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04" firstSheet="9" activeTab="21"/>
  </bookViews>
  <sheets>
    <sheet name="Мероприятия (2)" sheetId="23" r:id="rId1"/>
    <sheet name="Пр 9 - тарифы вс (2)" sheetId="22" r:id="rId2"/>
    <sheet name="Мероприятия" sheetId="19" r:id="rId3"/>
    <sheet name="Оглавление" sheetId="17" r:id="rId4"/>
    <sheet name="Пр 1 (произв)" sheetId="2" r:id="rId5"/>
    <sheet name="Пр 2 (произв)" sheetId="3" r:id="rId6"/>
    <sheet name="Пр 3 (произв)" sheetId="4" r:id="rId7"/>
    <sheet name="Пр 4-2020 (произв)" sheetId="5" r:id="rId8"/>
    <sheet name="Пр 4-2021 (произв)" sheetId="20" r:id="rId9"/>
    <sheet name="Пр 4-2022 (произв)" sheetId="21" r:id="rId10"/>
    <sheet name="Пр 5 (произв)-" sheetId="6" r:id="rId11"/>
    <sheet name="Пр 6 (произв)-" sheetId="7" r:id="rId12"/>
    <sheet name="Пр 7 (произв)-" sheetId="8" r:id="rId13"/>
    <sheet name="Пр 8 (произв)" sheetId="9" r:id="rId14"/>
    <sheet name="Пр 9 (произв)" sheetId="10" r:id="rId15"/>
    <sheet name="Пр 10 (произв)-" sheetId="11" r:id="rId16"/>
    <sheet name="Пр 11 (произв)-" sheetId="12" r:id="rId17"/>
    <sheet name="Пр 12 (произв)-" sheetId="13" r:id="rId18"/>
    <sheet name="Пр 13 (произв)-" sheetId="14" r:id="rId19"/>
    <sheet name="Пр 14 (произв)" sheetId="15" r:id="rId20"/>
    <sheet name="Пр 15 (произв)" sheetId="16" r:id="rId21"/>
    <sheet name="Фин план" sheetId="18" r:id="rId22"/>
    <sheet name="Лист1" sheetId="1" r:id="rId23"/>
  </sheets>
  <externalReferences>
    <externalReference r:id="rId24"/>
    <externalReference r:id="rId25"/>
  </externalReferences>
  <definedNames>
    <definedName name="_xlnm._FilterDatabase" localSheetId="2" hidden="1">Мероприятия!$A$3:$V$49</definedName>
    <definedName name="_xlnm._FilterDatabase" localSheetId="4" hidden="1">'Пр 1 (произв)'!$A$13:$BT$188</definedName>
    <definedName name="_xlnm.Print_Titles" localSheetId="4">'Пр 1 (произв)'!$A:$C,'Пр 1 (произв)'!$13:$16</definedName>
    <definedName name="_xlnm.Print_Titles" localSheetId="15">'Пр 10 (произв)-'!$A:$C,'Пр 10 (произв)-'!$13:$16</definedName>
    <definedName name="_xlnm.Print_Titles" localSheetId="16">'Пр 11 (произв)-'!$A:$C,'Пр 11 (произв)-'!$13:$16</definedName>
    <definedName name="_xlnm.Print_Titles" localSheetId="17">'Пр 12 (произв)-'!$A:$C,'Пр 12 (произв)-'!$13:$16</definedName>
    <definedName name="_xlnm.Print_Titles" localSheetId="19">'Пр 14 (произв)'!$13:$16</definedName>
    <definedName name="_xlnm.Print_Titles" localSheetId="5">'Пр 2 (произв)'!$A:$C,'Пр 2 (произв)'!$13:$16</definedName>
    <definedName name="_xlnm.Print_Titles" localSheetId="6">'Пр 3 (произв)'!$A:$C,'Пр 3 (произв)'!$13:$17</definedName>
    <definedName name="_xlnm.Print_Titles" localSheetId="7">'Пр 4-2020 (произв)'!$13:$16</definedName>
    <definedName name="_xlnm.Print_Titles" localSheetId="8">'Пр 4-2021 (произв)'!$13:$16</definedName>
    <definedName name="_xlnm.Print_Titles" localSheetId="9">'Пр 4-2022 (произв)'!$13:$16</definedName>
    <definedName name="_xlnm.Print_Titles" localSheetId="11">'Пр 6 (произв)-'!$A:$C,'Пр 6 (произв)-'!$13:$17</definedName>
    <definedName name="_xlnm.Print_Titles" localSheetId="12">'Пр 7 (произв)-'!$13:$17</definedName>
    <definedName name="_xlnm.Print_Titles" localSheetId="14">'Пр 9 (произв)'!$13:$14</definedName>
    <definedName name="_xlnm.Print_Titles" localSheetId="21">'Фин план'!$16:$18</definedName>
    <definedName name="_xlnm.Print_Area" localSheetId="4">'Пр 1 (произв)'!$A$1:$BT$194</definedName>
    <definedName name="_xlnm.Print_Area" localSheetId="15">'Пр 10 (произв)-'!$A$1:$AD$18</definedName>
    <definedName name="_xlnm.Print_Area" localSheetId="16">'Пр 11 (произв)-'!$A$1:$AA$18</definedName>
    <definedName name="_xlnm.Print_Area" localSheetId="17">'Пр 12 (произв)-'!$A$1:$Y$18</definedName>
    <definedName name="_xlnm.Print_Area" localSheetId="18">'Пр 13 (произв)-'!$A$1:$L$17</definedName>
    <definedName name="_xlnm.Print_Area" localSheetId="19">'Пр 14 (произв)'!$A$1:$S$62</definedName>
    <definedName name="_xlnm.Print_Area" localSheetId="20">'Пр 15 (произв)'!$A$1:$L$14</definedName>
    <definedName name="_xlnm.Print_Area" localSheetId="5">'Пр 2 (произв)'!$A$1:$AK$188</definedName>
    <definedName name="_xlnm.Print_Area" localSheetId="6">'Пр 3 (произв)'!$A$1:$BX$187</definedName>
    <definedName name="_xlnm.Print_Area" localSheetId="7">'Пр 4-2020 (произв)'!$A$1:$AM$183</definedName>
    <definedName name="_xlnm.Print_Area" localSheetId="8">'Пр 4-2021 (произв)'!$A$1:$AM$183</definedName>
    <definedName name="_xlnm.Print_Area" localSheetId="9">'Пр 4-2022 (произв)'!$A$1:$AM$183</definedName>
    <definedName name="_xlnm.Print_Area" localSheetId="10">'Пр 5 (произв)-'!$A$1:$BC$63</definedName>
    <definedName name="_xlnm.Print_Area" localSheetId="11">'Пр 6 (произв)-'!$A$1:$BL$63</definedName>
    <definedName name="_xlnm.Print_Area" localSheetId="12">'Пр 7 (произв)-'!$A$1:$AC$81</definedName>
    <definedName name="_xlnm.Print_Area" localSheetId="13">'Пр 8 (произв)'!$A$1:$P$18</definedName>
    <definedName name="_xlnm.Print_Area" localSheetId="1">'Пр 9 - тарифы вс (2)'!$A$1:$H$42</definedName>
    <definedName name="_xlnm.Print_Area" localSheetId="14">'Пр 9 (произв)'!$A$1:$S$59</definedName>
    <definedName name="_xlnm.Print_Area" localSheetId="21">'Фин план'!$A$1:$AA$457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1" l="1"/>
  <c r="I5" i="8"/>
  <c r="H17" i="19" l="1"/>
  <c r="M58" i="19"/>
  <c r="K57" i="19"/>
  <c r="J70" i="23" l="1"/>
  <c r="J69" i="23"/>
  <c r="J68" i="23"/>
  <c r="K69" i="23"/>
  <c r="K70" i="23"/>
  <c r="I69" i="23"/>
  <c r="F5" i="12" l="1"/>
  <c r="D5" i="16"/>
  <c r="K5" i="13"/>
  <c r="F5" i="14"/>
  <c r="B16" i="14"/>
  <c r="B17" i="14"/>
  <c r="A17" i="14"/>
  <c r="A16" i="14"/>
  <c r="B18" i="13"/>
  <c r="A18" i="13"/>
  <c r="B17" i="13"/>
  <c r="A17" i="13"/>
  <c r="B18" i="12"/>
  <c r="A18" i="12"/>
  <c r="B17" i="12"/>
  <c r="A17" i="12"/>
  <c r="B18" i="11"/>
  <c r="A18" i="11"/>
  <c r="A17" i="11"/>
  <c r="B17" i="11"/>
  <c r="A17" i="9" l="1"/>
  <c r="E81" i="8"/>
  <c r="T78" i="8"/>
  <c r="E77" i="8"/>
  <c r="T77" i="8" s="1"/>
  <c r="E72" i="8"/>
  <c r="O72" i="8" s="1"/>
  <c r="E71" i="8"/>
  <c r="O71" i="8" s="1"/>
  <c r="E70" i="8"/>
  <c r="O70" i="8" s="1"/>
  <c r="E69" i="8"/>
  <c r="O69" i="8" s="1"/>
  <c r="A19" i="8"/>
  <c r="B19" i="8"/>
  <c r="C19" i="8"/>
  <c r="A20" i="8"/>
  <c r="B20" i="8"/>
  <c r="C20" i="8"/>
  <c r="A21" i="8"/>
  <c r="B21" i="8"/>
  <c r="C21" i="8"/>
  <c r="A22" i="8"/>
  <c r="B22" i="8"/>
  <c r="C22" i="8"/>
  <c r="A23" i="8"/>
  <c r="B23" i="8"/>
  <c r="C23" i="8"/>
  <c r="A24" i="8"/>
  <c r="B24" i="8"/>
  <c r="C24" i="8"/>
  <c r="A25" i="8"/>
  <c r="B25" i="8"/>
  <c r="C25" i="8"/>
  <c r="A26" i="8"/>
  <c r="B26" i="8"/>
  <c r="C26" i="8"/>
  <c r="A27" i="8"/>
  <c r="B27" i="8"/>
  <c r="C27" i="8"/>
  <c r="A28" i="8"/>
  <c r="B28" i="8"/>
  <c r="C28" i="8"/>
  <c r="A29" i="8"/>
  <c r="B29" i="8"/>
  <c r="C29" i="8"/>
  <c r="A30" i="8"/>
  <c r="B30" i="8"/>
  <c r="C30" i="8"/>
  <c r="B18" i="8"/>
  <c r="C18" i="8"/>
  <c r="A18" i="8"/>
  <c r="B18" i="15" l="1"/>
  <c r="C18" i="15"/>
  <c r="B19" i="15"/>
  <c r="C19" i="15"/>
  <c r="B20" i="15"/>
  <c r="C20" i="15"/>
  <c r="B21" i="15"/>
  <c r="C21" i="15"/>
  <c r="B22" i="15"/>
  <c r="C22" i="15"/>
  <c r="B23" i="15"/>
  <c r="C23" i="15"/>
  <c r="B24" i="15"/>
  <c r="C24" i="15"/>
  <c r="B25" i="15"/>
  <c r="C25" i="15"/>
  <c r="B26" i="15"/>
  <c r="C26" i="15"/>
  <c r="B27" i="15"/>
  <c r="C27" i="15"/>
  <c r="B28" i="15"/>
  <c r="C28" i="15"/>
  <c r="B29" i="15"/>
  <c r="C29" i="15"/>
  <c r="B30" i="15"/>
  <c r="C30" i="15"/>
  <c r="B31" i="15"/>
  <c r="C31" i="15"/>
  <c r="B32" i="15"/>
  <c r="C32" i="15"/>
  <c r="B33" i="15"/>
  <c r="C33" i="15"/>
  <c r="B34" i="15"/>
  <c r="C34" i="15"/>
  <c r="B35" i="15"/>
  <c r="C35" i="15"/>
  <c r="B36" i="15"/>
  <c r="C36" i="15"/>
  <c r="B37" i="15"/>
  <c r="C37" i="15"/>
  <c r="B38" i="15"/>
  <c r="C38" i="15"/>
  <c r="B39" i="15"/>
  <c r="C39" i="15"/>
  <c r="B40" i="15"/>
  <c r="C40" i="15"/>
  <c r="B41" i="15"/>
  <c r="C41" i="15"/>
  <c r="B42" i="15"/>
  <c r="C42" i="15"/>
  <c r="B43" i="15"/>
  <c r="C43" i="15"/>
  <c r="B44" i="15"/>
  <c r="C44" i="15"/>
  <c r="B45" i="15"/>
  <c r="C45" i="15"/>
  <c r="B46" i="15"/>
  <c r="C46" i="15"/>
  <c r="B47" i="15"/>
  <c r="C47" i="15"/>
  <c r="B48" i="15"/>
  <c r="C48" i="15"/>
  <c r="B49" i="15"/>
  <c r="C49" i="15"/>
  <c r="B50" i="15"/>
  <c r="C50" i="15"/>
  <c r="B51" i="15"/>
  <c r="C51" i="15"/>
  <c r="B52" i="15"/>
  <c r="C52" i="15"/>
  <c r="B53" i="15"/>
  <c r="C53" i="15"/>
  <c r="B54" i="15"/>
  <c r="C54" i="15"/>
  <c r="B55" i="15"/>
  <c r="C55" i="15"/>
  <c r="B56" i="15"/>
  <c r="C56" i="15"/>
  <c r="B57" i="15"/>
  <c r="C57" i="15"/>
  <c r="B58" i="15"/>
  <c r="C58" i="15"/>
  <c r="B59" i="15"/>
  <c r="C59" i="15"/>
  <c r="B60" i="15"/>
  <c r="C60" i="15"/>
  <c r="B61" i="15"/>
  <c r="C61" i="15"/>
  <c r="C59" i="10"/>
  <c r="B59" i="10"/>
  <c r="C58" i="10"/>
  <c r="B58" i="10"/>
  <c r="C57" i="10"/>
  <c r="B57" i="10"/>
  <c r="C56" i="10"/>
  <c r="B56" i="10"/>
  <c r="C55" i="10"/>
  <c r="B55" i="10"/>
  <c r="C54" i="10"/>
  <c r="B54" i="10"/>
  <c r="C53" i="10"/>
  <c r="B53" i="10"/>
  <c r="C52" i="10"/>
  <c r="B52" i="10"/>
  <c r="C51" i="10"/>
  <c r="B51" i="10"/>
  <c r="C50" i="10"/>
  <c r="B50" i="10"/>
  <c r="C49" i="10"/>
  <c r="B49" i="10"/>
  <c r="C48" i="10"/>
  <c r="B48" i="10"/>
  <c r="C47" i="10"/>
  <c r="B47" i="10"/>
  <c r="C46" i="10"/>
  <c r="B46" i="10"/>
  <c r="C45" i="10"/>
  <c r="B45" i="10"/>
  <c r="C44" i="10"/>
  <c r="B44" i="10"/>
  <c r="C43" i="10"/>
  <c r="B43" i="10"/>
  <c r="C42" i="10"/>
  <c r="B42" i="10"/>
  <c r="C41" i="10"/>
  <c r="B41" i="10"/>
  <c r="C40" i="10"/>
  <c r="B40" i="10"/>
  <c r="C39" i="10"/>
  <c r="B39" i="10"/>
  <c r="C38" i="10"/>
  <c r="B38" i="10"/>
  <c r="C37" i="10"/>
  <c r="B37" i="10"/>
  <c r="C36" i="10"/>
  <c r="B36" i="10"/>
  <c r="C35" i="10"/>
  <c r="B35" i="10"/>
  <c r="C34" i="10"/>
  <c r="B34" i="10"/>
  <c r="C33" i="10"/>
  <c r="B33" i="10"/>
  <c r="C32" i="10"/>
  <c r="B32" i="10"/>
  <c r="C31" i="10"/>
  <c r="B31" i="10"/>
  <c r="C30" i="10"/>
  <c r="B30" i="10"/>
  <c r="C29" i="10"/>
  <c r="B29" i="10"/>
  <c r="C28" i="10"/>
  <c r="B28" i="10"/>
  <c r="C27" i="10"/>
  <c r="B27" i="10"/>
  <c r="C26" i="10"/>
  <c r="B26" i="10"/>
  <c r="C25" i="10"/>
  <c r="B25" i="10"/>
  <c r="C24" i="10"/>
  <c r="B24" i="10"/>
  <c r="C23" i="10"/>
  <c r="B23" i="10"/>
  <c r="C22" i="10"/>
  <c r="B22" i="10"/>
  <c r="C21" i="10"/>
  <c r="B21" i="10"/>
  <c r="C20" i="10"/>
  <c r="B20" i="10"/>
  <c r="C19" i="10"/>
  <c r="B19" i="10"/>
  <c r="C18" i="10"/>
  <c r="B18" i="10"/>
  <c r="C17" i="10"/>
  <c r="B17" i="10"/>
  <c r="C16" i="10"/>
  <c r="B16" i="10"/>
  <c r="R5" i="7"/>
  <c r="X20" i="7"/>
  <c r="Y20" i="7"/>
  <c r="Z20" i="7"/>
  <c r="AA20" i="7"/>
  <c r="AB20" i="7"/>
  <c r="AI20" i="7"/>
  <c r="AJ20" i="7"/>
  <c r="AK20" i="7"/>
  <c r="AL20" i="7"/>
  <c r="AS20" i="7"/>
  <c r="AT20" i="7"/>
  <c r="AU20" i="7"/>
  <c r="AV20" i="7"/>
  <c r="X21" i="7"/>
  <c r="Y21" i="7"/>
  <c r="Z21" i="7"/>
  <c r="AA21" i="7"/>
  <c r="AB21" i="7"/>
  <c r="AI21" i="7"/>
  <c r="AJ21" i="7"/>
  <c r="AK21" i="7"/>
  <c r="AL21" i="7"/>
  <c r="AS21" i="7"/>
  <c r="AT21" i="7"/>
  <c r="AU21" i="7"/>
  <c r="AV21" i="7"/>
  <c r="X22" i="7"/>
  <c r="Y22" i="7"/>
  <c r="Z22" i="7"/>
  <c r="AA22" i="7"/>
  <c r="AB22" i="7"/>
  <c r="AI22" i="7"/>
  <c r="AJ22" i="7"/>
  <c r="AK22" i="7"/>
  <c r="AL22" i="7"/>
  <c r="AS22" i="7"/>
  <c r="AT22" i="7"/>
  <c r="AU22" i="7"/>
  <c r="AV22" i="7"/>
  <c r="X23" i="7"/>
  <c r="Y23" i="7"/>
  <c r="Z23" i="7"/>
  <c r="AA23" i="7"/>
  <c r="AB23" i="7"/>
  <c r="AI23" i="7"/>
  <c r="AJ23" i="7"/>
  <c r="AK23" i="7"/>
  <c r="AL23" i="7"/>
  <c r="AS23" i="7"/>
  <c r="AT23" i="7"/>
  <c r="AU23" i="7"/>
  <c r="AV23" i="7"/>
  <c r="X24" i="7"/>
  <c r="Y24" i="7"/>
  <c r="Z24" i="7"/>
  <c r="AA24" i="7"/>
  <c r="AB24" i="7"/>
  <c r="AI24" i="7"/>
  <c r="AJ24" i="7"/>
  <c r="AK24" i="7"/>
  <c r="AL24" i="7"/>
  <c r="AS24" i="7"/>
  <c r="AT24" i="7"/>
  <c r="AU24" i="7"/>
  <c r="AV24" i="7"/>
  <c r="X25" i="7"/>
  <c r="Y25" i="7"/>
  <c r="Z25" i="7"/>
  <c r="AA25" i="7"/>
  <c r="AB25" i="7"/>
  <c r="AI25" i="7"/>
  <c r="AJ25" i="7"/>
  <c r="AK25" i="7"/>
  <c r="AL25" i="7"/>
  <c r="AS25" i="7"/>
  <c r="AT25" i="7"/>
  <c r="AU25" i="7"/>
  <c r="AV25" i="7"/>
  <c r="X26" i="7"/>
  <c r="Y26" i="7"/>
  <c r="Z26" i="7"/>
  <c r="AA26" i="7"/>
  <c r="AB26" i="7"/>
  <c r="AI26" i="7"/>
  <c r="AJ26" i="7"/>
  <c r="AK26" i="7"/>
  <c r="AL26" i="7"/>
  <c r="AS26" i="7"/>
  <c r="AT26" i="7"/>
  <c r="AU26" i="7"/>
  <c r="AV26" i="7"/>
  <c r="X27" i="7"/>
  <c r="Y27" i="7"/>
  <c r="Z27" i="7"/>
  <c r="AA27" i="7"/>
  <c r="AB27" i="7"/>
  <c r="AI27" i="7"/>
  <c r="AJ27" i="7"/>
  <c r="AK27" i="7"/>
  <c r="AL27" i="7"/>
  <c r="AS27" i="7"/>
  <c r="AT27" i="7"/>
  <c r="AU27" i="7"/>
  <c r="AV27" i="7"/>
  <c r="X28" i="7"/>
  <c r="Y28" i="7"/>
  <c r="Z28" i="7"/>
  <c r="AA28" i="7"/>
  <c r="AB28" i="7"/>
  <c r="AI28" i="7"/>
  <c r="AJ28" i="7"/>
  <c r="AK28" i="7"/>
  <c r="AL28" i="7"/>
  <c r="AS28" i="7"/>
  <c r="AT28" i="7"/>
  <c r="AU28" i="7"/>
  <c r="AV28" i="7"/>
  <c r="X29" i="7"/>
  <c r="Y29" i="7"/>
  <c r="Z29" i="7"/>
  <c r="AA29" i="7"/>
  <c r="AB29" i="7"/>
  <c r="AI29" i="7"/>
  <c r="AJ29" i="7"/>
  <c r="AK29" i="7"/>
  <c r="AL29" i="7"/>
  <c r="AS29" i="7"/>
  <c r="AT29" i="7"/>
  <c r="AU29" i="7"/>
  <c r="AV29" i="7"/>
  <c r="X30" i="7"/>
  <c r="Y30" i="7"/>
  <c r="Z30" i="7"/>
  <c r="AA30" i="7"/>
  <c r="AB30" i="7"/>
  <c r="AI30" i="7"/>
  <c r="AJ30" i="7"/>
  <c r="AK30" i="7"/>
  <c r="AL30" i="7"/>
  <c r="AS30" i="7"/>
  <c r="AT30" i="7"/>
  <c r="AU30" i="7"/>
  <c r="AV30" i="7"/>
  <c r="X31" i="7"/>
  <c r="Y31" i="7"/>
  <c r="Z31" i="7"/>
  <c r="AA31" i="7"/>
  <c r="AB31" i="7"/>
  <c r="AI31" i="7"/>
  <c r="AJ31" i="7"/>
  <c r="AK31" i="7"/>
  <c r="AL31" i="7"/>
  <c r="AS31" i="7"/>
  <c r="AT31" i="7"/>
  <c r="AU31" i="7"/>
  <c r="AV31" i="7"/>
  <c r="X32" i="7"/>
  <c r="Y32" i="7"/>
  <c r="Z32" i="7"/>
  <c r="AA32" i="7"/>
  <c r="AB32" i="7"/>
  <c r="AI32" i="7"/>
  <c r="AJ32" i="7"/>
  <c r="AK32" i="7"/>
  <c r="AL32" i="7"/>
  <c r="AS32" i="7"/>
  <c r="AT32" i="7"/>
  <c r="AU32" i="7"/>
  <c r="AV32" i="7"/>
  <c r="X33" i="7"/>
  <c r="Y33" i="7"/>
  <c r="Z33" i="7"/>
  <c r="AA33" i="7"/>
  <c r="AB33" i="7"/>
  <c r="AI33" i="7"/>
  <c r="AJ33" i="7"/>
  <c r="AK33" i="7"/>
  <c r="AL33" i="7"/>
  <c r="AS33" i="7"/>
  <c r="AT33" i="7"/>
  <c r="AU33" i="7"/>
  <c r="AV33" i="7"/>
  <c r="X34" i="7"/>
  <c r="Y34" i="7"/>
  <c r="Z34" i="7"/>
  <c r="AA34" i="7"/>
  <c r="AB34" i="7"/>
  <c r="AI34" i="7"/>
  <c r="AJ34" i="7"/>
  <c r="AK34" i="7"/>
  <c r="AL34" i="7"/>
  <c r="AS34" i="7"/>
  <c r="AT34" i="7"/>
  <c r="AU34" i="7"/>
  <c r="AV34" i="7"/>
  <c r="X35" i="7"/>
  <c r="Y35" i="7"/>
  <c r="Z35" i="7"/>
  <c r="AA35" i="7"/>
  <c r="AB35" i="7"/>
  <c r="AI35" i="7"/>
  <c r="AJ35" i="7"/>
  <c r="AK35" i="7"/>
  <c r="AL35" i="7"/>
  <c r="AS35" i="7"/>
  <c r="AT35" i="7"/>
  <c r="AU35" i="7"/>
  <c r="AV35" i="7"/>
  <c r="X36" i="7"/>
  <c r="Y36" i="7"/>
  <c r="Z36" i="7"/>
  <c r="AA36" i="7"/>
  <c r="AB36" i="7"/>
  <c r="AI36" i="7"/>
  <c r="AJ36" i="7"/>
  <c r="AK36" i="7"/>
  <c r="AL36" i="7"/>
  <c r="AS36" i="7"/>
  <c r="AT36" i="7"/>
  <c r="AU36" i="7"/>
  <c r="AV36" i="7"/>
  <c r="X37" i="7"/>
  <c r="Y37" i="7"/>
  <c r="Z37" i="7"/>
  <c r="AA37" i="7"/>
  <c r="AB37" i="7"/>
  <c r="AI37" i="7"/>
  <c r="AJ37" i="7"/>
  <c r="AK37" i="7"/>
  <c r="AL37" i="7"/>
  <c r="AS37" i="7"/>
  <c r="AT37" i="7"/>
  <c r="AU37" i="7"/>
  <c r="AV37" i="7"/>
  <c r="X38" i="7"/>
  <c r="Y38" i="7"/>
  <c r="Z38" i="7"/>
  <c r="AA38" i="7"/>
  <c r="AB38" i="7"/>
  <c r="AI38" i="7"/>
  <c r="AJ38" i="7"/>
  <c r="AK38" i="7"/>
  <c r="AL38" i="7"/>
  <c r="AS38" i="7"/>
  <c r="AT38" i="7"/>
  <c r="AU38" i="7"/>
  <c r="AV38" i="7"/>
  <c r="X39" i="7"/>
  <c r="Y39" i="7"/>
  <c r="Z39" i="7"/>
  <c r="AA39" i="7"/>
  <c r="AB39" i="7"/>
  <c r="AI39" i="7"/>
  <c r="AJ39" i="7"/>
  <c r="AK39" i="7"/>
  <c r="AL39" i="7"/>
  <c r="AS39" i="7"/>
  <c r="AT39" i="7"/>
  <c r="AU39" i="7"/>
  <c r="AV39" i="7"/>
  <c r="X40" i="7"/>
  <c r="Y40" i="7"/>
  <c r="Z40" i="7"/>
  <c r="AA40" i="7"/>
  <c r="AB40" i="7"/>
  <c r="AI40" i="7"/>
  <c r="AJ40" i="7"/>
  <c r="AK40" i="7"/>
  <c r="AL40" i="7"/>
  <c r="AS40" i="7"/>
  <c r="AT40" i="7"/>
  <c r="AU40" i="7"/>
  <c r="AV40" i="7"/>
  <c r="X41" i="7"/>
  <c r="Y41" i="7"/>
  <c r="Z41" i="7"/>
  <c r="AA41" i="7"/>
  <c r="AB41" i="7"/>
  <c r="AI41" i="7"/>
  <c r="AJ41" i="7"/>
  <c r="AK41" i="7"/>
  <c r="AL41" i="7"/>
  <c r="AS41" i="7"/>
  <c r="AT41" i="7"/>
  <c r="AU41" i="7"/>
  <c r="AV41" i="7"/>
  <c r="X42" i="7"/>
  <c r="Y42" i="7"/>
  <c r="Z42" i="7"/>
  <c r="AA42" i="7"/>
  <c r="AB42" i="7"/>
  <c r="AI42" i="7"/>
  <c r="AJ42" i="7"/>
  <c r="AK42" i="7"/>
  <c r="AL42" i="7"/>
  <c r="AS42" i="7"/>
  <c r="AT42" i="7"/>
  <c r="AU42" i="7"/>
  <c r="AV42" i="7"/>
  <c r="X43" i="7"/>
  <c r="Y43" i="7"/>
  <c r="Z43" i="7"/>
  <c r="AA43" i="7"/>
  <c r="AB43" i="7"/>
  <c r="AI43" i="7"/>
  <c r="AJ43" i="7"/>
  <c r="AK43" i="7"/>
  <c r="AL43" i="7"/>
  <c r="AS43" i="7"/>
  <c r="AT43" i="7"/>
  <c r="AU43" i="7"/>
  <c r="AV43" i="7"/>
  <c r="X44" i="7"/>
  <c r="Y44" i="7"/>
  <c r="Z44" i="7"/>
  <c r="AA44" i="7"/>
  <c r="AB44" i="7"/>
  <c r="AI44" i="7"/>
  <c r="AJ44" i="7"/>
  <c r="AK44" i="7"/>
  <c r="AL44" i="7"/>
  <c r="AS44" i="7"/>
  <c r="AT44" i="7"/>
  <c r="AU44" i="7"/>
  <c r="AV44" i="7"/>
  <c r="X45" i="7"/>
  <c r="Y45" i="7"/>
  <c r="Z45" i="7"/>
  <c r="AA45" i="7"/>
  <c r="AB45" i="7"/>
  <c r="AI45" i="7"/>
  <c r="AJ45" i="7"/>
  <c r="AK45" i="7"/>
  <c r="AL45" i="7"/>
  <c r="AS45" i="7"/>
  <c r="AT45" i="7"/>
  <c r="AU45" i="7"/>
  <c r="AV45" i="7"/>
  <c r="X46" i="7"/>
  <c r="Y46" i="7"/>
  <c r="Z46" i="7"/>
  <c r="AA46" i="7"/>
  <c r="AB46" i="7"/>
  <c r="AI46" i="7"/>
  <c r="AJ46" i="7"/>
  <c r="AK46" i="7"/>
  <c r="AL46" i="7"/>
  <c r="AS46" i="7"/>
  <c r="AT46" i="7"/>
  <c r="AU46" i="7"/>
  <c r="AV46" i="7"/>
  <c r="X47" i="7"/>
  <c r="Y47" i="7"/>
  <c r="Z47" i="7"/>
  <c r="AA47" i="7"/>
  <c r="AB47" i="7"/>
  <c r="AH47" i="7"/>
  <c r="AI47" i="7"/>
  <c r="AJ47" i="7"/>
  <c r="AK47" i="7"/>
  <c r="AL47" i="7"/>
  <c r="AS47" i="7"/>
  <c r="AT47" i="7"/>
  <c r="AU47" i="7"/>
  <c r="AV47" i="7"/>
  <c r="X48" i="7"/>
  <c r="Y48" i="7"/>
  <c r="Z48" i="7"/>
  <c r="AA48" i="7"/>
  <c r="AB48" i="7"/>
  <c r="AI48" i="7"/>
  <c r="AJ48" i="7"/>
  <c r="AK48" i="7"/>
  <c r="AL48" i="7"/>
  <c r="AS48" i="7"/>
  <c r="AT48" i="7"/>
  <c r="AU48" i="7"/>
  <c r="AV48" i="7"/>
  <c r="X49" i="7"/>
  <c r="Y49" i="7"/>
  <c r="Z49" i="7"/>
  <c r="AA49" i="7"/>
  <c r="AB49" i="7"/>
  <c r="AI49" i="7"/>
  <c r="AJ49" i="7"/>
  <c r="AK49" i="7"/>
  <c r="AL49" i="7"/>
  <c r="AS49" i="7"/>
  <c r="AT49" i="7"/>
  <c r="AU49" i="7"/>
  <c r="AV49" i="7"/>
  <c r="X50" i="7"/>
  <c r="Y50" i="7"/>
  <c r="Z50" i="7"/>
  <c r="AA50" i="7"/>
  <c r="AB50" i="7"/>
  <c r="AI50" i="7"/>
  <c r="AJ50" i="7"/>
  <c r="AK50" i="7"/>
  <c r="AL50" i="7"/>
  <c r="AS50" i="7"/>
  <c r="AT50" i="7"/>
  <c r="AU50" i="7"/>
  <c r="AV50" i="7"/>
  <c r="X51" i="7"/>
  <c r="Y51" i="7"/>
  <c r="Z51" i="7"/>
  <c r="AA51" i="7"/>
  <c r="AB51" i="7"/>
  <c r="AI51" i="7"/>
  <c r="AJ51" i="7"/>
  <c r="AK51" i="7"/>
  <c r="AL51" i="7"/>
  <c r="AS51" i="7"/>
  <c r="AT51" i="7"/>
  <c r="AU51" i="7"/>
  <c r="AV51" i="7"/>
  <c r="X52" i="7"/>
  <c r="Y52" i="7"/>
  <c r="Z52" i="7"/>
  <c r="AA52" i="7"/>
  <c r="AB52" i="7"/>
  <c r="AI52" i="7"/>
  <c r="AJ52" i="7"/>
  <c r="AK52" i="7"/>
  <c r="AL52" i="7"/>
  <c r="AS52" i="7"/>
  <c r="AT52" i="7"/>
  <c r="AU52" i="7"/>
  <c r="AV52" i="7"/>
  <c r="X53" i="7"/>
  <c r="Y53" i="7"/>
  <c r="Z53" i="7"/>
  <c r="AA53" i="7"/>
  <c r="AB53" i="7"/>
  <c r="AI53" i="7"/>
  <c r="AJ53" i="7"/>
  <c r="AK53" i="7"/>
  <c r="AL53" i="7"/>
  <c r="AS53" i="7"/>
  <c r="AT53" i="7"/>
  <c r="AU53" i="7"/>
  <c r="AV53" i="7"/>
  <c r="X54" i="7"/>
  <c r="Y54" i="7"/>
  <c r="Z54" i="7"/>
  <c r="AA54" i="7"/>
  <c r="AB54" i="7"/>
  <c r="AI54" i="7"/>
  <c r="AJ54" i="7"/>
  <c r="AK54" i="7"/>
  <c r="AL54" i="7"/>
  <c r="AS54" i="7"/>
  <c r="AT54" i="7"/>
  <c r="AU54" i="7"/>
  <c r="AV54" i="7"/>
  <c r="X55" i="7"/>
  <c r="Y55" i="7"/>
  <c r="Z55" i="7"/>
  <c r="AA55" i="7"/>
  <c r="AB55" i="7"/>
  <c r="AI55" i="7"/>
  <c r="AJ55" i="7"/>
  <c r="AK55" i="7"/>
  <c r="AL55" i="7"/>
  <c r="AS55" i="7"/>
  <c r="AT55" i="7"/>
  <c r="AU55" i="7"/>
  <c r="AV55" i="7"/>
  <c r="X56" i="7"/>
  <c r="Y56" i="7"/>
  <c r="Z56" i="7"/>
  <c r="AA56" i="7"/>
  <c r="AB56" i="7"/>
  <c r="AI56" i="7"/>
  <c r="AJ56" i="7"/>
  <c r="AK56" i="7"/>
  <c r="AL56" i="7"/>
  <c r="AS56" i="7"/>
  <c r="AT56" i="7"/>
  <c r="AU56" i="7"/>
  <c r="AV56" i="7"/>
  <c r="X57" i="7"/>
  <c r="Y57" i="7"/>
  <c r="Z57" i="7"/>
  <c r="AA57" i="7"/>
  <c r="AB57" i="7"/>
  <c r="AI57" i="7"/>
  <c r="AJ57" i="7"/>
  <c r="AK57" i="7"/>
  <c r="AL57" i="7"/>
  <c r="AS57" i="7"/>
  <c r="AT57" i="7"/>
  <c r="AU57" i="7"/>
  <c r="AV57" i="7"/>
  <c r="X58" i="7"/>
  <c r="Y58" i="7"/>
  <c r="Z58" i="7"/>
  <c r="AA58" i="7"/>
  <c r="AB58" i="7"/>
  <c r="AI58" i="7"/>
  <c r="AJ58" i="7"/>
  <c r="AK58" i="7"/>
  <c r="AL58" i="7"/>
  <c r="AS58" i="7"/>
  <c r="AT58" i="7"/>
  <c r="AU58" i="7"/>
  <c r="AV58" i="7"/>
  <c r="X59" i="7"/>
  <c r="Y59" i="7"/>
  <c r="Z59" i="7"/>
  <c r="AA59" i="7"/>
  <c r="AB59" i="7"/>
  <c r="AI59" i="7"/>
  <c r="AJ59" i="7"/>
  <c r="AK59" i="7"/>
  <c r="AL59" i="7"/>
  <c r="AS59" i="7"/>
  <c r="AT59" i="7"/>
  <c r="AU59" i="7"/>
  <c r="AV59" i="7"/>
  <c r="X60" i="7"/>
  <c r="Y60" i="7"/>
  <c r="Z60" i="7"/>
  <c r="AA60" i="7"/>
  <c r="AB60" i="7"/>
  <c r="AI60" i="7"/>
  <c r="AJ60" i="7"/>
  <c r="AK60" i="7"/>
  <c r="AL60" i="7"/>
  <c r="AS60" i="7"/>
  <c r="AT60" i="7"/>
  <c r="AU60" i="7"/>
  <c r="AV60" i="7"/>
  <c r="X61" i="7"/>
  <c r="Y61" i="7"/>
  <c r="Z61" i="7"/>
  <c r="AA61" i="7"/>
  <c r="AB61" i="7"/>
  <c r="AI61" i="7"/>
  <c r="AJ61" i="7"/>
  <c r="AK61" i="7"/>
  <c r="AL61" i="7"/>
  <c r="AS61" i="7"/>
  <c r="AT61" i="7"/>
  <c r="AU61" i="7"/>
  <c r="AV61" i="7"/>
  <c r="X62" i="7"/>
  <c r="Y62" i="7"/>
  <c r="Z62" i="7"/>
  <c r="AA62" i="7"/>
  <c r="AB62" i="7"/>
  <c r="AI62" i="7"/>
  <c r="AJ62" i="7"/>
  <c r="AK62" i="7"/>
  <c r="AL62" i="7"/>
  <c r="AS62" i="7"/>
  <c r="AT62" i="7"/>
  <c r="AU62" i="7"/>
  <c r="AV62" i="7"/>
  <c r="X63" i="7"/>
  <c r="Y63" i="7"/>
  <c r="Z63" i="7"/>
  <c r="AA63" i="7"/>
  <c r="AB63" i="7"/>
  <c r="AI63" i="7"/>
  <c r="AJ63" i="7"/>
  <c r="AK63" i="7"/>
  <c r="AL63" i="7"/>
  <c r="AS63" i="7"/>
  <c r="AT63" i="7"/>
  <c r="AU63" i="7"/>
  <c r="AV63" i="7"/>
  <c r="A25" i="7"/>
  <c r="A30" i="7"/>
  <c r="A46" i="7"/>
  <c r="A62" i="7"/>
  <c r="AQ61" i="6"/>
  <c r="AQ62" i="6"/>
  <c r="AQ50" i="6"/>
  <c r="AQ20" i="6"/>
  <c r="AQ21" i="6"/>
  <c r="AQ22" i="6"/>
  <c r="AQ23" i="6"/>
  <c r="AQ24" i="6"/>
  <c r="AQ25" i="6"/>
  <c r="AQ26" i="6"/>
  <c r="AQ27" i="6"/>
  <c r="AE25" i="6"/>
  <c r="AH25" i="7" s="1"/>
  <c r="AD54" i="6"/>
  <c r="AD55" i="6"/>
  <c r="AD56" i="6"/>
  <c r="AD57" i="6"/>
  <c r="AD58" i="6"/>
  <c r="AD59" i="6"/>
  <c r="Q61" i="6"/>
  <c r="Q62" i="6"/>
  <c r="Q51" i="6"/>
  <c r="Q52" i="6"/>
  <c r="Q53" i="6"/>
  <c r="Q54" i="6"/>
  <c r="Q55" i="6"/>
  <c r="Q56" i="6"/>
  <c r="Q57" i="6"/>
  <c r="Q58" i="6"/>
  <c r="Q59" i="6"/>
  <c r="Q20" i="6"/>
  <c r="Q21" i="6"/>
  <c r="Q22" i="6"/>
  <c r="Q23" i="6"/>
  <c r="Q24" i="6"/>
  <c r="Q25" i="6"/>
  <c r="Q26" i="6"/>
  <c r="Q27" i="6"/>
  <c r="A62" i="6"/>
  <c r="B62" i="6"/>
  <c r="B62" i="7" s="1"/>
  <c r="C62" i="6"/>
  <c r="C62" i="7" s="1"/>
  <c r="A61" i="6"/>
  <c r="A61" i="7" s="1"/>
  <c r="B61" i="6"/>
  <c r="B61" i="7" s="1"/>
  <c r="C61" i="6"/>
  <c r="C61" i="7" s="1"/>
  <c r="A20" i="6"/>
  <c r="A20" i="7" s="1"/>
  <c r="A21" i="6"/>
  <c r="A21" i="7" s="1"/>
  <c r="A22" i="6"/>
  <c r="A22" i="7" s="1"/>
  <c r="A23" i="6"/>
  <c r="A23" i="7" s="1"/>
  <c r="A24" i="6"/>
  <c r="A24" i="7" s="1"/>
  <c r="A25" i="6"/>
  <c r="A26" i="6"/>
  <c r="A26" i="7" s="1"/>
  <c r="A27" i="6"/>
  <c r="A27" i="7" s="1"/>
  <c r="A28" i="6"/>
  <c r="A28" i="7" s="1"/>
  <c r="A29" i="6"/>
  <c r="A29" i="7" s="1"/>
  <c r="A30" i="6"/>
  <c r="A31" i="6"/>
  <c r="A31" i="7" s="1"/>
  <c r="A32" i="6"/>
  <c r="A32" i="7" s="1"/>
  <c r="A33" i="6"/>
  <c r="A33" i="7" s="1"/>
  <c r="A34" i="6"/>
  <c r="A34" i="7" s="1"/>
  <c r="A35" i="6"/>
  <c r="A35" i="7" s="1"/>
  <c r="A36" i="6"/>
  <c r="A36" i="7" s="1"/>
  <c r="A37" i="6"/>
  <c r="A37" i="7" s="1"/>
  <c r="A38" i="6"/>
  <c r="A38" i="7" s="1"/>
  <c r="A39" i="6"/>
  <c r="A39" i="7" s="1"/>
  <c r="A40" i="6"/>
  <c r="A40" i="7" s="1"/>
  <c r="A41" i="6"/>
  <c r="A41" i="7" s="1"/>
  <c r="A42" i="6"/>
  <c r="A42" i="7" s="1"/>
  <c r="A43" i="6"/>
  <c r="A43" i="7" s="1"/>
  <c r="A44" i="6"/>
  <c r="A44" i="7" s="1"/>
  <c r="A45" i="6"/>
  <c r="A45" i="7" s="1"/>
  <c r="A46" i="6"/>
  <c r="A47" i="6"/>
  <c r="A47" i="7" s="1"/>
  <c r="A48" i="6"/>
  <c r="A48" i="7" s="1"/>
  <c r="A49" i="6"/>
  <c r="A49" i="7" s="1"/>
  <c r="A50" i="6"/>
  <c r="A50" i="7" s="1"/>
  <c r="A51" i="6"/>
  <c r="A51" i="7" s="1"/>
  <c r="A52" i="6"/>
  <c r="A52" i="7" s="1"/>
  <c r="A53" i="6"/>
  <c r="A53" i="7" s="1"/>
  <c r="A54" i="6"/>
  <c r="A54" i="7" s="1"/>
  <c r="A55" i="6"/>
  <c r="A55" i="7" s="1"/>
  <c r="A56" i="6"/>
  <c r="A56" i="7" s="1"/>
  <c r="A57" i="6"/>
  <c r="A57" i="7" s="1"/>
  <c r="A58" i="6"/>
  <c r="A58" i="7" s="1"/>
  <c r="A59" i="6"/>
  <c r="A59" i="7" s="1"/>
  <c r="AC90" i="21"/>
  <c r="AD90" i="21"/>
  <c r="AE90" i="21"/>
  <c r="AF90" i="21"/>
  <c r="AB91" i="21"/>
  <c r="AC91" i="21"/>
  <c r="AD91" i="21"/>
  <c r="AE91" i="21"/>
  <c r="AF91" i="21"/>
  <c r="AA92" i="21"/>
  <c r="AC92" i="21"/>
  <c r="AD92" i="21"/>
  <c r="AE92" i="21"/>
  <c r="AF92" i="21"/>
  <c r="AC93" i="21"/>
  <c r="AD93" i="21"/>
  <c r="AE93" i="21"/>
  <c r="AF93" i="21"/>
  <c r="AC94" i="21"/>
  <c r="AD94" i="21"/>
  <c r="AE94" i="21"/>
  <c r="AF94" i="21"/>
  <c r="AC95" i="21"/>
  <c r="AD95" i="21"/>
  <c r="AE95" i="21"/>
  <c r="AF95" i="21"/>
  <c r="AC96" i="21"/>
  <c r="AD96" i="21"/>
  <c r="AE96" i="21"/>
  <c r="AF96" i="21"/>
  <c r="AC97" i="21"/>
  <c r="AD97" i="21"/>
  <c r="AE97" i="21"/>
  <c r="AF97" i="21"/>
  <c r="AC98" i="21"/>
  <c r="AD98" i="21"/>
  <c r="AE98" i="21"/>
  <c r="AF98" i="21"/>
  <c r="AB99" i="21"/>
  <c r="AC99" i="21"/>
  <c r="AD99" i="21"/>
  <c r="AE99" i="21"/>
  <c r="AF99" i="21"/>
  <c r="AC100" i="21"/>
  <c r="AD100" i="21"/>
  <c r="AE100" i="21"/>
  <c r="AF100" i="21"/>
  <c r="AC101" i="21"/>
  <c r="AD101" i="21"/>
  <c r="AE101" i="21"/>
  <c r="AF101" i="21"/>
  <c r="AC102" i="21"/>
  <c r="AD102" i="21"/>
  <c r="AE102" i="21"/>
  <c r="AF102" i="21"/>
  <c r="AC103" i="21"/>
  <c r="AD103" i="21"/>
  <c r="AE103" i="21"/>
  <c r="AF103" i="21"/>
  <c r="AC104" i="21"/>
  <c r="AD104" i="21"/>
  <c r="AE104" i="21"/>
  <c r="AF104" i="21"/>
  <c r="AC105" i="21"/>
  <c r="AD105" i="21"/>
  <c r="AE105" i="21"/>
  <c r="AF105" i="21"/>
  <c r="AC106" i="21"/>
  <c r="AD106" i="21"/>
  <c r="AE106" i="21"/>
  <c r="AF106" i="21"/>
  <c r="AC107" i="21"/>
  <c r="AD107" i="21"/>
  <c r="AE107" i="21"/>
  <c r="AF107" i="21"/>
  <c r="AC108" i="21"/>
  <c r="AD108" i="21"/>
  <c r="AE108" i="21"/>
  <c r="AF108" i="21"/>
  <c r="AC109" i="21"/>
  <c r="AD109" i="21"/>
  <c r="AE109" i="21"/>
  <c r="AF109" i="21"/>
  <c r="AC110" i="21"/>
  <c r="AD110" i="21"/>
  <c r="AE110" i="21"/>
  <c r="AF110" i="21"/>
  <c r="AC111" i="21"/>
  <c r="AD111" i="21"/>
  <c r="AE111" i="21"/>
  <c r="AF111" i="21"/>
  <c r="AC112" i="21"/>
  <c r="AD112" i="21"/>
  <c r="AE112" i="21"/>
  <c r="AF112" i="21"/>
  <c r="AC113" i="21"/>
  <c r="AD113" i="21"/>
  <c r="AE113" i="21"/>
  <c r="AF113" i="21"/>
  <c r="AC114" i="21"/>
  <c r="AD114" i="21"/>
  <c r="AE114" i="21"/>
  <c r="AF114" i="21"/>
  <c r="AB115" i="21"/>
  <c r="AC115" i="21"/>
  <c r="AD115" i="21"/>
  <c r="AE115" i="21"/>
  <c r="AF115" i="21"/>
  <c r="AC116" i="21"/>
  <c r="AD116" i="21"/>
  <c r="AE116" i="21"/>
  <c r="AF116" i="21"/>
  <c r="AC117" i="21"/>
  <c r="AD117" i="21"/>
  <c r="AE117" i="21"/>
  <c r="AF117" i="21"/>
  <c r="AC118" i="21"/>
  <c r="AD118" i="21"/>
  <c r="AE118" i="21"/>
  <c r="AF118" i="21"/>
  <c r="AC119" i="21"/>
  <c r="AD119" i="21"/>
  <c r="AE119" i="21"/>
  <c r="AF119" i="21"/>
  <c r="AC120" i="21"/>
  <c r="AD120" i="21"/>
  <c r="AE120" i="21"/>
  <c r="AF120" i="21"/>
  <c r="AC121" i="21"/>
  <c r="AD121" i="21"/>
  <c r="AE121" i="21"/>
  <c r="AF121" i="21"/>
  <c r="AC122" i="21"/>
  <c r="AD122" i="21"/>
  <c r="AE122" i="21"/>
  <c r="AF122" i="21"/>
  <c r="AC123" i="21"/>
  <c r="AD123" i="21"/>
  <c r="AE123" i="21"/>
  <c r="AF123" i="21"/>
  <c r="AC124" i="21"/>
  <c r="AD124" i="21"/>
  <c r="AE124" i="21"/>
  <c r="AF124" i="21"/>
  <c r="AC125" i="21"/>
  <c r="AD125" i="21"/>
  <c r="AE125" i="21"/>
  <c r="AF125" i="21"/>
  <c r="AC126" i="21"/>
  <c r="AD126" i="21"/>
  <c r="AE126" i="21"/>
  <c r="AF126" i="21"/>
  <c r="AC127" i="21"/>
  <c r="AD127" i="21"/>
  <c r="AE127" i="21"/>
  <c r="AF127" i="21"/>
  <c r="AC128" i="21"/>
  <c r="AD128" i="21"/>
  <c r="AE128" i="21"/>
  <c r="AF128" i="21"/>
  <c r="AC129" i="21"/>
  <c r="AD129" i="21"/>
  <c r="AE129" i="21"/>
  <c r="AF129" i="21"/>
  <c r="AC130" i="21"/>
  <c r="AD130" i="21"/>
  <c r="AE130" i="21"/>
  <c r="AF130" i="21"/>
  <c r="AB131" i="21"/>
  <c r="AC131" i="21"/>
  <c r="AD131" i="21"/>
  <c r="AE131" i="21"/>
  <c r="AF131" i="21"/>
  <c r="AA132" i="21"/>
  <c r="AC132" i="21"/>
  <c r="AD132" i="21"/>
  <c r="AE132" i="21"/>
  <c r="AF132" i="21"/>
  <c r="AC89" i="21"/>
  <c r="AD89" i="21"/>
  <c r="AE89" i="21"/>
  <c r="AF89" i="21"/>
  <c r="AF177" i="21"/>
  <c r="AE177" i="21"/>
  <c r="AD177" i="21"/>
  <c r="AC177" i="21"/>
  <c r="AC165" i="21"/>
  <c r="AD165" i="21"/>
  <c r="AE165" i="21"/>
  <c r="AF165" i="21"/>
  <c r="AC166" i="21"/>
  <c r="AD166" i="21"/>
  <c r="AE166" i="21"/>
  <c r="AF166" i="21"/>
  <c r="AC164" i="21"/>
  <c r="AD164" i="21"/>
  <c r="AE164" i="21"/>
  <c r="AF164" i="21"/>
  <c r="C177" i="21"/>
  <c r="B177" i="21"/>
  <c r="A177" i="21"/>
  <c r="C166" i="21"/>
  <c r="B166" i="21"/>
  <c r="A166" i="21"/>
  <c r="C165" i="21"/>
  <c r="B165" i="21"/>
  <c r="A165" i="21"/>
  <c r="C164" i="21"/>
  <c r="B164" i="21"/>
  <c r="A164" i="21"/>
  <c r="A130" i="21"/>
  <c r="B130" i="21"/>
  <c r="C130" i="21"/>
  <c r="A131" i="21"/>
  <c r="B131" i="21"/>
  <c r="C131" i="21"/>
  <c r="A132" i="21"/>
  <c r="B132" i="21"/>
  <c r="C132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A105" i="21"/>
  <c r="A106" i="21"/>
  <c r="A107" i="21"/>
  <c r="A108" i="21"/>
  <c r="A109" i="21"/>
  <c r="A110" i="21"/>
  <c r="A111" i="21"/>
  <c r="A112" i="21"/>
  <c r="A113" i="21"/>
  <c r="A114" i="21"/>
  <c r="A115" i="21"/>
  <c r="A116" i="21"/>
  <c r="A117" i="21"/>
  <c r="A118" i="21"/>
  <c r="A119" i="21"/>
  <c r="A120" i="21"/>
  <c r="A121" i="21"/>
  <c r="A122" i="21"/>
  <c r="A123" i="21"/>
  <c r="A124" i="21"/>
  <c r="A125" i="21"/>
  <c r="A126" i="21"/>
  <c r="A127" i="21"/>
  <c r="A128" i="21"/>
  <c r="A129" i="21"/>
  <c r="AF177" i="20"/>
  <c r="AM177" i="20" s="1"/>
  <c r="AE177" i="20"/>
  <c r="AD177" i="20"/>
  <c r="AK177" i="20" s="1"/>
  <c r="AC177" i="20"/>
  <c r="AJ177" i="20" s="1"/>
  <c r="AC165" i="20"/>
  <c r="AD165" i="20"/>
  <c r="AE165" i="20"/>
  <c r="AL165" i="20" s="1"/>
  <c r="AF165" i="20"/>
  <c r="AC166" i="20"/>
  <c r="AJ166" i="20" s="1"/>
  <c r="AD166" i="20"/>
  <c r="AE166" i="20"/>
  <c r="AF166" i="20"/>
  <c r="AM166" i="20" s="1"/>
  <c r="AC164" i="20"/>
  <c r="AJ164" i="20" s="1"/>
  <c r="AD164" i="20"/>
  <c r="AE164" i="20"/>
  <c r="AL164" i="20" s="1"/>
  <c r="AF164" i="20"/>
  <c r="AC90" i="20"/>
  <c r="AJ90" i="20" s="1"/>
  <c r="AD90" i="20"/>
  <c r="AK90" i="20" s="1"/>
  <c r="AE90" i="20"/>
  <c r="AF90" i="20"/>
  <c r="AC91" i="20"/>
  <c r="AD91" i="20"/>
  <c r="AE91" i="20"/>
  <c r="AL91" i="20" s="1"/>
  <c r="AF91" i="20"/>
  <c r="AM91" i="20" s="1"/>
  <c r="AC92" i="20"/>
  <c r="AD92" i="20"/>
  <c r="AK92" i="20" s="1"/>
  <c r="AE92" i="20"/>
  <c r="AF92" i="20"/>
  <c r="AC93" i="20"/>
  <c r="AD93" i="20"/>
  <c r="AE93" i="20"/>
  <c r="AF93" i="20"/>
  <c r="AM93" i="20" s="1"/>
  <c r="AC94" i="20"/>
  <c r="AJ94" i="20" s="1"/>
  <c r="AD94" i="20"/>
  <c r="AK94" i="20" s="1"/>
  <c r="AE94" i="20"/>
  <c r="AF94" i="20"/>
  <c r="AC95" i="20"/>
  <c r="AD95" i="20"/>
  <c r="AE95" i="20"/>
  <c r="AF95" i="20"/>
  <c r="AM95" i="20" s="1"/>
  <c r="AC96" i="20"/>
  <c r="AD96" i="20"/>
  <c r="AK96" i="20" s="1"/>
  <c r="AE96" i="20"/>
  <c r="AF96" i="20"/>
  <c r="AC97" i="20"/>
  <c r="AD97" i="20"/>
  <c r="AE97" i="20"/>
  <c r="AF97" i="20"/>
  <c r="AM97" i="20" s="1"/>
  <c r="AC98" i="20"/>
  <c r="AJ98" i="20" s="1"/>
  <c r="AD98" i="20"/>
  <c r="AK98" i="20" s="1"/>
  <c r="AE98" i="20"/>
  <c r="AF98" i="20"/>
  <c r="AC99" i="20"/>
  <c r="AD99" i="20"/>
  <c r="AE99" i="20"/>
  <c r="AL99" i="20" s="1"/>
  <c r="AF99" i="20"/>
  <c r="AM99" i="20" s="1"/>
  <c r="AC100" i="20"/>
  <c r="AJ100" i="20" s="1"/>
  <c r="AD100" i="20"/>
  <c r="AK100" i="20" s="1"/>
  <c r="AE100" i="20"/>
  <c r="AF100" i="20"/>
  <c r="AC101" i="20"/>
  <c r="AD101" i="20"/>
  <c r="AE101" i="20"/>
  <c r="AL101" i="20" s="1"/>
  <c r="AF101" i="20"/>
  <c r="AM101" i="20" s="1"/>
  <c r="AC102" i="20"/>
  <c r="AJ102" i="20" s="1"/>
  <c r="AD102" i="20"/>
  <c r="AK102" i="20" s="1"/>
  <c r="AE102" i="20"/>
  <c r="AF102" i="20"/>
  <c r="AC103" i="20"/>
  <c r="AD103" i="20"/>
  <c r="AE103" i="20"/>
  <c r="AL103" i="20" s="1"/>
  <c r="AF103" i="20"/>
  <c r="AM103" i="20" s="1"/>
  <c r="AC104" i="20"/>
  <c r="AD104" i="20"/>
  <c r="AK104" i="20" s="1"/>
  <c r="AE104" i="20"/>
  <c r="AF104" i="20"/>
  <c r="AC105" i="20"/>
  <c r="AD105" i="20"/>
  <c r="AE105" i="20"/>
  <c r="AL105" i="20" s="1"/>
  <c r="AF105" i="20"/>
  <c r="AM105" i="20" s="1"/>
  <c r="AC106" i="20"/>
  <c r="AJ106" i="20" s="1"/>
  <c r="AD106" i="20"/>
  <c r="AK106" i="20" s="1"/>
  <c r="AE106" i="20"/>
  <c r="AF106" i="20"/>
  <c r="AC107" i="20"/>
  <c r="AD107" i="20"/>
  <c r="AE107" i="20"/>
  <c r="AL107" i="20" s="1"/>
  <c r="AF107" i="20"/>
  <c r="AM107" i="20" s="1"/>
  <c r="AC108" i="20"/>
  <c r="AJ108" i="20" s="1"/>
  <c r="AD108" i="20"/>
  <c r="AK108" i="20" s="1"/>
  <c r="AE108" i="20"/>
  <c r="AF108" i="20"/>
  <c r="AC109" i="20"/>
  <c r="AD109" i="20"/>
  <c r="AE109" i="20"/>
  <c r="AL109" i="20" s="1"/>
  <c r="AF109" i="20"/>
  <c r="AM109" i="20" s="1"/>
  <c r="AC110" i="20"/>
  <c r="AJ110" i="20" s="1"/>
  <c r="AD110" i="20"/>
  <c r="AK110" i="20" s="1"/>
  <c r="AE110" i="20"/>
  <c r="AF110" i="20"/>
  <c r="AC111" i="20"/>
  <c r="AD111" i="20"/>
  <c r="AE111" i="20"/>
  <c r="AL111" i="20" s="1"/>
  <c r="AF111" i="20"/>
  <c r="AM111" i="20" s="1"/>
  <c r="AC112" i="20"/>
  <c r="AD112" i="20"/>
  <c r="AK112" i="20" s="1"/>
  <c r="AE112" i="20"/>
  <c r="AF112" i="20"/>
  <c r="AC113" i="20"/>
  <c r="AD113" i="20"/>
  <c r="AE113" i="20"/>
  <c r="AF113" i="20"/>
  <c r="AM113" i="20" s="1"/>
  <c r="AC114" i="20"/>
  <c r="AJ114" i="20" s="1"/>
  <c r="AD114" i="20"/>
  <c r="AK114" i="20" s="1"/>
  <c r="AE114" i="20"/>
  <c r="AF114" i="20"/>
  <c r="AC115" i="20"/>
  <c r="AD115" i="20"/>
  <c r="AE115" i="20"/>
  <c r="AL115" i="20" s="1"/>
  <c r="AF115" i="20"/>
  <c r="AM115" i="20" s="1"/>
  <c r="AC116" i="20"/>
  <c r="AJ116" i="20" s="1"/>
  <c r="AD116" i="20"/>
  <c r="AK116" i="20" s="1"/>
  <c r="AE116" i="20"/>
  <c r="AF116" i="20"/>
  <c r="AC117" i="20"/>
  <c r="AD117" i="20"/>
  <c r="AE117" i="20"/>
  <c r="AL117" i="20" s="1"/>
  <c r="AF117" i="20"/>
  <c r="AM117" i="20" s="1"/>
  <c r="AC118" i="20"/>
  <c r="AJ118" i="20" s="1"/>
  <c r="AD118" i="20"/>
  <c r="AK118" i="20" s="1"/>
  <c r="AE118" i="20"/>
  <c r="AF118" i="20"/>
  <c r="AC119" i="20"/>
  <c r="AD119" i="20"/>
  <c r="AE119" i="20"/>
  <c r="AL119" i="20" s="1"/>
  <c r="AF119" i="20"/>
  <c r="AM119" i="20" s="1"/>
  <c r="AC120" i="20"/>
  <c r="AD120" i="20"/>
  <c r="AK120" i="20" s="1"/>
  <c r="AE120" i="20"/>
  <c r="AF120" i="20"/>
  <c r="AC121" i="20"/>
  <c r="AD121" i="20"/>
  <c r="AE121" i="20"/>
  <c r="AL121" i="20" s="1"/>
  <c r="AF121" i="20"/>
  <c r="AM121" i="20" s="1"/>
  <c r="AC122" i="20"/>
  <c r="AJ122" i="20" s="1"/>
  <c r="AD122" i="20"/>
  <c r="AK122" i="20" s="1"/>
  <c r="AE122" i="20"/>
  <c r="AF122" i="20"/>
  <c r="AC123" i="20"/>
  <c r="AD123" i="20"/>
  <c r="AE123" i="20"/>
  <c r="AL123" i="20" s="1"/>
  <c r="AF123" i="20"/>
  <c r="AM123" i="20" s="1"/>
  <c r="AC124" i="20"/>
  <c r="AJ124" i="20" s="1"/>
  <c r="AD124" i="20"/>
  <c r="AK124" i="20" s="1"/>
  <c r="AE124" i="20"/>
  <c r="AF124" i="20"/>
  <c r="AC125" i="20"/>
  <c r="AD125" i="20"/>
  <c r="AE125" i="20"/>
  <c r="AL125" i="20" s="1"/>
  <c r="AF125" i="20"/>
  <c r="AM125" i="20" s="1"/>
  <c r="AC126" i="20"/>
  <c r="AJ126" i="20" s="1"/>
  <c r="AD126" i="20"/>
  <c r="AK126" i="20" s="1"/>
  <c r="AE126" i="20"/>
  <c r="AF126" i="20"/>
  <c r="AC127" i="20"/>
  <c r="AD127" i="20"/>
  <c r="AE127" i="20"/>
  <c r="AL127" i="20" s="1"/>
  <c r="AF127" i="20"/>
  <c r="AM127" i="20" s="1"/>
  <c r="AC128" i="20"/>
  <c r="AD128" i="20"/>
  <c r="AK128" i="20" s="1"/>
  <c r="AE128" i="20"/>
  <c r="AF128" i="20"/>
  <c r="AC129" i="20"/>
  <c r="AD129" i="20"/>
  <c r="AE129" i="20"/>
  <c r="AF129" i="20"/>
  <c r="AM129" i="20" s="1"/>
  <c r="AC130" i="20"/>
  <c r="AJ130" i="20" s="1"/>
  <c r="AD130" i="20"/>
  <c r="AK130" i="20" s="1"/>
  <c r="AE130" i="20"/>
  <c r="AF130" i="20"/>
  <c r="AB131" i="20"/>
  <c r="AI131" i="20" s="1"/>
  <c r="AC131" i="20"/>
  <c r="AD131" i="20"/>
  <c r="AE131" i="20"/>
  <c r="AF131" i="20"/>
  <c r="AM131" i="20" s="1"/>
  <c r="AC132" i="20"/>
  <c r="AD132" i="20"/>
  <c r="AE132" i="20"/>
  <c r="AF132" i="20"/>
  <c r="AC89" i="20"/>
  <c r="AD89" i="20"/>
  <c r="AE89" i="20"/>
  <c r="AF89" i="20"/>
  <c r="T56" i="19"/>
  <c r="V56" i="19"/>
  <c r="AL177" i="20"/>
  <c r="AG177" i="20"/>
  <c r="AG166" i="20"/>
  <c r="AL166" i="20"/>
  <c r="AK166" i="20"/>
  <c r="AK165" i="20"/>
  <c r="AG165" i="20"/>
  <c r="AM165" i="20"/>
  <c r="AJ165" i="20"/>
  <c r="AG164" i="20"/>
  <c r="AM164" i="20"/>
  <c r="AK164" i="20"/>
  <c r="AJ132" i="20"/>
  <c r="AG132" i="20"/>
  <c r="AM132" i="20"/>
  <c r="AL132" i="20"/>
  <c r="AK132" i="20"/>
  <c r="AK131" i="20"/>
  <c r="AG131" i="20"/>
  <c r="AL131" i="20"/>
  <c r="AJ131" i="20"/>
  <c r="AL130" i="20"/>
  <c r="AG130" i="20"/>
  <c r="AM130" i="20"/>
  <c r="AG129" i="20"/>
  <c r="AL129" i="20"/>
  <c r="AK129" i="20"/>
  <c r="AJ129" i="20"/>
  <c r="AL128" i="20"/>
  <c r="AJ128" i="20"/>
  <c r="AG128" i="20"/>
  <c r="AM128" i="20"/>
  <c r="AK127" i="20"/>
  <c r="AG127" i="20"/>
  <c r="AJ127" i="20"/>
  <c r="AL126" i="20"/>
  <c r="AG126" i="20"/>
  <c r="AM126" i="20"/>
  <c r="AK125" i="20"/>
  <c r="AG125" i="20"/>
  <c r="AJ125" i="20"/>
  <c r="AL124" i="20"/>
  <c r="AG124" i="20"/>
  <c r="AM124" i="20"/>
  <c r="AK123" i="20"/>
  <c r="AG123" i="20"/>
  <c r="AJ123" i="20"/>
  <c r="AL122" i="20"/>
  <c r="AG122" i="20"/>
  <c r="AM122" i="20"/>
  <c r="AK121" i="20"/>
  <c r="AG121" i="20"/>
  <c r="AJ121" i="20"/>
  <c r="AL120" i="20"/>
  <c r="AJ120" i="20"/>
  <c r="AG120" i="20"/>
  <c r="AM120" i="20"/>
  <c r="AK119" i="20"/>
  <c r="AG119" i="20"/>
  <c r="AJ119" i="20"/>
  <c r="AL118" i="20"/>
  <c r="AG118" i="20"/>
  <c r="AM118" i="20"/>
  <c r="AK117" i="20"/>
  <c r="AG117" i="20"/>
  <c r="AJ117" i="20"/>
  <c r="AL116" i="20"/>
  <c r="AG116" i="20"/>
  <c r="AM116" i="20"/>
  <c r="AK115" i="20"/>
  <c r="AG115" i="20"/>
  <c r="AJ115" i="20"/>
  <c r="AL114" i="20"/>
  <c r="AG114" i="20"/>
  <c r="AM114" i="20"/>
  <c r="AK113" i="20"/>
  <c r="AG113" i="20"/>
  <c r="AL113" i="20"/>
  <c r="AJ113" i="20"/>
  <c r="AL112" i="20"/>
  <c r="AJ112" i="20"/>
  <c r="AG112" i="20"/>
  <c r="AM112" i="20"/>
  <c r="AK111" i="20"/>
  <c r="AG111" i="20"/>
  <c r="AJ111" i="20"/>
  <c r="AL110" i="20"/>
  <c r="AG110" i="20"/>
  <c r="AM110" i="20"/>
  <c r="AK109" i="20"/>
  <c r="AG109" i="20"/>
  <c r="AJ109" i="20"/>
  <c r="AL108" i="20"/>
  <c r="AG108" i="20"/>
  <c r="AM108" i="20"/>
  <c r="AK107" i="20"/>
  <c r="AG107" i="20"/>
  <c r="AJ107" i="20"/>
  <c r="AL106" i="20"/>
  <c r="AG106" i="20"/>
  <c r="AM106" i="20"/>
  <c r="AK105" i="20"/>
  <c r="AG105" i="20"/>
  <c r="AJ105" i="20"/>
  <c r="AL104" i="20"/>
  <c r="AJ104" i="20"/>
  <c r="AG104" i="20"/>
  <c r="AM104" i="20"/>
  <c r="AK103" i="20"/>
  <c r="AG103" i="20"/>
  <c r="AJ103" i="20"/>
  <c r="AL102" i="20"/>
  <c r="AG102" i="20"/>
  <c r="AM102" i="20"/>
  <c r="AK101" i="20"/>
  <c r="AG101" i="20"/>
  <c r="AJ101" i="20"/>
  <c r="AL100" i="20"/>
  <c r="AG100" i="20"/>
  <c r="AM100" i="20"/>
  <c r="AK99" i="20"/>
  <c r="AG99" i="20"/>
  <c r="AJ99" i="20"/>
  <c r="AL98" i="20"/>
  <c r="AG98" i="20"/>
  <c r="AM98" i="20"/>
  <c r="AK97" i="20"/>
  <c r="AG97" i="20"/>
  <c r="AL97" i="20"/>
  <c r="AJ97" i="20"/>
  <c r="AL96" i="20"/>
  <c r="AJ96" i="20"/>
  <c r="AG96" i="20"/>
  <c r="AM96" i="20"/>
  <c r="AK95" i="20"/>
  <c r="AG95" i="20"/>
  <c r="AL95" i="20"/>
  <c r="AJ95" i="20"/>
  <c r="AL94" i="20"/>
  <c r="AG94" i="20"/>
  <c r="AM94" i="20"/>
  <c r="AI94" i="20"/>
  <c r="AE24" i="6" s="1"/>
  <c r="AH24" i="7" s="1"/>
  <c r="AK93" i="20"/>
  <c r="AG93" i="20"/>
  <c r="AL93" i="20"/>
  <c r="AJ93" i="20"/>
  <c r="AL92" i="20"/>
  <c r="AJ92" i="20"/>
  <c r="AG92" i="20"/>
  <c r="AM92" i="20"/>
  <c r="AK91" i="20"/>
  <c r="AG91" i="20"/>
  <c r="AJ91" i="20"/>
  <c r="AL90" i="20"/>
  <c r="AG90" i="20"/>
  <c r="AM90" i="20"/>
  <c r="AM89" i="20"/>
  <c r="A130" i="20"/>
  <c r="B130" i="20"/>
  <c r="C130" i="20"/>
  <c r="A131" i="20"/>
  <c r="B131" i="20"/>
  <c r="C131" i="20"/>
  <c r="A132" i="20"/>
  <c r="B132" i="20"/>
  <c r="C132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A103" i="20"/>
  <c r="A104" i="20"/>
  <c r="A105" i="20"/>
  <c r="A106" i="20"/>
  <c r="A107" i="20"/>
  <c r="A108" i="20"/>
  <c r="A109" i="20"/>
  <c r="A110" i="20"/>
  <c r="A111" i="20"/>
  <c r="A112" i="20"/>
  <c r="A113" i="20"/>
  <c r="A114" i="20"/>
  <c r="A115" i="20"/>
  <c r="A116" i="20"/>
  <c r="A117" i="20"/>
  <c r="A118" i="20"/>
  <c r="A119" i="20"/>
  <c r="A120" i="20"/>
  <c r="A121" i="20"/>
  <c r="A122" i="20"/>
  <c r="A123" i="20"/>
  <c r="A124" i="20"/>
  <c r="A125" i="20"/>
  <c r="A126" i="20"/>
  <c r="A127" i="20"/>
  <c r="A128" i="20"/>
  <c r="A129" i="20"/>
  <c r="AJ177" i="5"/>
  <c r="AG177" i="5"/>
  <c r="AF177" i="5"/>
  <c r="AM177" i="5" s="1"/>
  <c r="AE177" i="5"/>
  <c r="AL177" i="5" s="1"/>
  <c r="AD177" i="5"/>
  <c r="AK177" i="5" s="1"/>
  <c r="AC177" i="5"/>
  <c r="AC165" i="5"/>
  <c r="AJ165" i="5" s="1"/>
  <c r="AD165" i="5"/>
  <c r="AK165" i="5" s="1"/>
  <c r="AE165" i="5"/>
  <c r="AL165" i="5" s="1"/>
  <c r="AF165" i="5"/>
  <c r="AG165" i="5"/>
  <c r="AM165" i="5"/>
  <c r="AA166" i="5"/>
  <c r="AH166" i="5" s="1"/>
  <c r="AC166" i="5"/>
  <c r="AJ166" i="5" s="1"/>
  <c r="AD166" i="5"/>
  <c r="AK166" i="5" s="1"/>
  <c r="AE166" i="5"/>
  <c r="AF166" i="5"/>
  <c r="AG166" i="5"/>
  <c r="AL166" i="5"/>
  <c r="AM166" i="5"/>
  <c r="AF164" i="5"/>
  <c r="AE164" i="5"/>
  <c r="AD164" i="5"/>
  <c r="AC164" i="5"/>
  <c r="AC90" i="5"/>
  <c r="AD90" i="5"/>
  <c r="AE90" i="5"/>
  <c r="AF90" i="5"/>
  <c r="AC91" i="5"/>
  <c r="AD91" i="5"/>
  <c r="AE91" i="5"/>
  <c r="AF91" i="5"/>
  <c r="AC92" i="5"/>
  <c r="AD92" i="5"/>
  <c r="AE92" i="5"/>
  <c r="AF92" i="5"/>
  <c r="AC93" i="5"/>
  <c r="AD93" i="5"/>
  <c r="AE93" i="5"/>
  <c r="AF93" i="5"/>
  <c r="AA94" i="5"/>
  <c r="AC94" i="5"/>
  <c r="AD94" i="5"/>
  <c r="AE94" i="5"/>
  <c r="AF94" i="5"/>
  <c r="AC95" i="5"/>
  <c r="AD95" i="5"/>
  <c r="AE95" i="5"/>
  <c r="AF95" i="5"/>
  <c r="AA96" i="5"/>
  <c r="AB96" i="5"/>
  <c r="AC96" i="5"/>
  <c r="AD96" i="5"/>
  <c r="AE96" i="5"/>
  <c r="AF96" i="5"/>
  <c r="AC97" i="5"/>
  <c r="AD97" i="5"/>
  <c r="AE97" i="5"/>
  <c r="AF97" i="5"/>
  <c r="AB98" i="5"/>
  <c r="AC98" i="5"/>
  <c r="AD98" i="5"/>
  <c r="AE98" i="5"/>
  <c r="AF98" i="5"/>
  <c r="AC99" i="5"/>
  <c r="AD99" i="5"/>
  <c r="AE99" i="5"/>
  <c r="AF99" i="5"/>
  <c r="AC100" i="5"/>
  <c r="AD100" i="5"/>
  <c r="AE100" i="5"/>
  <c r="AF100" i="5"/>
  <c r="AC101" i="5"/>
  <c r="AD101" i="5"/>
  <c r="AE101" i="5"/>
  <c r="AF101" i="5"/>
  <c r="AC102" i="5"/>
  <c r="AD102" i="5"/>
  <c r="AE102" i="5"/>
  <c r="AF102" i="5"/>
  <c r="AC103" i="5"/>
  <c r="AD103" i="5"/>
  <c r="AE103" i="5"/>
  <c r="AF103" i="5"/>
  <c r="AB104" i="5"/>
  <c r="AC104" i="5"/>
  <c r="AD104" i="5"/>
  <c r="AE104" i="5"/>
  <c r="AF104" i="5"/>
  <c r="AC105" i="5"/>
  <c r="AD105" i="5"/>
  <c r="AE105" i="5"/>
  <c r="AF105" i="5"/>
  <c r="AB106" i="5"/>
  <c r="AC106" i="5"/>
  <c r="AD106" i="5"/>
  <c r="AE106" i="5"/>
  <c r="AF106" i="5"/>
  <c r="AC107" i="5"/>
  <c r="AD107" i="5"/>
  <c r="AE107" i="5"/>
  <c r="AF107" i="5"/>
  <c r="AC108" i="5"/>
  <c r="AD108" i="5"/>
  <c r="AE108" i="5"/>
  <c r="AF108" i="5"/>
  <c r="AC109" i="5"/>
  <c r="AD109" i="5"/>
  <c r="AE109" i="5"/>
  <c r="AF109" i="5"/>
  <c r="AC110" i="5"/>
  <c r="AD110" i="5"/>
  <c r="AE110" i="5"/>
  <c r="AF110" i="5"/>
  <c r="AC111" i="5"/>
  <c r="AD111" i="5"/>
  <c r="AE111" i="5"/>
  <c r="AF111" i="5"/>
  <c r="AB112" i="5"/>
  <c r="AC112" i="5"/>
  <c r="AD112" i="5"/>
  <c r="AE112" i="5"/>
  <c r="AF112" i="5"/>
  <c r="AC113" i="5"/>
  <c r="AD113" i="5"/>
  <c r="AE113" i="5"/>
  <c r="AF113" i="5"/>
  <c r="AC114" i="5"/>
  <c r="AD114" i="5"/>
  <c r="AE114" i="5"/>
  <c r="AF114" i="5"/>
  <c r="AC115" i="5"/>
  <c r="AD115" i="5"/>
  <c r="AE115" i="5"/>
  <c r="AF115" i="5"/>
  <c r="AC116" i="5"/>
  <c r="AD116" i="5"/>
  <c r="AE116" i="5"/>
  <c r="AF116" i="5"/>
  <c r="AC117" i="5"/>
  <c r="AD117" i="5"/>
  <c r="AE117" i="5"/>
  <c r="AF117" i="5"/>
  <c r="AC118" i="5"/>
  <c r="AD118" i="5"/>
  <c r="AE118" i="5"/>
  <c r="AF118" i="5"/>
  <c r="AC119" i="5"/>
  <c r="AD119" i="5"/>
  <c r="AE119" i="5"/>
  <c r="AF119" i="5"/>
  <c r="AB120" i="5"/>
  <c r="AC120" i="5"/>
  <c r="AD120" i="5"/>
  <c r="AE120" i="5"/>
  <c r="AF120" i="5"/>
  <c r="AC121" i="5"/>
  <c r="AD121" i="5"/>
  <c r="AE121" i="5"/>
  <c r="AF121" i="5"/>
  <c r="AB122" i="5"/>
  <c r="AC122" i="5"/>
  <c r="AD122" i="5"/>
  <c r="AE122" i="5"/>
  <c r="AF122" i="5"/>
  <c r="AC123" i="5"/>
  <c r="AD123" i="5"/>
  <c r="AE123" i="5"/>
  <c r="AF123" i="5"/>
  <c r="AC124" i="5"/>
  <c r="AD124" i="5"/>
  <c r="AE124" i="5"/>
  <c r="AF124" i="5"/>
  <c r="AA125" i="5"/>
  <c r="AC125" i="5"/>
  <c r="AD125" i="5"/>
  <c r="AE125" i="5"/>
  <c r="AF125" i="5"/>
  <c r="AA126" i="5"/>
  <c r="AC126" i="5"/>
  <c r="AD126" i="5"/>
  <c r="AE126" i="5"/>
  <c r="AF126" i="5"/>
  <c r="AC127" i="5"/>
  <c r="AD127" i="5"/>
  <c r="AE127" i="5"/>
  <c r="AF127" i="5"/>
  <c r="AB128" i="5"/>
  <c r="AC128" i="5"/>
  <c r="AD128" i="5"/>
  <c r="AE128" i="5"/>
  <c r="AF128" i="5"/>
  <c r="AC129" i="5"/>
  <c r="AD129" i="5"/>
  <c r="AE129" i="5"/>
  <c r="AF129" i="5"/>
  <c r="AC130" i="5"/>
  <c r="AD130" i="5"/>
  <c r="AE130" i="5"/>
  <c r="AF130" i="5"/>
  <c r="AA131" i="5"/>
  <c r="AC131" i="5"/>
  <c r="AD131" i="5"/>
  <c r="AE131" i="5"/>
  <c r="AF131" i="5"/>
  <c r="AC132" i="5"/>
  <c r="AD132" i="5"/>
  <c r="AE132" i="5"/>
  <c r="AF132" i="5"/>
  <c r="AB89" i="5"/>
  <c r="AC89" i="5"/>
  <c r="AD89" i="5"/>
  <c r="AE89" i="5"/>
  <c r="AF89" i="5"/>
  <c r="A130" i="5"/>
  <c r="B130" i="5"/>
  <c r="C130" i="5"/>
  <c r="A131" i="5"/>
  <c r="B131" i="5"/>
  <c r="C131" i="5"/>
  <c r="A132" i="5"/>
  <c r="B132" i="5"/>
  <c r="C132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BI86" i="4"/>
  <c r="BH86" i="4"/>
  <c r="BG86" i="4"/>
  <c r="BF86" i="4"/>
  <c r="BE86" i="4"/>
  <c r="BD86" i="4"/>
  <c r="BC86" i="4"/>
  <c r="BB86" i="4"/>
  <c r="BA86" i="4"/>
  <c r="AZ86" i="4"/>
  <c r="AY86" i="4"/>
  <c r="AV86" i="4"/>
  <c r="AU86" i="4"/>
  <c r="AT86" i="4"/>
  <c r="AS86" i="4"/>
  <c r="AR86" i="4"/>
  <c r="AQ86" i="4"/>
  <c r="AP86" i="4"/>
  <c r="AO86" i="4"/>
  <c r="AK86" i="4"/>
  <c r="AL86" i="4"/>
  <c r="AM86" i="4"/>
  <c r="AJ177" i="4"/>
  <c r="AB177" i="20" s="1"/>
  <c r="AI177" i="20" s="1"/>
  <c r="AJ165" i="4"/>
  <c r="AB165" i="20" s="1"/>
  <c r="AI165" i="20" s="1"/>
  <c r="AE61" i="6" s="1"/>
  <c r="AH61" i="7" s="1"/>
  <c r="AJ166" i="4"/>
  <c r="AB166" i="20" s="1"/>
  <c r="AI166" i="20" s="1"/>
  <c r="AE62" i="6" s="1"/>
  <c r="AH62" i="7" s="1"/>
  <c r="AJ164" i="4"/>
  <c r="AB164" i="20" s="1"/>
  <c r="AI164" i="20" s="1"/>
  <c r="AJ98" i="4"/>
  <c r="AB100" i="20" s="1"/>
  <c r="AI100" i="20" s="1"/>
  <c r="AE30" i="6" s="1"/>
  <c r="AH30" i="7" s="1"/>
  <c r="AJ101" i="4"/>
  <c r="AB103" i="20" s="1"/>
  <c r="AI103" i="20" s="1"/>
  <c r="AE33" i="6" s="1"/>
  <c r="AH33" i="7" s="1"/>
  <c r="AJ102" i="4"/>
  <c r="AB104" i="20" s="1"/>
  <c r="AI104" i="20" s="1"/>
  <c r="AE34" i="6" s="1"/>
  <c r="AH34" i="7" s="1"/>
  <c r="AJ109" i="4"/>
  <c r="AB111" i="20" s="1"/>
  <c r="AI111" i="20" s="1"/>
  <c r="AE41" i="6" s="1"/>
  <c r="AH41" i="7" s="1"/>
  <c r="AJ110" i="4"/>
  <c r="AB112" i="20" s="1"/>
  <c r="AI112" i="20" s="1"/>
  <c r="AE42" i="6" s="1"/>
  <c r="AH42" i="7" s="1"/>
  <c r="AJ112" i="4"/>
  <c r="AJ116" i="4"/>
  <c r="AJ120" i="4"/>
  <c r="AI122" i="4"/>
  <c r="AA124" i="20" s="1"/>
  <c r="AH124" i="20" s="1"/>
  <c r="AJ122" i="4"/>
  <c r="AB124" i="20" s="1"/>
  <c r="AI124" i="20" s="1"/>
  <c r="AE54" i="6" s="1"/>
  <c r="AH54" i="7" s="1"/>
  <c r="AI123" i="4"/>
  <c r="AA125" i="20" s="1"/>
  <c r="AH125" i="20" s="1"/>
  <c r="AJ123" i="4"/>
  <c r="AB125" i="20" s="1"/>
  <c r="AI125" i="20" s="1"/>
  <c r="AE55" i="6" s="1"/>
  <c r="AH55" i="7" s="1"/>
  <c r="AI124" i="4"/>
  <c r="AA126" i="20" s="1"/>
  <c r="AH126" i="20" s="1"/>
  <c r="AJ124" i="4"/>
  <c r="AI125" i="4"/>
  <c r="AA127" i="20" s="1"/>
  <c r="AH127" i="20" s="1"/>
  <c r="AJ125" i="4"/>
  <c r="AB127" i="20" s="1"/>
  <c r="AI127" i="20" s="1"/>
  <c r="AE57" i="6" s="1"/>
  <c r="AH57" i="7" s="1"/>
  <c r="AI126" i="4"/>
  <c r="AA128" i="20" s="1"/>
  <c r="AH128" i="20" s="1"/>
  <c r="AJ126" i="4"/>
  <c r="AB128" i="20" s="1"/>
  <c r="AI128" i="20" s="1"/>
  <c r="AE58" i="6" s="1"/>
  <c r="AH58" i="7" s="1"/>
  <c r="AI127" i="4"/>
  <c r="AA129" i="20" s="1"/>
  <c r="AH129" i="20" s="1"/>
  <c r="AJ127" i="4"/>
  <c r="AB129" i="20" s="1"/>
  <c r="AI129" i="20" s="1"/>
  <c r="AE59" i="6" s="1"/>
  <c r="AH59" i="7" s="1"/>
  <c r="AI128" i="4"/>
  <c r="AA130" i="20" s="1"/>
  <c r="AH130" i="20" s="1"/>
  <c r="AJ128" i="4"/>
  <c r="AI129" i="4"/>
  <c r="AA131" i="20" s="1"/>
  <c r="AH131" i="20" s="1"/>
  <c r="AJ129" i="4"/>
  <c r="AI130" i="4"/>
  <c r="AA132" i="20" s="1"/>
  <c r="AH132" i="20" s="1"/>
  <c r="AJ130" i="4"/>
  <c r="AB132" i="20" s="1"/>
  <c r="AI132" i="20" s="1"/>
  <c r="AJ88" i="4"/>
  <c r="AB90" i="20" s="1"/>
  <c r="AI90" i="20" s="1"/>
  <c r="AE20" i="6" s="1"/>
  <c r="AH20" i="7" s="1"/>
  <c r="AJ89" i="4"/>
  <c r="AB91" i="20" s="1"/>
  <c r="AI91" i="20" s="1"/>
  <c r="AE21" i="6" s="1"/>
  <c r="AH21" i="7" s="1"/>
  <c r="AJ90" i="4"/>
  <c r="AB92" i="20" s="1"/>
  <c r="AI92" i="20" s="1"/>
  <c r="AE22" i="6" s="1"/>
  <c r="AH22" i="7" s="1"/>
  <c r="AJ91" i="4"/>
  <c r="AB93" i="20" s="1"/>
  <c r="AI93" i="20" s="1"/>
  <c r="AE23" i="6" s="1"/>
  <c r="AH23" i="7" s="1"/>
  <c r="AJ92" i="4"/>
  <c r="AB94" i="20" s="1"/>
  <c r="AJ93" i="4"/>
  <c r="AB95" i="20" s="1"/>
  <c r="AI95" i="20" s="1"/>
  <c r="AJ94" i="4"/>
  <c r="AB96" i="20" s="1"/>
  <c r="AI96" i="20" s="1"/>
  <c r="AE26" i="6" s="1"/>
  <c r="AH26" i="7" s="1"/>
  <c r="AJ95" i="4"/>
  <c r="AB97" i="20" s="1"/>
  <c r="AI97" i="20" s="1"/>
  <c r="AE27" i="6" s="1"/>
  <c r="AH27" i="7" s="1"/>
  <c r="BW130" i="4"/>
  <c r="BV130" i="4"/>
  <c r="BU130" i="4"/>
  <c r="BT130" i="4"/>
  <c r="BS130" i="4"/>
  <c r="BR130" i="4"/>
  <c r="BQ130" i="4"/>
  <c r="BP130" i="4"/>
  <c r="BO130" i="4"/>
  <c r="BN130" i="4"/>
  <c r="BM130" i="4"/>
  <c r="BJ130" i="4"/>
  <c r="AX130" i="4"/>
  <c r="AB132" i="21" s="1"/>
  <c r="AW130" i="4"/>
  <c r="V130" i="4"/>
  <c r="BL130" i="4" s="1"/>
  <c r="U130" i="4"/>
  <c r="D130" i="4"/>
  <c r="C130" i="4"/>
  <c r="B130" i="4"/>
  <c r="A130" i="4"/>
  <c r="BW129" i="4"/>
  <c r="BV129" i="4"/>
  <c r="BU129" i="4"/>
  <c r="BT129" i="4"/>
  <c r="BS129" i="4"/>
  <c r="BR129" i="4"/>
  <c r="BQ129" i="4"/>
  <c r="BP129" i="4"/>
  <c r="BO129" i="4"/>
  <c r="BN129" i="4"/>
  <c r="BM129" i="4"/>
  <c r="BJ129" i="4"/>
  <c r="AX129" i="4"/>
  <c r="AW129" i="4"/>
  <c r="AA131" i="21" s="1"/>
  <c r="V129" i="4"/>
  <c r="AB131" i="5" s="1"/>
  <c r="U129" i="4"/>
  <c r="D129" i="4"/>
  <c r="C129" i="4"/>
  <c r="B129" i="4"/>
  <c r="A129" i="4"/>
  <c r="BW128" i="4"/>
  <c r="BV128" i="4"/>
  <c r="BU128" i="4"/>
  <c r="BT128" i="4"/>
  <c r="BS128" i="4"/>
  <c r="BR128" i="4"/>
  <c r="BQ128" i="4"/>
  <c r="BP128" i="4"/>
  <c r="BO128" i="4"/>
  <c r="BN128" i="4"/>
  <c r="BM128" i="4"/>
  <c r="BJ128" i="4"/>
  <c r="AX128" i="4"/>
  <c r="AB130" i="21" s="1"/>
  <c r="AW128" i="4"/>
  <c r="AA130" i="21" s="1"/>
  <c r="V128" i="4"/>
  <c r="AB130" i="5" s="1"/>
  <c r="U128" i="4"/>
  <c r="AA130" i="5" s="1"/>
  <c r="D128" i="4"/>
  <c r="C128" i="4"/>
  <c r="B128" i="4"/>
  <c r="A128" i="4"/>
  <c r="BW127" i="4"/>
  <c r="BV127" i="4"/>
  <c r="BU127" i="4"/>
  <c r="BT127" i="4"/>
  <c r="BS127" i="4"/>
  <c r="BR127" i="4"/>
  <c r="BQ127" i="4"/>
  <c r="BP127" i="4"/>
  <c r="BO127" i="4"/>
  <c r="BN127" i="4"/>
  <c r="BM127" i="4"/>
  <c r="BJ127" i="4"/>
  <c r="V127" i="4"/>
  <c r="AB129" i="5" s="1"/>
  <c r="U127" i="4"/>
  <c r="A127" i="4"/>
  <c r="BW126" i="4"/>
  <c r="BV126" i="4"/>
  <c r="BU126" i="4"/>
  <c r="BT126" i="4"/>
  <c r="BS126" i="4"/>
  <c r="BR126" i="4"/>
  <c r="BQ126" i="4"/>
  <c r="BP126" i="4"/>
  <c r="BO126" i="4"/>
  <c r="BN126" i="4"/>
  <c r="BM126" i="4"/>
  <c r="BJ126" i="4"/>
  <c r="AX126" i="4"/>
  <c r="AB128" i="21" s="1"/>
  <c r="V126" i="4"/>
  <c r="U126" i="4"/>
  <c r="A126" i="4"/>
  <c r="BW125" i="4"/>
  <c r="BV125" i="4"/>
  <c r="BU125" i="4"/>
  <c r="BT125" i="4"/>
  <c r="BS125" i="4"/>
  <c r="BR125" i="4"/>
  <c r="BQ125" i="4"/>
  <c r="BP125" i="4"/>
  <c r="BO125" i="4"/>
  <c r="BN125" i="4"/>
  <c r="BM125" i="4"/>
  <c r="BJ125" i="4"/>
  <c r="V125" i="4"/>
  <c r="AB127" i="5" s="1"/>
  <c r="U125" i="4"/>
  <c r="A125" i="4"/>
  <c r="BW124" i="4"/>
  <c r="BV124" i="4"/>
  <c r="BU124" i="4"/>
  <c r="BT124" i="4"/>
  <c r="BS124" i="4"/>
  <c r="BR124" i="4"/>
  <c r="BQ124" i="4"/>
  <c r="BP124" i="4"/>
  <c r="BO124" i="4"/>
  <c r="BN124" i="4"/>
  <c r="BM124" i="4"/>
  <c r="BJ124" i="4"/>
  <c r="V124" i="4"/>
  <c r="AB126" i="5" s="1"/>
  <c r="U124" i="4"/>
  <c r="A124" i="4"/>
  <c r="BW123" i="4"/>
  <c r="BV123" i="4"/>
  <c r="BU123" i="4"/>
  <c r="BT123" i="4"/>
  <c r="BS123" i="4"/>
  <c r="BR123" i="4"/>
  <c r="BQ123" i="4"/>
  <c r="BP123" i="4"/>
  <c r="BO123" i="4"/>
  <c r="BN123" i="4"/>
  <c r="BM123" i="4"/>
  <c r="BJ123" i="4"/>
  <c r="V123" i="4"/>
  <c r="AB125" i="5" s="1"/>
  <c r="U123" i="4"/>
  <c r="A123" i="4"/>
  <c r="BW122" i="4"/>
  <c r="BV122" i="4"/>
  <c r="BU122" i="4"/>
  <c r="BT122" i="4"/>
  <c r="BS122" i="4"/>
  <c r="BR122" i="4"/>
  <c r="BQ122" i="4"/>
  <c r="BP122" i="4"/>
  <c r="BO122" i="4"/>
  <c r="BN122" i="4"/>
  <c r="BM122" i="4"/>
  <c r="BJ122" i="4"/>
  <c r="AX122" i="4"/>
  <c r="AB124" i="21" s="1"/>
  <c r="V122" i="4"/>
  <c r="U122" i="4"/>
  <c r="A122" i="4"/>
  <c r="BW121" i="4"/>
  <c r="BV121" i="4"/>
  <c r="BU121" i="4"/>
  <c r="BT121" i="4"/>
  <c r="BS121" i="4"/>
  <c r="BR121" i="4"/>
  <c r="BQ121" i="4"/>
  <c r="BP121" i="4"/>
  <c r="BO121" i="4"/>
  <c r="BN121" i="4"/>
  <c r="BM121" i="4"/>
  <c r="BJ121" i="4"/>
  <c r="AX121" i="4"/>
  <c r="AB123" i="21" s="1"/>
  <c r="V121" i="4"/>
  <c r="AB123" i="5" s="1"/>
  <c r="U121" i="4"/>
  <c r="A121" i="4"/>
  <c r="BW120" i="4"/>
  <c r="BV120" i="4"/>
  <c r="BU120" i="4"/>
  <c r="BT120" i="4"/>
  <c r="BS120" i="4"/>
  <c r="BR120" i="4"/>
  <c r="BQ120" i="4"/>
  <c r="BP120" i="4"/>
  <c r="BO120" i="4"/>
  <c r="BN120" i="4"/>
  <c r="BM120" i="4"/>
  <c r="BJ120" i="4"/>
  <c r="AX120" i="4"/>
  <c r="AB122" i="21" s="1"/>
  <c r="V120" i="4"/>
  <c r="U120" i="4"/>
  <c r="A120" i="4"/>
  <c r="BW119" i="4"/>
  <c r="BV119" i="4"/>
  <c r="BU119" i="4"/>
  <c r="BT119" i="4"/>
  <c r="BS119" i="4"/>
  <c r="BR119" i="4"/>
  <c r="BQ119" i="4"/>
  <c r="BP119" i="4"/>
  <c r="BO119" i="4"/>
  <c r="BN119" i="4"/>
  <c r="BM119" i="4"/>
  <c r="BL119" i="4"/>
  <c r="BJ119" i="4"/>
  <c r="AX119" i="4"/>
  <c r="AB121" i="21" s="1"/>
  <c r="V119" i="4"/>
  <c r="AB121" i="5" s="1"/>
  <c r="U119" i="4"/>
  <c r="A119" i="4"/>
  <c r="BW118" i="4"/>
  <c r="BV118" i="4"/>
  <c r="BU118" i="4"/>
  <c r="BT118" i="4"/>
  <c r="BS118" i="4"/>
  <c r="BR118" i="4"/>
  <c r="BQ118" i="4"/>
  <c r="BP118" i="4"/>
  <c r="BO118" i="4"/>
  <c r="BN118" i="4"/>
  <c r="BM118" i="4"/>
  <c r="BJ118" i="4"/>
  <c r="AX118" i="4"/>
  <c r="AB120" i="21" s="1"/>
  <c r="V118" i="4"/>
  <c r="BL118" i="4" s="1"/>
  <c r="A118" i="4"/>
  <c r="BW117" i="4"/>
  <c r="BV117" i="4"/>
  <c r="BU117" i="4"/>
  <c r="BT117" i="4"/>
  <c r="BS117" i="4"/>
  <c r="BR117" i="4"/>
  <c r="BQ117" i="4"/>
  <c r="BP117" i="4"/>
  <c r="BO117" i="4"/>
  <c r="BN117" i="4"/>
  <c r="BM117" i="4"/>
  <c r="BJ117" i="4"/>
  <c r="AX117" i="4"/>
  <c r="AB119" i="21" s="1"/>
  <c r="AW117" i="4"/>
  <c r="AA119" i="21" s="1"/>
  <c r="V117" i="4"/>
  <c r="AB119" i="5" s="1"/>
  <c r="A117" i="4"/>
  <c r="BW116" i="4"/>
  <c r="BV116" i="4"/>
  <c r="BU116" i="4"/>
  <c r="BT116" i="4"/>
  <c r="BS116" i="4"/>
  <c r="BR116" i="4"/>
  <c r="BQ116" i="4"/>
  <c r="BP116" i="4"/>
  <c r="BO116" i="4"/>
  <c r="BN116" i="4"/>
  <c r="BM116" i="4"/>
  <c r="BJ116" i="4"/>
  <c r="AX116" i="4"/>
  <c r="AB118" i="21" s="1"/>
  <c r="V116" i="4"/>
  <c r="AB118" i="5" s="1"/>
  <c r="A116" i="4"/>
  <c r="BW115" i="4"/>
  <c r="BV115" i="4"/>
  <c r="BU115" i="4"/>
  <c r="BT115" i="4"/>
  <c r="BS115" i="4"/>
  <c r="BR115" i="4"/>
  <c r="BQ115" i="4"/>
  <c r="BP115" i="4"/>
  <c r="BO115" i="4"/>
  <c r="BN115" i="4"/>
  <c r="BM115" i="4"/>
  <c r="BJ115" i="4"/>
  <c r="AX115" i="4"/>
  <c r="AB117" i="21" s="1"/>
  <c r="V115" i="4"/>
  <c r="AB117" i="5" s="1"/>
  <c r="A115" i="4"/>
  <c r="BW114" i="4"/>
  <c r="BV114" i="4"/>
  <c r="BU114" i="4"/>
  <c r="BT114" i="4"/>
  <c r="BS114" i="4"/>
  <c r="BR114" i="4"/>
  <c r="BQ114" i="4"/>
  <c r="BP114" i="4"/>
  <c r="BO114" i="4"/>
  <c r="BN114" i="4"/>
  <c r="BM114" i="4"/>
  <c r="BJ114" i="4"/>
  <c r="V114" i="4"/>
  <c r="AB116" i="5" s="1"/>
  <c r="A114" i="4"/>
  <c r="BW113" i="4"/>
  <c r="BV113" i="4"/>
  <c r="BU113" i="4"/>
  <c r="BT113" i="4"/>
  <c r="BS113" i="4"/>
  <c r="BR113" i="4"/>
  <c r="BQ113" i="4"/>
  <c r="BP113" i="4"/>
  <c r="BO113" i="4"/>
  <c r="BN113" i="4"/>
  <c r="BM113" i="4"/>
  <c r="BJ113" i="4"/>
  <c r="AX113" i="4"/>
  <c r="V113" i="4"/>
  <c r="AB115" i="5" s="1"/>
  <c r="A113" i="4"/>
  <c r="BW112" i="4"/>
  <c r="BV112" i="4"/>
  <c r="BU112" i="4"/>
  <c r="BT112" i="4"/>
  <c r="BS112" i="4"/>
  <c r="BR112" i="4"/>
  <c r="BQ112" i="4"/>
  <c r="BP112" i="4"/>
  <c r="BO112" i="4"/>
  <c r="BN112" i="4"/>
  <c r="BM112" i="4"/>
  <c r="BJ112" i="4"/>
  <c r="AX112" i="4"/>
  <c r="AB114" i="21" s="1"/>
  <c r="V112" i="4"/>
  <c r="AB114" i="5" s="1"/>
  <c r="A112" i="4"/>
  <c r="BW111" i="4"/>
  <c r="BV111" i="4"/>
  <c r="BU111" i="4"/>
  <c r="BT111" i="4"/>
  <c r="BS111" i="4"/>
  <c r="BR111" i="4"/>
  <c r="BQ111" i="4"/>
  <c r="BP111" i="4"/>
  <c r="BO111" i="4"/>
  <c r="BN111" i="4"/>
  <c r="BM111" i="4"/>
  <c r="BJ111" i="4"/>
  <c r="V111" i="4"/>
  <c r="AB113" i="5" s="1"/>
  <c r="A111" i="4"/>
  <c r="BW110" i="4"/>
  <c r="BV110" i="4"/>
  <c r="BU110" i="4"/>
  <c r="BT110" i="4"/>
  <c r="BS110" i="4"/>
  <c r="BR110" i="4"/>
  <c r="BQ110" i="4"/>
  <c r="BP110" i="4"/>
  <c r="BO110" i="4"/>
  <c r="BN110" i="4"/>
  <c r="BM110" i="4"/>
  <c r="BJ110" i="4"/>
  <c r="AX110" i="4"/>
  <c r="AB112" i="21" s="1"/>
  <c r="V110" i="4"/>
  <c r="BL110" i="4" s="1"/>
  <c r="A110" i="4"/>
  <c r="BW109" i="4"/>
  <c r="BV109" i="4"/>
  <c r="BU109" i="4"/>
  <c r="BT109" i="4"/>
  <c r="BS109" i="4"/>
  <c r="BR109" i="4"/>
  <c r="BQ109" i="4"/>
  <c r="BP109" i="4"/>
  <c r="BO109" i="4"/>
  <c r="BN109" i="4"/>
  <c r="BM109" i="4"/>
  <c r="BL109" i="4"/>
  <c r="BJ109" i="4"/>
  <c r="V109" i="4"/>
  <c r="AB111" i="5" s="1"/>
  <c r="A109" i="4"/>
  <c r="BW108" i="4"/>
  <c r="BV108" i="4"/>
  <c r="BU108" i="4"/>
  <c r="BT108" i="4"/>
  <c r="BS108" i="4"/>
  <c r="BR108" i="4"/>
  <c r="BQ108" i="4"/>
  <c r="BP108" i="4"/>
  <c r="BO108" i="4"/>
  <c r="BN108" i="4"/>
  <c r="BM108" i="4"/>
  <c r="BJ108" i="4"/>
  <c r="V108" i="4"/>
  <c r="AB110" i="5" s="1"/>
  <c r="A108" i="4"/>
  <c r="BW107" i="4"/>
  <c r="BV107" i="4"/>
  <c r="BU107" i="4"/>
  <c r="BT107" i="4"/>
  <c r="BS107" i="4"/>
  <c r="BR107" i="4"/>
  <c r="BQ107" i="4"/>
  <c r="BP107" i="4"/>
  <c r="BO107" i="4"/>
  <c r="BN107" i="4"/>
  <c r="BM107" i="4"/>
  <c r="BJ107" i="4"/>
  <c r="V107" i="4"/>
  <c r="AB109" i="5" s="1"/>
  <c r="A107" i="4"/>
  <c r="BW106" i="4"/>
  <c r="BV106" i="4"/>
  <c r="BU106" i="4"/>
  <c r="BT106" i="4"/>
  <c r="BS106" i="4"/>
  <c r="BR106" i="4"/>
  <c r="BQ106" i="4"/>
  <c r="BP106" i="4"/>
  <c r="BO106" i="4"/>
  <c r="BN106" i="4"/>
  <c r="BM106" i="4"/>
  <c r="BJ106" i="4"/>
  <c r="AX106" i="4"/>
  <c r="AB108" i="21" s="1"/>
  <c r="V106" i="4"/>
  <c r="A106" i="4"/>
  <c r="BW105" i="4"/>
  <c r="BV105" i="4"/>
  <c r="BU105" i="4"/>
  <c r="BT105" i="4"/>
  <c r="BS105" i="4"/>
  <c r="BR105" i="4"/>
  <c r="BQ105" i="4"/>
  <c r="BP105" i="4"/>
  <c r="BO105" i="4"/>
  <c r="BN105" i="4"/>
  <c r="BM105" i="4"/>
  <c r="BJ105" i="4"/>
  <c r="AX105" i="4"/>
  <c r="AB107" i="21" s="1"/>
  <c r="V105" i="4"/>
  <c r="AB107" i="5" s="1"/>
  <c r="A105" i="4"/>
  <c r="BW104" i="4"/>
  <c r="BV104" i="4"/>
  <c r="BU104" i="4"/>
  <c r="BT104" i="4"/>
  <c r="BS104" i="4"/>
  <c r="BR104" i="4"/>
  <c r="BQ104" i="4"/>
  <c r="BP104" i="4"/>
  <c r="BO104" i="4"/>
  <c r="BN104" i="4"/>
  <c r="BM104" i="4"/>
  <c r="BJ104" i="4"/>
  <c r="AX104" i="4"/>
  <c r="AB106" i="21" s="1"/>
  <c r="V104" i="4"/>
  <c r="A104" i="4"/>
  <c r="BW103" i="4"/>
  <c r="BV103" i="4"/>
  <c r="BU103" i="4"/>
  <c r="BT103" i="4"/>
  <c r="BS103" i="4"/>
  <c r="BR103" i="4"/>
  <c r="BQ103" i="4"/>
  <c r="BP103" i="4"/>
  <c r="BO103" i="4"/>
  <c r="BN103" i="4"/>
  <c r="BM103" i="4"/>
  <c r="BJ103" i="4"/>
  <c r="AX103" i="4"/>
  <c r="AB105" i="21" s="1"/>
  <c r="V103" i="4"/>
  <c r="AB105" i="5" s="1"/>
  <c r="A103" i="4"/>
  <c r="BW102" i="4"/>
  <c r="BV102" i="4"/>
  <c r="BU102" i="4"/>
  <c r="BT102" i="4"/>
  <c r="BS102" i="4"/>
  <c r="BR102" i="4"/>
  <c r="BQ102" i="4"/>
  <c r="BP102" i="4"/>
  <c r="BO102" i="4"/>
  <c r="BN102" i="4"/>
  <c r="BM102" i="4"/>
  <c r="BJ102" i="4"/>
  <c r="V102" i="4"/>
  <c r="A102" i="4"/>
  <c r="BW101" i="4"/>
  <c r="BV101" i="4"/>
  <c r="BU101" i="4"/>
  <c r="BT101" i="4"/>
  <c r="BS101" i="4"/>
  <c r="BR101" i="4"/>
  <c r="BQ101" i="4"/>
  <c r="BP101" i="4"/>
  <c r="BO101" i="4"/>
  <c r="BN101" i="4"/>
  <c r="BM101" i="4"/>
  <c r="BJ101" i="4"/>
  <c r="AX101" i="4"/>
  <c r="AB103" i="21" s="1"/>
  <c r="V101" i="4"/>
  <c r="AB103" i="5" s="1"/>
  <c r="A101" i="4"/>
  <c r="BW100" i="4"/>
  <c r="BV100" i="4"/>
  <c r="BU100" i="4"/>
  <c r="BT100" i="4"/>
  <c r="BS100" i="4"/>
  <c r="BR100" i="4"/>
  <c r="BQ100" i="4"/>
  <c r="BP100" i="4"/>
  <c r="BO100" i="4"/>
  <c r="BN100" i="4"/>
  <c r="BM100" i="4"/>
  <c r="BJ100" i="4"/>
  <c r="AX100" i="4"/>
  <c r="AB102" i="21" s="1"/>
  <c r="V100" i="4"/>
  <c r="AB102" i="5" s="1"/>
  <c r="A100" i="4"/>
  <c r="BW99" i="4"/>
  <c r="BV99" i="4"/>
  <c r="BU99" i="4"/>
  <c r="BT99" i="4"/>
  <c r="BS99" i="4"/>
  <c r="BR99" i="4"/>
  <c r="BQ99" i="4"/>
  <c r="BP99" i="4"/>
  <c r="BO99" i="4"/>
  <c r="BN99" i="4"/>
  <c r="BM99" i="4"/>
  <c r="BJ99" i="4"/>
  <c r="AX99" i="4"/>
  <c r="AB101" i="21" s="1"/>
  <c r="V99" i="4"/>
  <c r="AB101" i="5" s="1"/>
  <c r="A99" i="4"/>
  <c r="BW98" i="4"/>
  <c r="BV98" i="4"/>
  <c r="BU98" i="4"/>
  <c r="BT98" i="4"/>
  <c r="BS98" i="4"/>
  <c r="BR98" i="4"/>
  <c r="BQ98" i="4"/>
  <c r="BP98" i="4"/>
  <c r="BO98" i="4"/>
  <c r="BN98" i="4"/>
  <c r="BM98" i="4"/>
  <c r="BJ98" i="4"/>
  <c r="V98" i="4"/>
  <c r="AB100" i="5" s="1"/>
  <c r="A98" i="4"/>
  <c r="BW97" i="4"/>
  <c r="BV97" i="4"/>
  <c r="BU97" i="4"/>
  <c r="BT97" i="4"/>
  <c r="BS97" i="4"/>
  <c r="BR97" i="4"/>
  <c r="BQ97" i="4"/>
  <c r="BP97" i="4"/>
  <c r="BO97" i="4"/>
  <c r="BN97" i="4"/>
  <c r="BM97" i="4"/>
  <c r="BJ97" i="4"/>
  <c r="AX97" i="4"/>
  <c r="V97" i="4"/>
  <c r="AB99" i="5" s="1"/>
  <c r="A97" i="4"/>
  <c r="AX96" i="4"/>
  <c r="AB98" i="21" s="1"/>
  <c r="V96" i="4"/>
  <c r="A98" i="3"/>
  <c r="D98" i="3"/>
  <c r="G98" i="3"/>
  <c r="I98" i="3"/>
  <c r="J98" i="3"/>
  <c r="P98" i="3"/>
  <c r="A99" i="3"/>
  <c r="D99" i="3"/>
  <c r="G99" i="3"/>
  <c r="I99" i="3"/>
  <c r="J99" i="3"/>
  <c r="P99" i="3"/>
  <c r="AE99" i="3"/>
  <c r="A100" i="3"/>
  <c r="D100" i="3"/>
  <c r="G100" i="3"/>
  <c r="I100" i="3"/>
  <c r="J100" i="3"/>
  <c r="P100" i="3"/>
  <c r="AC100" i="3"/>
  <c r="AG100" i="3"/>
  <c r="A101" i="3"/>
  <c r="D101" i="3"/>
  <c r="G101" i="3"/>
  <c r="I101" i="3"/>
  <c r="J101" i="3"/>
  <c r="P101" i="3"/>
  <c r="A102" i="3"/>
  <c r="D102" i="3"/>
  <c r="G102" i="3"/>
  <c r="I102" i="3"/>
  <c r="J102" i="3"/>
  <c r="P102" i="3"/>
  <c r="A103" i="3"/>
  <c r="D103" i="3"/>
  <c r="G103" i="3"/>
  <c r="I103" i="3"/>
  <c r="J103" i="3"/>
  <c r="P103" i="3"/>
  <c r="A104" i="3"/>
  <c r="D104" i="3"/>
  <c r="G104" i="3"/>
  <c r="I104" i="3"/>
  <c r="J104" i="3"/>
  <c r="P104" i="3"/>
  <c r="AC104" i="3"/>
  <c r="A105" i="3"/>
  <c r="D105" i="3"/>
  <c r="G105" i="3"/>
  <c r="I105" i="3"/>
  <c r="J105" i="3"/>
  <c r="P105" i="3"/>
  <c r="A106" i="3"/>
  <c r="D106" i="3"/>
  <c r="G106" i="3"/>
  <c r="I106" i="3"/>
  <c r="J106" i="3"/>
  <c r="P106" i="3"/>
  <c r="A107" i="3"/>
  <c r="D107" i="3"/>
  <c r="G107" i="3"/>
  <c r="I107" i="3"/>
  <c r="J107" i="3"/>
  <c r="P107" i="3"/>
  <c r="A108" i="3"/>
  <c r="D108" i="3"/>
  <c r="G108" i="3"/>
  <c r="I108" i="3"/>
  <c r="J108" i="3"/>
  <c r="P108" i="3"/>
  <c r="AC108" i="3"/>
  <c r="A109" i="3"/>
  <c r="D109" i="3"/>
  <c r="G109" i="3"/>
  <c r="I109" i="3"/>
  <c r="J109" i="3"/>
  <c r="P109" i="3"/>
  <c r="A110" i="3"/>
  <c r="D110" i="3"/>
  <c r="G110" i="3"/>
  <c r="I110" i="3"/>
  <c r="J110" i="3"/>
  <c r="P110" i="3"/>
  <c r="AE110" i="3"/>
  <c r="A111" i="3"/>
  <c r="D111" i="3"/>
  <c r="G111" i="3"/>
  <c r="I111" i="3"/>
  <c r="J111" i="3"/>
  <c r="P111" i="3"/>
  <c r="A112" i="3"/>
  <c r="D112" i="3"/>
  <c r="G112" i="3"/>
  <c r="I112" i="3"/>
  <c r="J112" i="3"/>
  <c r="P112" i="3"/>
  <c r="A113" i="3"/>
  <c r="D113" i="3"/>
  <c r="G113" i="3"/>
  <c r="I113" i="3"/>
  <c r="J113" i="3"/>
  <c r="P113" i="3"/>
  <c r="AC113" i="3"/>
  <c r="A114" i="3"/>
  <c r="D114" i="3"/>
  <c r="G114" i="3"/>
  <c r="I114" i="3"/>
  <c r="J114" i="3"/>
  <c r="P114" i="3"/>
  <c r="A115" i="3"/>
  <c r="D115" i="3"/>
  <c r="G115" i="3"/>
  <c r="I115" i="3"/>
  <c r="J115" i="3"/>
  <c r="P115" i="3"/>
  <c r="A116" i="3"/>
  <c r="D116" i="3"/>
  <c r="G116" i="3"/>
  <c r="I116" i="3"/>
  <c r="J116" i="3"/>
  <c r="P116" i="3"/>
  <c r="AC116" i="3"/>
  <c r="A117" i="3"/>
  <c r="D117" i="3"/>
  <c r="G117" i="3"/>
  <c r="I117" i="3"/>
  <c r="J117" i="3"/>
  <c r="P117" i="3"/>
  <c r="A118" i="3"/>
  <c r="D118" i="3"/>
  <c r="G118" i="3"/>
  <c r="I118" i="3"/>
  <c r="J118" i="3"/>
  <c r="P118" i="3"/>
  <c r="A119" i="3"/>
  <c r="D119" i="3"/>
  <c r="G119" i="3"/>
  <c r="I119" i="3"/>
  <c r="J119" i="3"/>
  <c r="P119" i="3"/>
  <c r="AC119" i="3"/>
  <c r="AG119" i="3"/>
  <c r="A120" i="3"/>
  <c r="D120" i="3"/>
  <c r="G120" i="3"/>
  <c r="I120" i="3"/>
  <c r="J120" i="3"/>
  <c r="P120" i="3"/>
  <c r="AC120" i="3"/>
  <c r="AG120" i="3"/>
  <c r="A121" i="3"/>
  <c r="D121" i="3"/>
  <c r="G121" i="3"/>
  <c r="I121" i="3"/>
  <c r="J121" i="3"/>
  <c r="P121" i="3"/>
  <c r="A122" i="3"/>
  <c r="D122" i="3"/>
  <c r="G122" i="3"/>
  <c r="I122" i="3"/>
  <c r="J122" i="3"/>
  <c r="P122" i="3"/>
  <c r="A123" i="3"/>
  <c r="D123" i="3"/>
  <c r="G123" i="3"/>
  <c r="I123" i="3"/>
  <c r="J123" i="3"/>
  <c r="P123" i="3"/>
  <c r="AC123" i="3"/>
  <c r="A124" i="3"/>
  <c r="D124" i="3"/>
  <c r="G124" i="3"/>
  <c r="I124" i="3"/>
  <c r="J124" i="3"/>
  <c r="P124" i="3"/>
  <c r="A125" i="3"/>
  <c r="D125" i="3"/>
  <c r="G125" i="3"/>
  <c r="I125" i="3"/>
  <c r="J125" i="3"/>
  <c r="P125" i="3"/>
  <c r="AC125" i="3"/>
  <c r="A126" i="3"/>
  <c r="D126" i="3"/>
  <c r="G126" i="3"/>
  <c r="I126" i="3"/>
  <c r="J126" i="3"/>
  <c r="P126" i="3"/>
  <c r="A127" i="3"/>
  <c r="D127" i="3"/>
  <c r="G127" i="3"/>
  <c r="I127" i="3"/>
  <c r="J127" i="3"/>
  <c r="P127" i="3"/>
  <c r="AE127" i="3"/>
  <c r="A128" i="3"/>
  <c r="D128" i="3"/>
  <c r="G128" i="3"/>
  <c r="I128" i="3"/>
  <c r="J128" i="3"/>
  <c r="P128" i="3"/>
  <c r="A129" i="3"/>
  <c r="B129" i="3"/>
  <c r="C129" i="3"/>
  <c r="D129" i="3"/>
  <c r="E129" i="3"/>
  <c r="F129" i="3"/>
  <c r="G129" i="3"/>
  <c r="H129" i="3"/>
  <c r="I129" i="3"/>
  <c r="J129" i="3"/>
  <c r="K129" i="3"/>
  <c r="N129" i="3" s="1"/>
  <c r="P129" i="3"/>
  <c r="AC129" i="3"/>
  <c r="AD129" i="3"/>
  <c r="AF129" i="3"/>
  <c r="AH129" i="3"/>
  <c r="A130" i="3"/>
  <c r="B130" i="3"/>
  <c r="C130" i="3"/>
  <c r="D130" i="3"/>
  <c r="E130" i="3"/>
  <c r="F130" i="3"/>
  <c r="G130" i="3"/>
  <c r="H130" i="3"/>
  <c r="I130" i="3"/>
  <c r="J130" i="3"/>
  <c r="K130" i="3"/>
  <c r="N130" i="3"/>
  <c r="P130" i="3"/>
  <c r="AE130" i="3"/>
  <c r="A131" i="3"/>
  <c r="B131" i="3"/>
  <c r="C131" i="3"/>
  <c r="D131" i="3"/>
  <c r="E131" i="3"/>
  <c r="F131" i="3"/>
  <c r="G131" i="3"/>
  <c r="H131" i="3"/>
  <c r="I131" i="3"/>
  <c r="J131" i="3"/>
  <c r="K131" i="3"/>
  <c r="N131" i="3" s="1"/>
  <c r="P131" i="3"/>
  <c r="AD131" i="3"/>
  <c r="AE131" i="3"/>
  <c r="AZ100" i="2"/>
  <c r="AZ101" i="2"/>
  <c r="AG101" i="3" s="1"/>
  <c r="AZ118" i="2"/>
  <c r="AG118" i="3" s="1"/>
  <c r="AZ119" i="2"/>
  <c r="AZ120" i="2"/>
  <c r="AZ121" i="2"/>
  <c r="AG121" i="3" s="1"/>
  <c r="AZ122" i="2"/>
  <c r="AG122" i="3" s="1"/>
  <c r="AZ129" i="2"/>
  <c r="AG129" i="3" s="1"/>
  <c r="AZ130" i="2"/>
  <c r="AG130" i="3" s="1"/>
  <c r="AZ131" i="2"/>
  <c r="AG131" i="3" s="1"/>
  <c r="AI131" i="3" s="1"/>
  <c r="AP99" i="2"/>
  <c r="AP110" i="2"/>
  <c r="AP123" i="2"/>
  <c r="AE123" i="3" s="1"/>
  <c r="AP124" i="2"/>
  <c r="AE124" i="3" s="1"/>
  <c r="AP125" i="2"/>
  <c r="AE125" i="3" s="1"/>
  <c r="AP126" i="2"/>
  <c r="AE126" i="3" s="1"/>
  <c r="AP127" i="2"/>
  <c r="AP128" i="2"/>
  <c r="AE128" i="3" s="1"/>
  <c r="AP129" i="2"/>
  <c r="AE129" i="3" s="1"/>
  <c r="AP130" i="2"/>
  <c r="AP131" i="2"/>
  <c r="AF98" i="2"/>
  <c r="AC98" i="3" s="1"/>
  <c r="AF99" i="2"/>
  <c r="AC99" i="3" s="1"/>
  <c r="AF100" i="2"/>
  <c r="AF101" i="2"/>
  <c r="AC101" i="3" s="1"/>
  <c r="AF102" i="2"/>
  <c r="AC102" i="3" s="1"/>
  <c r="AF103" i="2"/>
  <c r="AC103" i="3" s="1"/>
  <c r="AF104" i="2"/>
  <c r="AF105" i="2"/>
  <c r="AC105" i="3" s="1"/>
  <c r="AF106" i="2"/>
  <c r="AC106" i="3" s="1"/>
  <c r="AF107" i="2"/>
  <c r="AC107" i="3" s="1"/>
  <c r="AF108" i="2"/>
  <c r="AF109" i="2"/>
  <c r="AC109" i="3" s="1"/>
  <c r="AF110" i="2"/>
  <c r="AC110" i="3" s="1"/>
  <c r="AF111" i="2"/>
  <c r="AC111" i="3" s="1"/>
  <c r="AF112" i="2"/>
  <c r="AC112" i="3" s="1"/>
  <c r="AF113" i="2"/>
  <c r="AF114" i="2"/>
  <c r="AC114" i="3" s="1"/>
  <c r="AF115" i="2"/>
  <c r="AC115" i="3" s="1"/>
  <c r="AF116" i="2"/>
  <c r="AF117" i="2"/>
  <c r="AC117" i="3" s="1"/>
  <c r="AF118" i="2"/>
  <c r="AC118" i="3" s="1"/>
  <c r="AF119" i="2"/>
  <c r="AF120" i="2"/>
  <c r="AF121" i="2"/>
  <c r="AC121" i="3" s="1"/>
  <c r="AF122" i="2"/>
  <c r="AC122" i="3" s="1"/>
  <c r="AF123" i="2"/>
  <c r="AF124" i="2"/>
  <c r="AC124" i="3" s="1"/>
  <c r="AF125" i="2"/>
  <c r="AF126" i="2"/>
  <c r="AC126" i="3" s="1"/>
  <c r="AF127" i="2"/>
  <c r="AC127" i="3" s="1"/>
  <c r="AF128" i="2"/>
  <c r="AC128" i="3" s="1"/>
  <c r="AF129" i="2"/>
  <c r="AF130" i="2"/>
  <c r="AC130" i="3" s="1"/>
  <c r="AF131" i="2"/>
  <c r="AC131" i="3" s="1"/>
  <c r="AX177" i="4"/>
  <c r="AB177" i="21" s="1"/>
  <c r="V177" i="4"/>
  <c r="BW177" i="4"/>
  <c r="BV177" i="4"/>
  <c r="BU177" i="4"/>
  <c r="BT177" i="4"/>
  <c r="BS177" i="4"/>
  <c r="BR177" i="4"/>
  <c r="BQ177" i="4"/>
  <c r="BP177" i="4"/>
  <c r="BO177" i="4"/>
  <c r="BN177" i="4"/>
  <c r="BM177" i="4"/>
  <c r="BJ177" i="4"/>
  <c r="U165" i="4"/>
  <c r="AA165" i="5" s="1"/>
  <c r="AH165" i="5" s="1"/>
  <c r="V165" i="4"/>
  <c r="AW165" i="4"/>
  <c r="AA165" i="21" s="1"/>
  <c r="AX165" i="4"/>
  <c r="AB165" i="21" s="1"/>
  <c r="U166" i="4"/>
  <c r="V166" i="4"/>
  <c r="AW166" i="4"/>
  <c r="AA166" i="21" s="1"/>
  <c r="AX166" i="4"/>
  <c r="AB166" i="21" s="1"/>
  <c r="AX164" i="4"/>
  <c r="AB164" i="21" s="1"/>
  <c r="AW164" i="4"/>
  <c r="AA164" i="21" s="1"/>
  <c r="V164" i="4"/>
  <c r="AB164" i="5" s="1"/>
  <c r="U164" i="4"/>
  <c r="AA164" i="5" s="1"/>
  <c r="BW166" i="4"/>
  <c r="BV166" i="4"/>
  <c r="BU166" i="4"/>
  <c r="BT166" i="4"/>
  <c r="BS166" i="4"/>
  <c r="BR166" i="4"/>
  <c r="BQ166" i="4"/>
  <c r="BP166" i="4"/>
  <c r="BO166" i="4"/>
  <c r="BN166" i="4"/>
  <c r="BM166" i="4"/>
  <c r="BJ166" i="4"/>
  <c r="BW165" i="4"/>
  <c r="BV165" i="4"/>
  <c r="BU165" i="4"/>
  <c r="BT165" i="4"/>
  <c r="BS165" i="4"/>
  <c r="BR165" i="4"/>
  <c r="BQ165" i="4"/>
  <c r="BP165" i="4"/>
  <c r="BO165" i="4"/>
  <c r="BN165" i="4"/>
  <c r="BM165" i="4"/>
  <c r="BJ165" i="4"/>
  <c r="BW164" i="4"/>
  <c r="BV164" i="4"/>
  <c r="BU164" i="4"/>
  <c r="BT164" i="4"/>
  <c r="BS164" i="4"/>
  <c r="BR164" i="4"/>
  <c r="BQ164" i="4"/>
  <c r="BP164" i="4"/>
  <c r="BO164" i="4"/>
  <c r="BN164" i="4"/>
  <c r="BM164" i="4"/>
  <c r="BL164" i="4"/>
  <c r="BJ164" i="4"/>
  <c r="U88" i="4"/>
  <c r="AA90" i="5" s="1"/>
  <c r="V88" i="4"/>
  <c r="AB90" i="5" s="1"/>
  <c r="U89" i="4"/>
  <c r="AA91" i="5" s="1"/>
  <c r="V89" i="4"/>
  <c r="AB91" i="5" s="1"/>
  <c r="U90" i="4"/>
  <c r="AA92" i="5" s="1"/>
  <c r="V90" i="4"/>
  <c r="AB92" i="5" s="1"/>
  <c r="U91" i="4"/>
  <c r="AA93" i="5" s="1"/>
  <c r="V91" i="4"/>
  <c r="AB93" i="5" s="1"/>
  <c r="U92" i="4"/>
  <c r="V92" i="4"/>
  <c r="AB94" i="5" s="1"/>
  <c r="U93" i="4"/>
  <c r="AA95" i="5" s="1"/>
  <c r="V93" i="4"/>
  <c r="AB95" i="5" s="1"/>
  <c r="U94" i="4"/>
  <c r="V94" i="4"/>
  <c r="U95" i="4"/>
  <c r="AA97" i="5" s="1"/>
  <c r="V95" i="4"/>
  <c r="AB97" i="5" s="1"/>
  <c r="AW88" i="4"/>
  <c r="AA90" i="21" s="1"/>
  <c r="AX88" i="4"/>
  <c r="AW89" i="4"/>
  <c r="AA91" i="21" s="1"/>
  <c r="AX89" i="4"/>
  <c r="AW90" i="4"/>
  <c r="AX90" i="4"/>
  <c r="AB92" i="21" s="1"/>
  <c r="AW91" i="4"/>
  <c r="AA93" i="21" s="1"/>
  <c r="AX91" i="4"/>
  <c r="AB93" i="21" s="1"/>
  <c r="AW92" i="4"/>
  <c r="AA94" i="21" s="1"/>
  <c r="AX92" i="4"/>
  <c r="AB94" i="21" s="1"/>
  <c r="AW93" i="4"/>
  <c r="AA95" i="21" s="1"/>
  <c r="AX93" i="4"/>
  <c r="AB95" i="21" s="1"/>
  <c r="AW94" i="4"/>
  <c r="AA96" i="21" s="1"/>
  <c r="AX94" i="4"/>
  <c r="AB96" i="21" s="1"/>
  <c r="AW95" i="4"/>
  <c r="AA97" i="21" s="1"/>
  <c r="AX95" i="4"/>
  <c r="AB97" i="21" s="1"/>
  <c r="A88" i="4"/>
  <c r="A89" i="4"/>
  <c r="A90" i="4"/>
  <c r="A91" i="4"/>
  <c r="A92" i="4"/>
  <c r="A93" i="4"/>
  <c r="A94" i="4"/>
  <c r="A95" i="4"/>
  <c r="A96" i="4"/>
  <c r="AX87" i="4"/>
  <c r="AB89" i="21" s="1"/>
  <c r="AW87" i="4"/>
  <c r="AJ87" i="4"/>
  <c r="AB89" i="20" s="1"/>
  <c r="V87" i="4"/>
  <c r="U87" i="4"/>
  <c r="AA89" i="5" s="1"/>
  <c r="Y49" i="19"/>
  <c r="AX127" i="4" s="1"/>
  <c r="AB129" i="21" s="1"/>
  <c r="Y48" i="19"/>
  <c r="Y47" i="19"/>
  <c r="AX125" i="4" s="1"/>
  <c r="AB127" i="21" s="1"/>
  <c r="Y46" i="19"/>
  <c r="AX124" i="4" s="1"/>
  <c r="AB126" i="21" s="1"/>
  <c r="Y45" i="19"/>
  <c r="AX123" i="4" s="1"/>
  <c r="AB125" i="21" s="1"/>
  <c r="Y44" i="19"/>
  <c r="X43" i="19"/>
  <c r="AJ121" i="4" s="1"/>
  <c r="AB123" i="20" s="1"/>
  <c r="AI123" i="20" s="1"/>
  <c r="AE53" i="6" s="1"/>
  <c r="AH53" i="7" s="1"/>
  <c r="X42" i="19"/>
  <c r="X41" i="19"/>
  <c r="AJ119" i="4" s="1"/>
  <c r="AB121" i="20" s="1"/>
  <c r="AI121" i="20" s="1"/>
  <c r="AE51" i="6" s="1"/>
  <c r="AH51" i="7" s="1"/>
  <c r="P39" i="19"/>
  <c r="R39" i="19"/>
  <c r="AQ49" i="6" s="1"/>
  <c r="P40" i="19"/>
  <c r="Q50" i="6" s="1"/>
  <c r="R40" i="19"/>
  <c r="AW118" i="4" s="1"/>
  <c r="AA120" i="21" s="1"/>
  <c r="R41" i="19"/>
  <c r="R42" i="19"/>
  <c r="AQ52" i="6" s="1"/>
  <c r="R43" i="19"/>
  <c r="AQ53" i="6" s="1"/>
  <c r="X40" i="19"/>
  <c r="AJ118" i="4" s="1"/>
  <c r="AB120" i="20" s="1"/>
  <c r="AI120" i="20" s="1"/>
  <c r="AE50" i="6" s="1"/>
  <c r="AH50" i="7" s="1"/>
  <c r="X39" i="19"/>
  <c r="AJ117" i="4" s="1"/>
  <c r="AB119" i="20" s="1"/>
  <c r="AI119" i="20" s="1"/>
  <c r="AE49" i="6" s="1"/>
  <c r="AH49" i="7" s="1"/>
  <c r="Y38" i="19"/>
  <c r="X38" i="19"/>
  <c r="X37" i="19"/>
  <c r="AJ115" i="4" s="1"/>
  <c r="AB117" i="20" s="1"/>
  <c r="AI117" i="20" s="1"/>
  <c r="AE47" i="6" s="1"/>
  <c r="X36" i="19"/>
  <c r="X35" i="19"/>
  <c r="AJ113" i="4" s="1"/>
  <c r="AB115" i="20" s="1"/>
  <c r="AI115" i="20" s="1"/>
  <c r="AE45" i="6" s="1"/>
  <c r="AH45" i="7" s="1"/>
  <c r="X34" i="19"/>
  <c r="X33" i="19"/>
  <c r="AJ111" i="4" s="1"/>
  <c r="AB113" i="20" s="1"/>
  <c r="AI113" i="20" s="1"/>
  <c r="AE43" i="6" s="1"/>
  <c r="AH43" i="7" s="1"/>
  <c r="X32" i="19"/>
  <c r="Y32" i="19" s="1"/>
  <c r="R86" i="19"/>
  <c r="Q86" i="19"/>
  <c r="P86" i="19"/>
  <c r="C86" i="19"/>
  <c r="Y31" i="19"/>
  <c r="AX109" i="4" s="1"/>
  <c r="AB111" i="21" s="1"/>
  <c r="X30" i="19"/>
  <c r="X29" i="19"/>
  <c r="Y29" i="19" s="1"/>
  <c r="AX107" i="4" s="1"/>
  <c r="AB109" i="21" s="1"/>
  <c r="X28" i="19"/>
  <c r="AJ106" i="4" s="1"/>
  <c r="AB108" i="20" s="1"/>
  <c r="AI108" i="20" s="1"/>
  <c r="AE38" i="6" s="1"/>
  <c r="AH38" i="7" s="1"/>
  <c r="Y27" i="19"/>
  <c r="X27" i="19"/>
  <c r="AJ105" i="4" s="1"/>
  <c r="AB107" i="20" s="1"/>
  <c r="AI107" i="20" s="1"/>
  <c r="AE37" i="6" s="1"/>
  <c r="AH37" i="7" s="1"/>
  <c r="X25" i="19"/>
  <c r="X24" i="19"/>
  <c r="Y24" i="19" s="1"/>
  <c r="AX102" i="4" s="1"/>
  <c r="AB104" i="21" s="1"/>
  <c r="X23" i="19"/>
  <c r="Y23" i="19" s="1"/>
  <c r="X22" i="19"/>
  <c r="AJ100" i="4" s="1"/>
  <c r="X21" i="19"/>
  <c r="AJ99" i="4" s="1"/>
  <c r="AB101" i="20" s="1"/>
  <c r="AI101" i="20" s="1"/>
  <c r="AE31" i="6" s="1"/>
  <c r="AH31" i="7" s="1"/>
  <c r="Y20" i="19"/>
  <c r="AX98" i="4" s="1"/>
  <c r="AB100" i="21" s="1"/>
  <c r="X19" i="19"/>
  <c r="AJ97" i="4" s="1"/>
  <c r="AB99" i="20" s="1"/>
  <c r="AI99" i="20" s="1"/>
  <c r="AE29" i="6" s="1"/>
  <c r="AH29" i="7" s="1"/>
  <c r="X18" i="19"/>
  <c r="AJ96" i="4" s="1"/>
  <c r="AB98" i="20" s="1"/>
  <c r="AI98" i="20" s="1"/>
  <c r="AH178" i="3"/>
  <c r="AF178" i="3"/>
  <c r="AD178" i="3"/>
  <c r="P178" i="3"/>
  <c r="J178" i="3"/>
  <c r="I178" i="3"/>
  <c r="G178" i="3"/>
  <c r="F178" i="3"/>
  <c r="E178" i="3"/>
  <c r="D178" i="3"/>
  <c r="C178" i="3"/>
  <c r="B178" i="3"/>
  <c r="A178" i="3"/>
  <c r="AD167" i="3"/>
  <c r="P167" i="3"/>
  <c r="J167" i="3"/>
  <c r="I167" i="3"/>
  <c r="G167" i="3"/>
  <c r="D167" i="3"/>
  <c r="C167" i="3"/>
  <c r="B167" i="3"/>
  <c r="A167" i="3"/>
  <c r="AD166" i="3"/>
  <c r="P166" i="3"/>
  <c r="J166" i="3"/>
  <c r="I166" i="3"/>
  <c r="G166" i="3"/>
  <c r="D166" i="3"/>
  <c r="C166" i="3"/>
  <c r="B166" i="3"/>
  <c r="A166" i="3"/>
  <c r="AD165" i="3"/>
  <c r="P165" i="3"/>
  <c r="J165" i="3"/>
  <c r="I165" i="3"/>
  <c r="G165" i="3"/>
  <c r="D165" i="3"/>
  <c r="C165" i="3"/>
  <c r="B165" i="3"/>
  <c r="A165" i="3"/>
  <c r="P97" i="3"/>
  <c r="J97" i="3"/>
  <c r="I97" i="3"/>
  <c r="G97" i="3"/>
  <c r="D97" i="3"/>
  <c r="A97" i="3"/>
  <c r="P96" i="3"/>
  <c r="J96" i="3"/>
  <c r="I96" i="3"/>
  <c r="G96" i="3"/>
  <c r="D96" i="3"/>
  <c r="A96" i="3"/>
  <c r="P95" i="3"/>
  <c r="J95" i="3"/>
  <c r="I95" i="3"/>
  <c r="G95" i="3"/>
  <c r="D95" i="3"/>
  <c r="A95" i="3"/>
  <c r="P94" i="3"/>
  <c r="J94" i="3"/>
  <c r="I94" i="3"/>
  <c r="G94" i="3"/>
  <c r="D94" i="3"/>
  <c r="A94" i="3"/>
  <c r="P93" i="3"/>
  <c r="J93" i="3"/>
  <c r="I93" i="3"/>
  <c r="G93" i="3"/>
  <c r="D93" i="3"/>
  <c r="A93" i="3"/>
  <c r="P92" i="3"/>
  <c r="J92" i="3"/>
  <c r="I92" i="3"/>
  <c r="G92" i="3"/>
  <c r="D92" i="3"/>
  <c r="A92" i="3"/>
  <c r="P91" i="3"/>
  <c r="J91" i="3"/>
  <c r="I91" i="3"/>
  <c r="G91" i="3"/>
  <c r="D91" i="3"/>
  <c r="A91" i="3"/>
  <c r="P90" i="3"/>
  <c r="J90" i="3"/>
  <c r="I90" i="3"/>
  <c r="G90" i="3"/>
  <c r="D90" i="3"/>
  <c r="A90" i="3"/>
  <c r="P89" i="3"/>
  <c r="J89" i="3"/>
  <c r="I89" i="3"/>
  <c r="G89" i="3"/>
  <c r="D89" i="3"/>
  <c r="A89" i="3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L178" i="2"/>
  <c r="BK178" i="2"/>
  <c r="BM167" i="2"/>
  <c r="BL167" i="2"/>
  <c r="BK167" i="2"/>
  <c r="BM166" i="2"/>
  <c r="BL166" i="2"/>
  <c r="BK166" i="2"/>
  <c r="BM165" i="2"/>
  <c r="BL165" i="2"/>
  <c r="BK165" i="2"/>
  <c r="BK89" i="2"/>
  <c r="BL89" i="2"/>
  <c r="BM89" i="2"/>
  <c r="BK90" i="2"/>
  <c r="BL90" i="2"/>
  <c r="BM90" i="2"/>
  <c r="BK91" i="2"/>
  <c r="BL91" i="2"/>
  <c r="BM91" i="2"/>
  <c r="BK92" i="2"/>
  <c r="BL92" i="2"/>
  <c r="BM92" i="2"/>
  <c r="BK93" i="2"/>
  <c r="BL93" i="2"/>
  <c r="BM93" i="2"/>
  <c r="BK94" i="2"/>
  <c r="BL94" i="2"/>
  <c r="BM94" i="2"/>
  <c r="BK95" i="2"/>
  <c r="BL95" i="2"/>
  <c r="BM95" i="2"/>
  <c r="BK96" i="2"/>
  <c r="BL96" i="2"/>
  <c r="BM96" i="2"/>
  <c r="BK97" i="2"/>
  <c r="BL97" i="2"/>
  <c r="BK98" i="2"/>
  <c r="BL98" i="2"/>
  <c r="BK99" i="2"/>
  <c r="BL99" i="2"/>
  <c r="BK100" i="2"/>
  <c r="BL100" i="2"/>
  <c r="BK101" i="2"/>
  <c r="BL101" i="2"/>
  <c r="BK102" i="2"/>
  <c r="BL102" i="2"/>
  <c r="BK103" i="2"/>
  <c r="BL103" i="2"/>
  <c r="BK104" i="2"/>
  <c r="BL104" i="2"/>
  <c r="BK105" i="2"/>
  <c r="BL105" i="2"/>
  <c r="BK106" i="2"/>
  <c r="BL106" i="2"/>
  <c r="BK107" i="2"/>
  <c r="BL107" i="2"/>
  <c r="BK108" i="2"/>
  <c r="BL108" i="2"/>
  <c r="BK109" i="2"/>
  <c r="BL109" i="2"/>
  <c r="BK110" i="2"/>
  <c r="BL110" i="2"/>
  <c r="BK111" i="2"/>
  <c r="BL111" i="2"/>
  <c r="BK112" i="2"/>
  <c r="BL112" i="2"/>
  <c r="BK113" i="2"/>
  <c r="BL113" i="2"/>
  <c r="BK114" i="2"/>
  <c r="BL114" i="2"/>
  <c r="BK115" i="2"/>
  <c r="BL115" i="2"/>
  <c r="BM115" i="2"/>
  <c r="BK116" i="2"/>
  <c r="BL116" i="2"/>
  <c r="BK117" i="2"/>
  <c r="BL117" i="2"/>
  <c r="BM117" i="2"/>
  <c r="BK118" i="2"/>
  <c r="BL118" i="2"/>
  <c r="BK119" i="2"/>
  <c r="BL119" i="2"/>
  <c r="BK120" i="2"/>
  <c r="BL120" i="2"/>
  <c r="BK121" i="2"/>
  <c r="BL121" i="2"/>
  <c r="BK122" i="2"/>
  <c r="BL122" i="2"/>
  <c r="BK123" i="2"/>
  <c r="BL123" i="2"/>
  <c r="BK124" i="2"/>
  <c r="BL124" i="2"/>
  <c r="BK125" i="2"/>
  <c r="BL125" i="2"/>
  <c r="BK126" i="2"/>
  <c r="BL126" i="2"/>
  <c r="BK127" i="2"/>
  <c r="BL127" i="2"/>
  <c r="BK128" i="2"/>
  <c r="BL128" i="2"/>
  <c r="BK129" i="2"/>
  <c r="BL129" i="2"/>
  <c r="BM129" i="2"/>
  <c r="BN129" i="2"/>
  <c r="BK130" i="2"/>
  <c r="BL130" i="2"/>
  <c r="BM130" i="2"/>
  <c r="BN130" i="2"/>
  <c r="BK131" i="2"/>
  <c r="BL131" i="2"/>
  <c r="BM131" i="2"/>
  <c r="BN131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89" i="2"/>
  <c r="J90" i="2"/>
  <c r="J91" i="2"/>
  <c r="J92" i="2"/>
  <c r="J93" i="2"/>
  <c r="J94" i="2"/>
  <c r="J95" i="2"/>
  <c r="J96" i="2"/>
  <c r="J88" i="2"/>
  <c r="J178" i="2"/>
  <c r="J166" i="2"/>
  <c r="J167" i="2"/>
  <c r="J165" i="2"/>
  <c r="J97" i="2"/>
  <c r="AB165" i="5" l="1"/>
  <c r="AI165" i="5" s="1"/>
  <c r="BL165" i="4"/>
  <c r="AA121" i="5"/>
  <c r="Q49" i="6"/>
  <c r="U117" i="4"/>
  <c r="BL113" i="4"/>
  <c r="Y33" i="19"/>
  <c r="AX111" i="4" s="1"/>
  <c r="AB113" i="21" s="1"/>
  <c r="AB90" i="21"/>
  <c r="AI129" i="3"/>
  <c r="BL114" i="4"/>
  <c r="AA122" i="5"/>
  <c r="BL122" i="4"/>
  <c r="BL123" i="4"/>
  <c r="AA127" i="5"/>
  <c r="BL166" i="4"/>
  <c r="AB166" i="5"/>
  <c r="AI166" i="5" s="1"/>
  <c r="BL97" i="4"/>
  <c r="BL102" i="4"/>
  <c r="X26" i="19"/>
  <c r="AJ104" i="4" s="1"/>
  <c r="AJ103" i="4"/>
  <c r="Y36" i="19"/>
  <c r="AX114" i="4" s="1"/>
  <c r="AB116" i="21" s="1"/>
  <c r="AJ114" i="4"/>
  <c r="AB116" i="20" s="1"/>
  <c r="AI116" i="20" s="1"/>
  <c r="AE46" i="6" s="1"/>
  <c r="AH46" i="7" s="1"/>
  <c r="AQ51" i="6"/>
  <c r="AW119" i="4"/>
  <c r="AA121" i="21" s="1"/>
  <c r="BL98" i="4"/>
  <c r="BL100" i="4"/>
  <c r="AB102" i="20"/>
  <c r="AI102" i="20" s="1"/>
  <c r="AE32" i="6" s="1"/>
  <c r="AH32" i="7" s="1"/>
  <c r="Y30" i="19"/>
  <c r="AX108" i="4" s="1"/>
  <c r="AB110" i="21" s="1"/>
  <c r="AJ108" i="4"/>
  <c r="BL177" i="4"/>
  <c r="AB177" i="5"/>
  <c r="AI177" i="5" s="1"/>
  <c r="AI130" i="3"/>
  <c r="BL106" i="4"/>
  <c r="BL126" i="4"/>
  <c r="BL129" i="4"/>
  <c r="BK130" i="4"/>
  <c r="AA132" i="5"/>
  <c r="AJ107" i="4"/>
  <c r="AA123" i="5"/>
  <c r="BL125" i="4"/>
  <c r="BL128" i="4"/>
  <c r="AB130" i="20"/>
  <c r="AI130" i="20" s="1"/>
  <c r="BL124" i="4"/>
  <c r="AB126" i="20"/>
  <c r="AI126" i="20" s="1"/>
  <c r="AE56" i="6" s="1"/>
  <c r="AH56" i="7" s="1"/>
  <c r="BL120" i="4"/>
  <c r="AB122" i="20"/>
  <c r="AI122" i="20" s="1"/>
  <c r="AE52" i="6" s="1"/>
  <c r="AH52" i="7" s="1"/>
  <c r="BL116" i="4"/>
  <c r="AB118" i="20"/>
  <c r="AI118" i="20" s="1"/>
  <c r="AE48" i="6" s="1"/>
  <c r="AH48" i="7" s="1"/>
  <c r="BL112" i="4"/>
  <c r="AB114" i="20"/>
  <c r="AI114" i="20" s="1"/>
  <c r="AE44" i="6" s="1"/>
  <c r="AH44" i="7" s="1"/>
  <c r="AA128" i="5"/>
  <c r="AJ178" i="3"/>
  <c r="AA89" i="21"/>
  <c r="AJ129" i="3"/>
  <c r="BL99" i="4"/>
  <c r="BL105" i="4"/>
  <c r="BL115" i="4"/>
  <c r="BL121" i="4"/>
  <c r="AB132" i="5"/>
  <c r="AB124" i="5"/>
  <c r="AB108" i="5"/>
  <c r="BL101" i="4"/>
  <c r="BL117" i="4"/>
  <c r="U118" i="4"/>
  <c r="AW120" i="4"/>
  <c r="AA122" i="21" s="1"/>
  <c r="AW121" i="4"/>
  <c r="AA123" i="21" s="1"/>
  <c r="BL127" i="4"/>
  <c r="BK128" i="4"/>
  <c r="BK129" i="4"/>
  <c r="AA129" i="5"/>
  <c r="AA124" i="5"/>
  <c r="BJ129" i="2"/>
  <c r="AA120" i="5" l="1"/>
  <c r="AA119" i="5"/>
  <c r="AB109" i="20"/>
  <c r="AI109" i="20" s="1"/>
  <c r="AE39" i="6" s="1"/>
  <c r="AH39" i="7" s="1"/>
  <c r="BL107" i="4"/>
  <c r="BL108" i="4"/>
  <c r="AB110" i="20"/>
  <c r="AI110" i="20" s="1"/>
  <c r="AE40" i="6" s="1"/>
  <c r="AH40" i="7" s="1"/>
  <c r="BL104" i="4"/>
  <c r="AB106" i="20"/>
  <c r="AI106" i="20" s="1"/>
  <c r="AE36" i="6" s="1"/>
  <c r="AH36" i="7" s="1"/>
  <c r="AJ86" i="4"/>
  <c r="BL111" i="4"/>
  <c r="AB105" i="20"/>
  <c r="AI105" i="20" s="1"/>
  <c r="AE35" i="6" s="1"/>
  <c r="AH35" i="7" s="1"/>
  <c r="BL103" i="4"/>
  <c r="AX86" i="4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18" i="19"/>
  <c r="H22" i="19"/>
  <c r="I101" i="2" s="1"/>
  <c r="H27" i="19"/>
  <c r="I106" i="2" s="1"/>
  <c r="H33" i="19"/>
  <c r="I112" i="2" s="1"/>
  <c r="H35" i="19"/>
  <c r="I114" i="2" s="1"/>
  <c r="H37" i="19"/>
  <c r="I116" i="2" s="1"/>
  <c r="H38" i="19"/>
  <c r="I117" i="2" s="1"/>
  <c r="H39" i="19"/>
  <c r="I118" i="2" s="1"/>
  <c r="H40" i="19"/>
  <c r="I119" i="2" s="1"/>
  <c r="H42" i="19"/>
  <c r="I121" i="2" s="1"/>
  <c r="H44" i="19"/>
  <c r="I123" i="2" s="1"/>
  <c r="C68" i="19"/>
  <c r="H26" i="19" s="1"/>
  <c r="I105" i="2" s="1"/>
  <c r="A59" i="10" l="1"/>
  <c r="A61" i="15"/>
  <c r="A57" i="15"/>
  <c r="A55" i="10"/>
  <c r="A51" i="10"/>
  <c r="A53" i="15"/>
  <c r="A49" i="15"/>
  <c r="A47" i="10"/>
  <c r="A43" i="10"/>
  <c r="A45" i="15"/>
  <c r="A41" i="15"/>
  <c r="A39" i="10"/>
  <c r="A35" i="10"/>
  <c r="A37" i="15"/>
  <c r="A33" i="15"/>
  <c r="A31" i="10"/>
  <c r="B58" i="6"/>
  <c r="B58" i="7" s="1"/>
  <c r="B128" i="5"/>
  <c r="B128" i="21"/>
  <c r="B126" i="4"/>
  <c r="B127" i="3"/>
  <c r="B128" i="20"/>
  <c r="B54" i="6"/>
  <c r="B54" i="7" s="1"/>
  <c r="B122" i="4"/>
  <c r="B124" i="5"/>
  <c r="B124" i="20"/>
  <c r="B124" i="21"/>
  <c r="B123" i="3"/>
  <c r="B50" i="6"/>
  <c r="B50" i="7" s="1"/>
  <c r="B120" i="5"/>
  <c r="B119" i="3"/>
  <c r="B120" i="21"/>
  <c r="B120" i="20"/>
  <c r="B118" i="4"/>
  <c r="B46" i="6"/>
  <c r="B46" i="7" s="1"/>
  <c r="B116" i="20"/>
  <c r="B115" i="3"/>
  <c r="B116" i="5"/>
  <c r="B116" i="21"/>
  <c r="B114" i="4"/>
  <c r="B42" i="6"/>
  <c r="B42" i="7" s="1"/>
  <c r="B112" i="5"/>
  <c r="B112" i="21"/>
  <c r="B110" i="4"/>
  <c r="B111" i="3"/>
  <c r="B112" i="20"/>
  <c r="B38" i="6"/>
  <c r="B38" i="7" s="1"/>
  <c r="B106" i="4"/>
  <c r="B108" i="20"/>
  <c r="B107" i="3"/>
  <c r="B108" i="5"/>
  <c r="B108" i="21"/>
  <c r="B34" i="6"/>
  <c r="B34" i="7" s="1"/>
  <c r="B104" i="5"/>
  <c r="B104" i="21"/>
  <c r="B103" i="3"/>
  <c r="B102" i="4"/>
  <c r="B104" i="20"/>
  <c r="B30" i="6"/>
  <c r="B30" i="7" s="1"/>
  <c r="B100" i="20"/>
  <c r="B99" i="3"/>
  <c r="B100" i="5"/>
  <c r="B100" i="21"/>
  <c r="B98" i="4"/>
  <c r="C57" i="6"/>
  <c r="C57" i="7" s="1"/>
  <c r="C127" i="21"/>
  <c r="C127" i="20"/>
  <c r="C125" i="4"/>
  <c r="C127" i="5"/>
  <c r="C126" i="3"/>
  <c r="C53" i="6"/>
  <c r="C53" i="7" s="1"/>
  <c r="C123" i="21"/>
  <c r="C123" i="20"/>
  <c r="C123" i="5"/>
  <c r="C121" i="4"/>
  <c r="C122" i="3"/>
  <c r="C49" i="6"/>
  <c r="C49" i="7" s="1"/>
  <c r="C119" i="21"/>
  <c r="C119" i="20"/>
  <c r="C119" i="5"/>
  <c r="C118" i="3"/>
  <c r="C117" i="4"/>
  <c r="C45" i="6"/>
  <c r="C45" i="7" s="1"/>
  <c r="C115" i="21"/>
  <c r="C115" i="20"/>
  <c r="C115" i="5"/>
  <c r="C113" i="4"/>
  <c r="C114" i="3"/>
  <c r="C41" i="6"/>
  <c r="C41" i="7" s="1"/>
  <c r="C111" i="21"/>
  <c r="C111" i="20"/>
  <c r="C111" i="5"/>
  <c r="C109" i="4"/>
  <c r="C110" i="3"/>
  <c r="C37" i="6"/>
  <c r="C37" i="7" s="1"/>
  <c r="C107" i="21"/>
  <c r="C107" i="20"/>
  <c r="C107" i="5"/>
  <c r="C105" i="4"/>
  <c r="C106" i="3"/>
  <c r="C33" i="6"/>
  <c r="C33" i="7" s="1"/>
  <c r="C103" i="21"/>
  <c r="C103" i="20"/>
  <c r="C102" i="3"/>
  <c r="C103" i="5"/>
  <c r="C101" i="4"/>
  <c r="C29" i="6"/>
  <c r="C29" i="7" s="1"/>
  <c r="C99" i="21"/>
  <c r="C99" i="20"/>
  <c r="C99" i="5"/>
  <c r="C98" i="3"/>
  <c r="C97" i="4"/>
  <c r="A58" i="10"/>
  <c r="A60" i="15"/>
  <c r="A54" i="10"/>
  <c r="A56" i="15"/>
  <c r="A50" i="10"/>
  <c r="A52" i="15"/>
  <c r="A46" i="10"/>
  <c r="A48" i="15"/>
  <c r="A42" i="10"/>
  <c r="A44" i="15"/>
  <c r="A38" i="10"/>
  <c r="A40" i="15"/>
  <c r="A34" i="10"/>
  <c r="A36" i="15"/>
  <c r="A30" i="10"/>
  <c r="A32" i="15"/>
  <c r="B127" i="21"/>
  <c r="B57" i="6"/>
  <c r="B57" i="7" s="1"/>
  <c r="B127" i="20"/>
  <c r="B127" i="5"/>
  <c r="B125" i="4"/>
  <c r="B126" i="3"/>
  <c r="B123" i="21"/>
  <c r="B53" i="6"/>
  <c r="B53" i="7" s="1"/>
  <c r="B121" i="4"/>
  <c r="B123" i="20"/>
  <c r="B122" i="3"/>
  <c r="B123" i="5"/>
  <c r="B119" i="21"/>
  <c r="B117" i="4"/>
  <c r="B118" i="3"/>
  <c r="B119" i="20"/>
  <c r="B119" i="5"/>
  <c r="B49" i="6"/>
  <c r="B49" i="7" s="1"/>
  <c r="B115" i="21"/>
  <c r="B45" i="6"/>
  <c r="B45" i="7" s="1"/>
  <c r="B114" i="3"/>
  <c r="B115" i="20"/>
  <c r="B113" i="4"/>
  <c r="B115" i="5"/>
  <c r="B111" i="21"/>
  <c r="B111" i="20"/>
  <c r="B111" i="5"/>
  <c r="B110" i="3"/>
  <c r="B41" i="6"/>
  <c r="B41" i="7" s="1"/>
  <c r="B109" i="4"/>
  <c r="B107" i="21"/>
  <c r="B37" i="6"/>
  <c r="B37" i="7" s="1"/>
  <c r="B106" i="3"/>
  <c r="B105" i="4"/>
  <c r="B107" i="20"/>
  <c r="B107" i="5"/>
  <c r="B103" i="21"/>
  <c r="B101" i="4"/>
  <c r="B102" i="3"/>
  <c r="B33" i="6"/>
  <c r="B33" i="7" s="1"/>
  <c r="B103" i="20"/>
  <c r="B103" i="5"/>
  <c r="B99" i="21"/>
  <c r="B29" i="6"/>
  <c r="B29" i="7" s="1"/>
  <c r="B98" i="3"/>
  <c r="B99" i="20"/>
  <c r="B99" i="5"/>
  <c r="B97" i="4"/>
  <c r="C56" i="6"/>
  <c r="C56" i="7" s="1"/>
  <c r="C126" i="5"/>
  <c r="C126" i="21"/>
  <c r="C124" i="4"/>
  <c r="C125" i="3"/>
  <c r="C126" i="20"/>
  <c r="C52" i="6"/>
  <c r="C52" i="7" s="1"/>
  <c r="C122" i="5"/>
  <c r="C122" i="21"/>
  <c r="C120" i="4"/>
  <c r="C122" i="20"/>
  <c r="C121" i="3"/>
  <c r="C48" i="6"/>
  <c r="C48" i="7" s="1"/>
  <c r="C118" i="5"/>
  <c r="C118" i="21"/>
  <c r="C118" i="20"/>
  <c r="C116" i="4"/>
  <c r="C117" i="3"/>
  <c r="C44" i="6"/>
  <c r="C44" i="7" s="1"/>
  <c r="C114" i="5"/>
  <c r="C114" i="21"/>
  <c r="C113" i="3"/>
  <c r="C114" i="20"/>
  <c r="C112" i="4"/>
  <c r="C40" i="6"/>
  <c r="C40" i="7" s="1"/>
  <c r="C110" i="5"/>
  <c r="C108" i="4"/>
  <c r="C110" i="21"/>
  <c r="C110" i="20"/>
  <c r="C109" i="3"/>
  <c r="C36" i="6"/>
  <c r="C36" i="7" s="1"/>
  <c r="C106" i="5"/>
  <c r="C106" i="21"/>
  <c r="C104" i="4"/>
  <c r="C106" i="20"/>
  <c r="C105" i="3"/>
  <c r="C32" i="6"/>
  <c r="C32" i="7" s="1"/>
  <c r="C102" i="5"/>
  <c r="C102" i="21"/>
  <c r="C102" i="20"/>
  <c r="C100" i="4"/>
  <c r="C101" i="3"/>
  <c r="A57" i="10"/>
  <c r="A59" i="15"/>
  <c r="A53" i="10"/>
  <c r="A55" i="15"/>
  <c r="A49" i="10"/>
  <c r="A51" i="15"/>
  <c r="A45" i="10"/>
  <c r="A47" i="15"/>
  <c r="A41" i="10"/>
  <c r="A43" i="15"/>
  <c r="A37" i="10"/>
  <c r="A39" i="15"/>
  <c r="A33" i="10"/>
  <c r="A35" i="15"/>
  <c r="A29" i="10"/>
  <c r="A31" i="15"/>
  <c r="B56" i="6"/>
  <c r="B56" i="7" s="1"/>
  <c r="B126" i="21"/>
  <c r="B126" i="20"/>
  <c r="B125" i="3"/>
  <c r="B124" i="4"/>
  <c r="B126" i="5"/>
  <c r="B52" i="6"/>
  <c r="B52" i="7" s="1"/>
  <c r="B122" i="21"/>
  <c r="B122" i="20"/>
  <c r="B122" i="5"/>
  <c r="B120" i="4"/>
  <c r="B121" i="3"/>
  <c r="B48" i="6"/>
  <c r="B48" i="7" s="1"/>
  <c r="B118" i="21"/>
  <c r="B118" i="20"/>
  <c r="B116" i="4"/>
  <c r="B117" i="3"/>
  <c r="B118" i="5"/>
  <c r="B44" i="6"/>
  <c r="B44" i="7" s="1"/>
  <c r="B114" i="21"/>
  <c r="B114" i="20"/>
  <c r="B114" i="5"/>
  <c r="B113" i="3"/>
  <c r="B112" i="4"/>
  <c r="B40" i="6"/>
  <c r="B40" i="7" s="1"/>
  <c r="B110" i="21"/>
  <c r="B110" i="20"/>
  <c r="B110" i="5"/>
  <c r="B108" i="4"/>
  <c r="B109" i="3"/>
  <c r="B36" i="6"/>
  <c r="B36" i="7" s="1"/>
  <c r="B106" i="21"/>
  <c r="B106" i="20"/>
  <c r="B106" i="5"/>
  <c r="B104" i="4"/>
  <c r="B105" i="3"/>
  <c r="B32" i="6"/>
  <c r="B32" i="7" s="1"/>
  <c r="B102" i="21"/>
  <c r="B102" i="20"/>
  <c r="B100" i="4"/>
  <c r="B101" i="3"/>
  <c r="B102" i="5"/>
  <c r="C59" i="6"/>
  <c r="C59" i="7" s="1"/>
  <c r="C129" i="21"/>
  <c r="C128" i="3"/>
  <c r="C129" i="20"/>
  <c r="C127" i="4"/>
  <c r="C129" i="5"/>
  <c r="C55" i="6"/>
  <c r="C55" i="7" s="1"/>
  <c r="C125" i="21"/>
  <c r="C125" i="20"/>
  <c r="C125" i="5"/>
  <c r="C123" i="4"/>
  <c r="C124" i="3"/>
  <c r="C51" i="6"/>
  <c r="C51" i="7" s="1"/>
  <c r="C121" i="21"/>
  <c r="C120" i="3"/>
  <c r="C119" i="4"/>
  <c r="C121" i="5"/>
  <c r="C121" i="20"/>
  <c r="C47" i="6"/>
  <c r="C47" i="7" s="1"/>
  <c r="C117" i="21"/>
  <c r="C115" i="4"/>
  <c r="C117" i="20"/>
  <c r="C117" i="5"/>
  <c r="C116" i="3"/>
  <c r="C43" i="6"/>
  <c r="C43" i="7" s="1"/>
  <c r="C113" i="21"/>
  <c r="C111" i="4"/>
  <c r="C113" i="20"/>
  <c r="C112" i="3"/>
  <c r="C113" i="5"/>
  <c r="C39" i="6"/>
  <c r="C39" i="7" s="1"/>
  <c r="C109" i="21"/>
  <c r="C109" i="20"/>
  <c r="C109" i="5"/>
  <c r="C108" i="3"/>
  <c r="C107" i="4"/>
  <c r="C35" i="6"/>
  <c r="C35" i="7" s="1"/>
  <c r="C105" i="21"/>
  <c r="C103" i="4"/>
  <c r="C104" i="3"/>
  <c r="C105" i="20"/>
  <c r="C105" i="5"/>
  <c r="C31" i="6"/>
  <c r="C31" i="7" s="1"/>
  <c r="C101" i="21"/>
  <c r="C99" i="4"/>
  <c r="C101" i="20"/>
  <c r="C101" i="5"/>
  <c r="C100" i="3"/>
  <c r="A30" i="15"/>
  <c r="A28" i="10"/>
  <c r="A58" i="15"/>
  <c r="A56" i="10"/>
  <c r="A54" i="15"/>
  <c r="A52" i="10"/>
  <c r="A50" i="15"/>
  <c r="A48" i="10"/>
  <c r="A46" i="15"/>
  <c r="A44" i="10"/>
  <c r="A42" i="15"/>
  <c r="A40" i="10"/>
  <c r="A38" i="15"/>
  <c r="A36" i="10"/>
  <c r="A34" i="15"/>
  <c r="A32" i="10"/>
  <c r="B59" i="6"/>
  <c r="B59" i="7" s="1"/>
  <c r="B129" i="21"/>
  <c r="B129" i="5"/>
  <c r="B127" i="4"/>
  <c r="B129" i="20"/>
  <c r="B128" i="3"/>
  <c r="B55" i="6"/>
  <c r="B55" i="7" s="1"/>
  <c r="B125" i="21"/>
  <c r="B125" i="5"/>
  <c r="B125" i="20"/>
  <c r="B124" i="3"/>
  <c r="B123" i="4"/>
  <c r="B51" i="6"/>
  <c r="B51" i="7" s="1"/>
  <c r="B121" i="21"/>
  <c r="B121" i="5"/>
  <c r="B121" i="20"/>
  <c r="B119" i="4"/>
  <c r="B120" i="3"/>
  <c r="B47" i="6"/>
  <c r="B47" i="7" s="1"/>
  <c r="B117" i="21"/>
  <c r="B117" i="5"/>
  <c r="B117" i="20"/>
  <c r="B116" i="3"/>
  <c r="B115" i="4"/>
  <c r="B43" i="6"/>
  <c r="B43" i="7" s="1"/>
  <c r="B113" i="21"/>
  <c r="B113" i="5"/>
  <c r="B111" i="4"/>
  <c r="B113" i="20"/>
  <c r="B112" i="3"/>
  <c r="B39" i="6"/>
  <c r="B39" i="7" s="1"/>
  <c r="B109" i="21"/>
  <c r="B109" i="5"/>
  <c r="B109" i="20"/>
  <c r="B108" i="3"/>
  <c r="B107" i="4"/>
  <c r="B35" i="6"/>
  <c r="B35" i="7" s="1"/>
  <c r="B105" i="21"/>
  <c r="B105" i="5"/>
  <c r="B104" i="3"/>
  <c r="B105" i="20"/>
  <c r="B103" i="4"/>
  <c r="B31" i="6"/>
  <c r="B31" i="7" s="1"/>
  <c r="B101" i="21"/>
  <c r="B101" i="5"/>
  <c r="B101" i="20"/>
  <c r="B100" i="3"/>
  <c r="B99" i="4"/>
  <c r="C128" i="21"/>
  <c r="C58" i="6"/>
  <c r="C58" i="7" s="1"/>
  <c r="C128" i="20"/>
  <c r="C126" i="4"/>
  <c r="C128" i="5"/>
  <c r="C127" i="3"/>
  <c r="C124" i="21"/>
  <c r="C123" i="3"/>
  <c r="C54" i="6"/>
  <c r="C54" i="7" s="1"/>
  <c r="C124" i="20"/>
  <c r="C122" i="4"/>
  <c r="C124" i="5"/>
  <c r="C120" i="21"/>
  <c r="C50" i="6"/>
  <c r="C50" i="7" s="1"/>
  <c r="C120" i="20"/>
  <c r="C120" i="5"/>
  <c r="C119" i="3"/>
  <c r="C118" i="4"/>
  <c r="C116" i="21"/>
  <c r="C46" i="6"/>
  <c r="C46" i="7" s="1"/>
  <c r="C116" i="20"/>
  <c r="C114" i="4"/>
  <c r="C116" i="5"/>
  <c r="C115" i="3"/>
  <c r="C112" i="21"/>
  <c r="C42" i="6"/>
  <c r="C42" i="7" s="1"/>
  <c r="C112" i="20"/>
  <c r="C110" i="4"/>
  <c r="C112" i="5"/>
  <c r="C111" i="3"/>
  <c r="C108" i="21"/>
  <c r="C38" i="6"/>
  <c r="C38" i="7" s="1"/>
  <c r="C108" i="20"/>
  <c r="C107" i="3"/>
  <c r="C106" i="4"/>
  <c r="C108" i="5"/>
  <c r="C104" i="21"/>
  <c r="C34" i="6"/>
  <c r="C34" i="7" s="1"/>
  <c r="C104" i="20"/>
  <c r="C104" i="5"/>
  <c r="C103" i="3"/>
  <c r="C102" i="4"/>
  <c r="C100" i="21"/>
  <c r="C100" i="20"/>
  <c r="C98" i="4"/>
  <c r="C30" i="6"/>
  <c r="C30" i="7" s="1"/>
  <c r="C99" i="3"/>
  <c r="C100" i="5"/>
  <c r="H25" i="19"/>
  <c r="I104" i="2" s="1"/>
  <c r="H49" i="19"/>
  <c r="I128" i="2" s="1"/>
  <c r="H32" i="19"/>
  <c r="I111" i="2" s="1"/>
  <c r="H36" i="19"/>
  <c r="I115" i="2" s="1"/>
  <c r="H29" i="19"/>
  <c r="I108" i="2" s="1"/>
  <c r="H21" i="19"/>
  <c r="I100" i="2" s="1"/>
  <c r="AS127" i="2"/>
  <c r="BM127" i="2" s="1"/>
  <c r="AS123" i="2"/>
  <c r="BM123" i="2" s="1"/>
  <c r="BC122" i="2"/>
  <c r="BC118" i="2"/>
  <c r="H28" i="19"/>
  <c r="I107" i="2" s="1"/>
  <c r="AS126" i="2"/>
  <c r="BM126" i="2" s="1"/>
  <c r="BC121" i="2"/>
  <c r="AS125" i="2"/>
  <c r="BM125" i="2" s="1"/>
  <c r="AS110" i="2"/>
  <c r="BC120" i="2"/>
  <c r="BC101" i="2"/>
  <c r="H30" i="19"/>
  <c r="I109" i="2" s="1"/>
  <c r="AS128" i="2"/>
  <c r="BM128" i="2" s="1"/>
  <c r="AS124" i="2"/>
  <c r="BM124" i="2" s="1"/>
  <c r="BC119" i="2"/>
  <c r="BC100" i="2"/>
  <c r="C72" i="19"/>
  <c r="C73" i="19"/>
  <c r="H20" i="19" s="1"/>
  <c r="I99" i="2" s="1"/>
  <c r="C70" i="19"/>
  <c r="C71" i="19"/>
  <c r="C74" i="19"/>
  <c r="H45" i="19" l="1"/>
  <c r="I124" i="2" s="1"/>
  <c r="H31" i="19"/>
  <c r="I110" i="2" s="1"/>
  <c r="H24" i="19"/>
  <c r="I103" i="2" s="1"/>
  <c r="H43" i="19"/>
  <c r="I122" i="2" s="1"/>
  <c r="H86" i="19"/>
  <c r="J86" i="19" s="1"/>
  <c r="N86" i="19" s="1"/>
  <c r="H41" i="19"/>
  <c r="I120" i="2" s="1"/>
  <c r="H23" i="19"/>
  <c r="I102" i="2" s="1"/>
  <c r="H46" i="19"/>
  <c r="I125" i="2" s="1"/>
  <c r="H18" i="19"/>
  <c r="H48" i="19"/>
  <c r="I127" i="2" s="1"/>
  <c r="H19" i="19"/>
  <c r="I98" i="2" s="1"/>
  <c r="H34" i="19"/>
  <c r="I113" i="2" s="1"/>
  <c r="H47" i="19"/>
  <c r="I126" i="2" s="1"/>
  <c r="G20" i="22" l="1"/>
  <c r="F20" i="22"/>
  <c r="K64" i="19"/>
  <c r="N59" i="19" l="1"/>
  <c r="K56" i="19"/>
  <c r="C78" i="19"/>
  <c r="C79" i="19"/>
  <c r="C80" i="19"/>
  <c r="C81" i="19"/>
  <c r="C82" i="19"/>
  <c r="C83" i="19"/>
  <c r="C84" i="19"/>
  <c r="C85" i="19"/>
  <c r="C17" i="19"/>
  <c r="C15" i="19"/>
  <c r="C16" i="19"/>
  <c r="C14" i="19"/>
  <c r="C7" i="19"/>
  <c r="C8" i="19"/>
  <c r="C9" i="19"/>
  <c r="C10" i="19"/>
  <c r="C11" i="19"/>
  <c r="C12" i="19"/>
  <c r="C13" i="19"/>
  <c r="J43" i="19"/>
  <c r="D55" i="15" s="1"/>
  <c r="J42" i="19"/>
  <c r="D54" i="15" s="1"/>
  <c r="J41" i="19"/>
  <c r="D53" i="15" s="1"/>
  <c r="J40" i="19"/>
  <c r="D52" i="15" s="1"/>
  <c r="F61" i="23"/>
  <c r="H61" i="23" s="1"/>
  <c r="L61" i="23" s="1"/>
  <c r="H53" i="23"/>
  <c r="J53" i="23" s="1"/>
  <c r="F62" i="23"/>
  <c r="H62" i="23" s="1"/>
  <c r="L62" i="23" s="1"/>
  <c r="F54" i="23"/>
  <c r="H54" i="23" s="1"/>
  <c r="J54" i="23" s="1"/>
  <c r="O54" i="23" s="1"/>
  <c r="P54" i="23"/>
  <c r="N54" i="23"/>
  <c r="A54" i="23"/>
  <c r="F63" i="23"/>
  <c r="H63" i="23" s="1"/>
  <c r="L63" i="23" s="1"/>
  <c r="H51" i="23"/>
  <c r="J51" i="23" s="1"/>
  <c r="F52" i="23"/>
  <c r="H52" i="23" s="1"/>
  <c r="J52" i="23" s="1"/>
  <c r="F64" i="23"/>
  <c r="H64" i="23" s="1"/>
  <c r="L64" i="23" s="1"/>
  <c r="F65" i="23"/>
  <c r="A26" i="10" l="1"/>
  <c r="A28" i="15"/>
  <c r="A22" i="10"/>
  <c r="A24" i="15"/>
  <c r="A18" i="10"/>
  <c r="A20" i="15"/>
  <c r="A25" i="10"/>
  <c r="A27" i="15"/>
  <c r="A25" i="15"/>
  <c r="A23" i="10"/>
  <c r="A21" i="10"/>
  <c r="A23" i="15"/>
  <c r="A17" i="10"/>
  <c r="A19" i="15"/>
  <c r="A27" i="10"/>
  <c r="A29" i="15"/>
  <c r="A22" i="15"/>
  <c r="A20" i="10"/>
  <c r="A26" i="15"/>
  <c r="A24" i="10"/>
  <c r="A19" i="10"/>
  <c r="A21" i="15"/>
  <c r="L42" i="19"/>
  <c r="AP121" i="2" s="1"/>
  <c r="AE121" i="3" s="1"/>
  <c r="AI121" i="3" s="1"/>
  <c r="H121" i="2"/>
  <c r="L43" i="19"/>
  <c r="H122" i="2"/>
  <c r="L40" i="19"/>
  <c r="AP119" i="2" s="1"/>
  <c r="AE119" i="3" s="1"/>
  <c r="AI119" i="3" s="1"/>
  <c r="H119" i="2"/>
  <c r="L41" i="19"/>
  <c r="AP120" i="2" s="1"/>
  <c r="AE120" i="3" s="1"/>
  <c r="AI120" i="3" s="1"/>
  <c r="H120" i="2"/>
  <c r="N40" i="19"/>
  <c r="Q43" i="19" l="1"/>
  <c r="AP122" i="2"/>
  <c r="AE122" i="3" s="1"/>
  <c r="AI122" i="3" s="1"/>
  <c r="D118" i="4"/>
  <c r="H119" i="3"/>
  <c r="D120" i="4"/>
  <c r="H121" i="3"/>
  <c r="D119" i="4"/>
  <c r="H120" i="3"/>
  <c r="H122" i="3"/>
  <c r="D121" i="4"/>
  <c r="Q41" i="19"/>
  <c r="N41" i="19"/>
  <c r="AS119" i="2"/>
  <c r="BM119" i="2" s="1"/>
  <c r="Q40" i="19"/>
  <c r="Q42" i="19"/>
  <c r="Q120" i="2"/>
  <c r="K120" i="3" s="1"/>
  <c r="N120" i="3" s="1"/>
  <c r="Q122" i="2"/>
  <c r="K122" i="3" s="1"/>
  <c r="N122" i="3" s="1"/>
  <c r="AS120" i="2"/>
  <c r="BM120" i="2" s="1"/>
  <c r="N42" i="19"/>
  <c r="Q119" i="2"/>
  <c r="K119" i="3" s="1"/>
  <c r="N119" i="3" s="1"/>
  <c r="Q121" i="2"/>
  <c r="K121" i="3" s="1"/>
  <c r="N121" i="3" s="1"/>
  <c r="AS121" i="2"/>
  <c r="BM121" i="2" s="1"/>
  <c r="N43" i="19"/>
  <c r="H66" i="23"/>
  <c r="L66" i="23" s="1"/>
  <c r="H65" i="23"/>
  <c r="L65" i="23" s="1"/>
  <c r="AD52" i="6" l="1"/>
  <c r="AI120" i="4"/>
  <c r="AD51" i="6"/>
  <c r="AI119" i="4"/>
  <c r="AD50" i="6"/>
  <c r="AI118" i="4"/>
  <c r="AD53" i="6"/>
  <c r="AI121" i="4"/>
  <c r="AS122" i="2"/>
  <c r="BM122" i="2" s="1"/>
  <c r="I71" i="23"/>
  <c r="I70" i="23"/>
  <c r="T68" i="23"/>
  <c r="R68" i="23"/>
  <c r="M68" i="23"/>
  <c r="I68" i="23"/>
  <c r="F58" i="23"/>
  <c r="H58" i="23" s="1"/>
  <c r="K58" i="23" s="1"/>
  <c r="P58" i="23" s="1"/>
  <c r="A58" i="23"/>
  <c r="O57" i="23"/>
  <c r="N57" i="23"/>
  <c r="F57" i="23"/>
  <c r="H57" i="23" s="1"/>
  <c r="P57" i="23" s="1"/>
  <c r="A57" i="23"/>
  <c r="O56" i="23"/>
  <c r="N56" i="23"/>
  <c r="F56" i="23"/>
  <c r="H56" i="23" s="1"/>
  <c r="P56" i="23" s="1"/>
  <c r="A56" i="23"/>
  <c r="O55" i="23"/>
  <c r="N55" i="23"/>
  <c r="F55" i="23"/>
  <c r="H55" i="23" s="1"/>
  <c r="K55" i="23" s="1"/>
  <c r="P55" i="23" s="1"/>
  <c r="A55" i="23"/>
  <c r="H50" i="23"/>
  <c r="J50" i="23" s="1"/>
  <c r="A50" i="23"/>
  <c r="N49" i="23"/>
  <c r="F49" i="23"/>
  <c r="H49" i="23" s="1"/>
  <c r="L49" i="23" s="1"/>
  <c r="A49" i="23"/>
  <c r="N48" i="23"/>
  <c r="F48" i="23"/>
  <c r="H48" i="23" s="1"/>
  <c r="A48" i="23"/>
  <c r="N47" i="23"/>
  <c r="F47" i="23"/>
  <c r="H47" i="23" s="1"/>
  <c r="A47" i="23"/>
  <c r="N46" i="23"/>
  <c r="F46" i="23"/>
  <c r="H46" i="23" s="1"/>
  <c r="K46" i="23" s="1"/>
  <c r="L46" i="23" s="1"/>
  <c r="A46" i="23"/>
  <c r="N45" i="23"/>
  <c r="F45" i="23"/>
  <c r="H45" i="23" s="1"/>
  <c r="A45" i="23"/>
  <c r="N44" i="23"/>
  <c r="F44" i="23"/>
  <c r="H44" i="23" s="1"/>
  <c r="K44" i="23" s="1"/>
  <c r="A44" i="23"/>
  <c r="N43" i="23"/>
  <c r="F43" i="23"/>
  <c r="H43" i="23" s="1"/>
  <c r="A43" i="23"/>
  <c r="N42" i="23"/>
  <c r="F42" i="23"/>
  <c r="H42" i="23" s="1"/>
  <c r="A42" i="23"/>
  <c r="N41" i="23"/>
  <c r="F41" i="23"/>
  <c r="H41" i="23" s="1"/>
  <c r="K41" i="23" s="1"/>
  <c r="A41" i="23"/>
  <c r="N40" i="23"/>
  <c r="F40" i="23"/>
  <c r="H40" i="23" s="1"/>
  <c r="J40" i="23" s="1"/>
  <c r="O40" i="23" s="1"/>
  <c r="A40" i="23"/>
  <c r="N39" i="23"/>
  <c r="F39" i="23"/>
  <c r="H39" i="23" s="1"/>
  <c r="A39" i="23"/>
  <c r="N38" i="23"/>
  <c r="F38" i="23"/>
  <c r="H38" i="23" s="1"/>
  <c r="J38" i="23" s="1"/>
  <c r="O38" i="23" s="1"/>
  <c r="A38" i="23"/>
  <c r="N37" i="23"/>
  <c r="F37" i="23"/>
  <c r="H37" i="23" s="1"/>
  <c r="J37" i="23" s="1"/>
  <c r="O37" i="23" s="1"/>
  <c r="A37" i="23"/>
  <c r="N36" i="23"/>
  <c r="F36" i="23"/>
  <c r="H36" i="23" s="1"/>
  <c r="J36" i="23" s="1"/>
  <c r="O36" i="23" s="1"/>
  <c r="A36" i="23"/>
  <c r="N35" i="23"/>
  <c r="F35" i="23"/>
  <c r="H35" i="23" s="1"/>
  <c r="A35" i="23"/>
  <c r="N34" i="23"/>
  <c r="F34" i="23"/>
  <c r="H34" i="23" s="1"/>
  <c r="J34" i="23" s="1"/>
  <c r="O34" i="23" s="1"/>
  <c r="A34" i="23"/>
  <c r="N33" i="23"/>
  <c r="F33" i="23"/>
  <c r="H33" i="23" s="1"/>
  <c r="J33" i="23" s="1"/>
  <c r="O33" i="23" s="1"/>
  <c r="A33" i="23"/>
  <c r="N32" i="23"/>
  <c r="F32" i="23"/>
  <c r="H32" i="23" s="1"/>
  <c r="J32" i="23" s="1"/>
  <c r="O32" i="23" s="1"/>
  <c r="A32" i="23"/>
  <c r="N31" i="23"/>
  <c r="F31" i="23"/>
  <c r="H31" i="23" s="1"/>
  <c r="L31" i="23" s="1"/>
  <c r="A31" i="23"/>
  <c r="N30" i="23"/>
  <c r="F30" i="23"/>
  <c r="H30" i="23" s="1"/>
  <c r="O30" i="23" s="1"/>
  <c r="A30" i="23"/>
  <c r="N29" i="23"/>
  <c r="F29" i="23"/>
  <c r="H29" i="23" s="1"/>
  <c r="J29" i="23" s="1"/>
  <c r="O29" i="23" s="1"/>
  <c r="A29" i="23"/>
  <c r="N28" i="23"/>
  <c r="O28" i="23"/>
  <c r="F28" i="23"/>
  <c r="H28" i="23" s="1"/>
  <c r="L28" i="23" s="1"/>
  <c r="A28" i="23"/>
  <c r="N27" i="23"/>
  <c r="F27" i="23"/>
  <c r="H27" i="23" s="1"/>
  <c r="A27" i="23"/>
  <c r="N26" i="23"/>
  <c r="F26" i="23"/>
  <c r="H26" i="23" s="1"/>
  <c r="O26" i="23" s="1"/>
  <c r="A26" i="23"/>
  <c r="N25" i="23"/>
  <c r="F25" i="23"/>
  <c r="H25" i="23" s="1"/>
  <c r="J25" i="23" s="1"/>
  <c r="O25" i="23" s="1"/>
  <c r="A25" i="23"/>
  <c r="N24" i="23"/>
  <c r="F24" i="23"/>
  <c r="H24" i="23" s="1"/>
  <c r="J24" i="23" s="1"/>
  <c r="O24" i="23" s="1"/>
  <c r="A24" i="23"/>
  <c r="N23" i="23"/>
  <c r="F23" i="23"/>
  <c r="H23" i="23" s="1"/>
  <c r="A23" i="23"/>
  <c r="N22" i="23"/>
  <c r="F22" i="23"/>
  <c r="H22" i="23" s="1"/>
  <c r="J22" i="23" s="1"/>
  <c r="O22" i="23" s="1"/>
  <c r="A22" i="23"/>
  <c r="O21" i="23"/>
  <c r="N21" i="23"/>
  <c r="F21" i="23"/>
  <c r="H21" i="23" s="1"/>
  <c r="A21" i="23"/>
  <c r="N20" i="23"/>
  <c r="F20" i="23"/>
  <c r="H20" i="23" s="1"/>
  <c r="J20" i="23" s="1"/>
  <c r="O20" i="23" s="1"/>
  <c r="A20" i="23"/>
  <c r="N19" i="23"/>
  <c r="F19" i="23"/>
  <c r="H19" i="23" s="1"/>
  <c r="A19" i="23"/>
  <c r="N18" i="23"/>
  <c r="F18" i="23"/>
  <c r="H18" i="23" s="1"/>
  <c r="A18" i="23"/>
  <c r="N17" i="23"/>
  <c r="F17" i="23"/>
  <c r="A17" i="23"/>
  <c r="F16" i="23"/>
  <c r="H16" i="23" s="1"/>
  <c r="A16" i="23"/>
  <c r="F15" i="23"/>
  <c r="H15" i="23" s="1"/>
  <c r="A15" i="23"/>
  <c r="F14" i="23"/>
  <c r="H14" i="23" s="1"/>
  <c r="S14" i="23" s="1"/>
  <c r="A14" i="23"/>
  <c r="F13" i="23"/>
  <c r="H13" i="23" s="1"/>
  <c r="A13" i="23"/>
  <c r="F12" i="23"/>
  <c r="H12" i="23" s="1"/>
  <c r="A12" i="23"/>
  <c r="F11" i="23"/>
  <c r="H11" i="23" s="1"/>
  <c r="A11" i="23"/>
  <c r="F10" i="23"/>
  <c r="H10" i="23" s="1"/>
  <c r="S10" i="23" s="1"/>
  <c r="A10" i="23"/>
  <c r="F9" i="23"/>
  <c r="H9" i="23" s="1"/>
  <c r="A9" i="23"/>
  <c r="F8" i="23"/>
  <c r="H8" i="23" s="1"/>
  <c r="A8" i="23"/>
  <c r="F7" i="23"/>
  <c r="H7" i="23" s="1"/>
  <c r="O7" i="23" s="1"/>
  <c r="A7" i="23"/>
  <c r="F6" i="23"/>
  <c r="H6" i="23" s="1"/>
  <c r="S6" i="23" s="1"/>
  <c r="A6" i="23"/>
  <c r="F5" i="23"/>
  <c r="A5" i="23"/>
  <c r="F4" i="23"/>
  <c r="AA123" i="20" l="1"/>
  <c r="AH123" i="20" s="1"/>
  <c r="BK121" i="4"/>
  <c r="AA121" i="20"/>
  <c r="AH121" i="20" s="1"/>
  <c r="BK119" i="4"/>
  <c r="F68" i="23"/>
  <c r="AA120" i="20"/>
  <c r="AH120" i="20" s="1"/>
  <c r="BK118" i="4"/>
  <c r="AA122" i="20"/>
  <c r="AH122" i="20" s="1"/>
  <c r="BK120" i="4"/>
  <c r="J17" i="23"/>
  <c r="O17" i="23" s="1"/>
  <c r="S13" i="23"/>
  <c r="J13" i="23"/>
  <c r="K13" i="23" s="1"/>
  <c r="O8" i="23"/>
  <c r="S8" i="23"/>
  <c r="H5" i="23"/>
  <c r="J5" i="23" s="1"/>
  <c r="H17" i="23"/>
  <c r="H68" i="23" s="1"/>
  <c r="N68" i="23"/>
  <c r="L21" i="23"/>
  <c r="K21" i="23" s="1"/>
  <c r="J6" i="23"/>
  <c r="K6" i="23" s="1"/>
  <c r="J10" i="23"/>
  <c r="K10" i="23" s="1"/>
  <c r="L56" i="23"/>
  <c r="L57" i="23"/>
  <c r="J14" i="23"/>
  <c r="K14" i="23" s="1"/>
  <c r="L30" i="23"/>
  <c r="O16" i="23"/>
  <c r="J16" i="23"/>
  <c r="S16" i="23"/>
  <c r="J12" i="23"/>
  <c r="K12" i="23" s="1"/>
  <c r="O12" i="23"/>
  <c r="S12" i="23"/>
  <c r="O9" i="23"/>
  <c r="J15" i="23"/>
  <c r="K15" i="23" s="1"/>
  <c r="S15" i="23"/>
  <c r="K27" i="23"/>
  <c r="P27" i="23" s="1"/>
  <c r="P46" i="23"/>
  <c r="O46" i="23"/>
  <c r="O50" i="23"/>
  <c r="K50" i="23"/>
  <c r="P50" i="23" s="1"/>
  <c r="J9" i="23"/>
  <c r="K9" i="23" s="1"/>
  <c r="J11" i="23"/>
  <c r="K11" i="23" s="1"/>
  <c r="S11" i="23"/>
  <c r="J7" i="23"/>
  <c r="K7" i="23" s="1"/>
  <c r="S7" i="23"/>
  <c r="S9" i="23"/>
  <c r="O15" i="23"/>
  <c r="J18" i="23"/>
  <c r="K25" i="23"/>
  <c r="P25" i="23" s="1"/>
  <c r="K29" i="23"/>
  <c r="P29" i="23" s="1"/>
  <c r="K33" i="23"/>
  <c r="P33" i="23" s="1"/>
  <c r="K37" i="23"/>
  <c r="P37" i="23" s="1"/>
  <c r="O41" i="23"/>
  <c r="P44" i="23"/>
  <c r="O44" i="23"/>
  <c r="J48" i="23"/>
  <c r="O48" i="23" s="1"/>
  <c r="O5" i="23"/>
  <c r="K5" i="23"/>
  <c r="H70" i="23"/>
  <c r="J19" i="23"/>
  <c r="O19" i="23" s="1"/>
  <c r="P22" i="23"/>
  <c r="J23" i="23"/>
  <c r="O23" i="23" s="1"/>
  <c r="K26" i="23"/>
  <c r="P26" i="23" s="1"/>
  <c r="O27" i="23"/>
  <c r="P30" i="23"/>
  <c r="O31" i="23"/>
  <c r="K34" i="23"/>
  <c r="P34" i="23" s="1"/>
  <c r="J35" i="23"/>
  <c r="O35" i="23" s="1"/>
  <c r="K38" i="23"/>
  <c r="P38" i="23" s="1"/>
  <c r="J39" i="23"/>
  <c r="O39" i="23" s="1"/>
  <c r="J43" i="23"/>
  <c r="O43" i="23" s="1"/>
  <c r="J47" i="23"/>
  <c r="O47" i="23" s="1"/>
  <c r="S5" i="23"/>
  <c r="J8" i="23"/>
  <c r="K8" i="23" s="1"/>
  <c r="O11" i="23"/>
  <c r="O13" i="23"/>
  <c r="P20" i="23"/>
  <c r="K24" i="23"/>
  <c r="P24" i="23" s="1"/>
  <c r="P28" i="23"/>
  <c r="K32" i="23"/>
  <c r="P32" i="23" s="1"/>
  <c r="K36" i="23"/>
  <c r="P36" i="23" s="1"/>
  <c r="K40" i="23"/>
  <c r="P40" i="23" s="1"/>
  <c r="J42" i="23"/>
  <c r="O42" i="23" s="1"/>
  <c r="J45" i="23"/>
  <c r="O45" i="23" s="1"/>
  <c r="P49" i="23"/>
  <c r="O49" i="23"/>
  <c r="O6" i="23"/>
  <c r="O10" i="23"/>
  <c r="O14" i="23"/>
  <c r="H69" i="23"/>
  <c r="K58" i="19"/>
  <c r="K65" i="19" s="1"/>
  <c r="K59" i="19"/>
  <c r="G23" i="22"/>
  <c r="F23" i="22"/>
  <c r="D14" i="22"/>
  <c r="F14" i="22" s="1"/>
  <c r="F15" i="22" l="1"/>
  <c r="K17" i="23"/>
  <c r="K47" i="23"/>
  <c r="P47" i="23" s="1"/>
  <c r="K42" i="23"/>
  <c r="P42" i="23" s="1"/>
  <c r="S68" i="23"/>
  <c r="K48" i="23"/>
  <c r="P48" i="23" s="1"/>
  <c r="P41" i="23"/>
  <c r="K35" i="23"/>
  <c r="P35" i="23" s="1"/>
  <c r="K19" i="23"/>
  <c r="P19" i="23" s="1"/>
  <c r="J71" i="23"/>
  <c r="J72" i="23" s="1"/>
  <c r="O18" i="23"/>
  <c r="K43" i="23"/>
  <c r="P43" i="23" s="1"/>
  <c r="K45" i="23"/>
  <c r="P45" i="23" s="1"/>
  <c r="K39" i="23"/>
  <c r="P39" i="23" s="1"/>
  <c r="O68" i="23"/>
  <c r="P21" i="23"/>
  <c r="K18" i="23"/>
  <c r="P31" i="23"/>
  <c r="H24" i="22"/>
  <c r="E20" i="22"/>
  <c r="H17" i="22"/>
  <c r="G15" i="22"/>
  <c r="H15" i="22" s="1"/>
  <c r="F81" i="8"/>
  <c r="G81" i="8"/>
  <c r="H81" i="8"/>
  <c r="I81" i="8"/>
  <c r="K81" i="8"/>
  <c r="L81" i="8"/>
  <c r="M81" i="8"/>
  <c r="N81" i="8"/>
  <c r="P81" i="8"/>
  <c r="Q81" i="8"/>
  <c r="R81" i="8"/>
  <c r="S81" i="8"/>
  <c r="U81" i="8"/>
  <c r="V81" i="8"/>
  <c r="W81" i="8"/>
  <c r="X81" i="8"/>
  <c r="Z81" i="8"/>
  <c r="AA81" i="8"/>
  <c r="AB81" i="8"/>
  <c r="AC81" i="8"/>
  <c r="E67" i="8"/>
  <c r="O67" i="8" s="1"/>
  <c r="E79" i="8"/>
  <c r="T79" i="8" s="1"/>
  <c r="E66" i="8"/>
  <c r="O66" i="8" s="1"/>
  <c r="Y66" i="8" s="1"/>
  <c r="E65" i="8"/>
  <c r="O65" i="8" s="1"/>
  <c r="E64" i="8"/>
  <c r="O64" i="8" s="1"/>
  <c r="E62" i="8"/>
  <c r="O62" i="8" s="1"/>
  <c r="E63" i="8"/>
  <c r="O63" i="8" s="1"/>
  <c r="E76" i="8"/>
  <c r="O76" i="8" s="1"/>
  <c r="Y76" i="8" s="1"/>
  <c r="E75" i="8"/>
  <c r="O75" i="8" s="1"/>
  <c r="E61" i="8"/>
  <c r="T61" i="8" s="1"/>
  <c r="Y61" i="8" s="1"/>
  <c r="E59" i="8"/>
  <c r="T59" i="8" s="1"/>
  <c r="E60" i="8"/>
  <c r="O60" i="8" s="1"/>
  <c r="E58" i="8"/>
  <c r="O58" i="8" s="1"/>
  <c r="E68" i="8"/>
  <c r="O68" i="8" s="1"/>
  <c r="Y68" i="8" s="1"/>
  <c r="XEN60" i="7"/>
  <c r="XEM60" i="7"/>
  <c r="XEL60" i="7"/>
  <c r="XEK60" i="7"/>
  <c r="XEJ60" i="7"/>
  <c r="XED60" i="7"/>
  <c r="XEC60" i="7"/>
  <c r="XEB60" i="7"/>
  <c r="XEA60" i="7"/>
  <c r="XDZ60" i="7"/>
  <c r="XDT60" i="7"/>
  <c r="XDS60" i="7"/>
  <c r="XDR60" i="7"/>
  <c r="XDQ60" i="7"/>
  <c r="XDP60" i="7"/>
  <c r="XCU60" i="7"/>
  <c r="XCT60" i="7"/>
  <c r="XCS60" i="7"/>
  <c r="XCB60" i="7"/>
  <c r="XCA60" i="7"/>
  <c r="XBZ60" i="7"/>
  <c r="XBY60" i="7"/>
  <c r="XBX60" i="7"/>
  <c r="XBR60" i="7"/>
  <c r="XBQ60" i="7"/>
  <c r="XBP60" i="7"/>
  <c r="XBO60" i="7"/>
  <c r="XBN60" i="7"/>
  <c r="XBH60" i="7"/>
  <c r="XBG60" i="7"/>
  <c r="XBF60" i="7"/>
  <c r="XBE60" i="7"/>
  <c r="XBD60" i="7"/>
  <c r="XAI60" i="7"/>
  <c r="XAH60" i="7"/>
  <c r="XAG60" i="7"/>
  <c r="WZP60" i="7"/>
  <c r="WZO60" i="7"/>
  <c r="WZN60" i="7"/>
  <c r="WZM60" i="7"/>
  <c r="WZL60" i="7"/>
  <c r="WZF60" i="7"/>
  <c r="WZE60" i="7"/>
  <c r="WZD60" i="7"/>
  <c r="WZC60" i="7"/>
  <c r="WZB60" i="7"/>
  <c r="WYV60" i="7"/>
  <c r="WYU60" i="7"/>
  <c r="WYT60" i="7"/>
  <c r="WYS60" i="7"/>
  <c r="WYR60" i="7"/>
  <c r="WXW60" i="7"/>
  <c r="WXV60" i="7"/>
  <c r="WXU60" i="7"/>
  <c r="WXD60" i="7"/>
  <c r="WXC60" i="7"/>
  <c r="WXB60" i="7"/>
  <c r="WXA60" i="7"/>
  <c r="WWZ60" i="7"/>
  <c r="WWT60" i="7"/>
  <c r="WWS60" i="7"/>
  <c r="WWR60" i="7"/>
  <c r="WWQ60" i="7"/>
  <c r="WWP60" i="7"/>
  <c r="WWJ60" i="7"/>
  <c r="WWI60" i="7"/>
  <c r="WWH60" i="7"/>
  <c r="WWG60" i="7"/>
  <c r="WWF60" i="7"/>
  <c r="WVK60" i="7"/>
  <c r="WVJ60" i="7"/>
  <c r="WVI60" i="7"/>
  <c r="WUR60" i="7"/>
  <c r="WUQ60" i="7"/>
  <c r="WUP60" i="7"/>
  <c r="WUO60" i="7"/>
  <c r="WUN60" i="7"/>
  <c r="WUH60" i="7"/>
  <c r="WUG60" i="7"/>
  <c r="WUF60" i="7"/>
  <c r="WUE60" i="7"/>
  <c r="WUD60" i="7"/>
  <c r="WTX60" i="7"/>
  <c r="WTW60" i="7"/>
  <c r="WTV60" i="7"/>
  <c r="WTU60" i="7"/>
  <c r="WTT60" i="7"/>
  <c r="WSY60" i="7"/>
  <c r="WSX60" i="7"/>
  <c r="WSW60" i="7"/>
  <c r="WSF60" i="7"/>
  <c r="WSE60" i="7"/>
  <c r="WSD60" i="7"/>
  <c r="WSC60" i="7"/>
  <c r="WSB60" i="7"/>
  <c r="WRV60" i="7"/>
  <c r="WRU60" i="7"/>
  <c r="WRT60" i="7"/>
  <c r="WRS60" i="7"/>
  <c r="WRR60" i="7"/>
  <c r="WRL60" i="7"/>
  <c r="WRK60" i="7"/>
  <c r="WRJ60" i="7"/>
  <c r="WRI60" i="7"/>
  <c r="WRH60" i="7"/>
  <c r="WQM60" i="7"/>
  <c r="WQL60" i="7"/>
  <c r="WQK60" i="7"/>
  <c r="WPT60" i="7"/>
  <c r="WPS60" i="7"/>
  <c r="WPR60" i="7"/>
  <c r="WPQ60" i="7"/>
  <c r="WPP60" i="7"/>
  <c r="WPJ60" i="7"/>
  <c r="WPI60" i="7"/>
  <c r="WPH60" i="7"/>
  <c r="WPG60" i="7"/>
  <c r="WPF60" i="7"/>
  <c r="WOZ60" i="7"/>
  <c r="WOY60" i="7"/>
  <c r="WOX60" i="7"/>
  <c r="WOW60" i="7"/>
  <c r="WOV60" i="7"/>
  <c r="WOA60" i="7"/>
  <c r="WNZ60" i="7"/>
  <c r="WNY60" i="7"/>
  <c r="WNH60" i="7"/>
  <c r="WNG60" i="7"/>
  <c r="WNF60" i="7"/>
  <c r="WNE60" i="7"/>
  <c r="WND60" i="7"/>
  <c r="WMX60" i="7"/>
  <c r="WMW60" i="7"/>
  <c r="WMV60" i="7"/>
  <c r="WMU60" i="7"/>
  <c r="WMT60" i="7"/>
  <c r="WMN60" i="7"/>
  <c r="WMM60" i="7"/>
  <c r="WML60" i="7"/>
  <c r="WMK60" i="7"/>
  <c r="WMJ60" i="7"/>
  <c r="WLO60" i="7"/>
  <c r="WLN60" i="7"/>
  <c r="WLM60" i="7"/>
  <c r="WKV60" i="7"/>
  <c r="WKU60" i="7"/>
  <c r="WKT60" i="7"/>
  <c r="WKS60" i="7"/>
  <c r="WKR60" i="7"/>
  <c r="WKL60" i="7"/>
  <c r="WKK60" i="7"/>
  <c r="WKJ60" i="7"/>
  <c r="WKI60" i="7"/>
  <c r="WKH60" i="7"/>
  <c r="WKB60" i="7"/>
  <c r="WKA60" i="7"/>
  <c r="WJZ60" i="7"/>
  <c r="WJY60" i="7"/>
  <c r="WJX60" i="7"/>
  <c r="WJC60" i="7"/>
  <c r="WJB60" i="7"/>
  <c r="WJA60" i="7"/>
  <c r="WIJ60" i="7"/>
  <c r="WII60" i="7"/>
  <c r="WIH60" i="7"/>
  <c r="WIG60" i="7"/>
  <c r="WIF60" i="7"/>
  <c r="WHZ60" i="7"/>
  <c r="WHY60" i="7"/>
  <c r="WHX60" i="7"/>
  <c r="WHW60" i="7"/>
  <c r="WHV60" i="7"/>
  <c r="WHP60" i="7"/>
  <c r="WHO60" i="7"/>
  <c r="WHN60" i="7"/>
  <c r="WHM60" i="7"/>
  <c r="WHL60" i="7"/>
  <c r="WGQ60" i="7"/>
  <c r="WGP60" i="7"/>
  <c r="WGO60" i="7"/>
  <c r="WFX60" i="7"/>
  <c r="WFW60" i="7"/>
  <c r="WFV60" i="7"/>
  <c r="WFU60" i="7"/>
  <c r="WFT60" i="7"/>
  <c r="WFN60" i="7"/>
  <c r="WFM60" i="7"/>
  <c r="WFL60" i="7"/>
  <c r="WFK60" i="7"/>
  <c r="WFJ60" i="7"/>
  <c r="WFD60" i="7"/>
  <c r="WFC60" i="7"/>
  <c r="WFB60" i="7"/>
  <c r="WFA60" i="7"/>
  <c r="WEZ60" i="7"/>
  <c r="WEE60" i="7"/>
  <c r="WED60" i="7"/>
  <c r="WEC60" i="7"/>
  <c r="WDL60" i="7"/>
  <c r="WDK60" i="7"/>
  <c r="WDJ60" i="7"/>
  <c r="WDI60" i="7"/>
  <c r="WDH60" i="7"/>
  <c r="WDB60" i="7"/>
  <c r="WDA60" i="7"/>
  <c r="WCZ60" i="7"/>
  <c r="WCY60" i="7"/>
  <c r="WCX60" i="7"/>
  <c r="WCR60" i="7"/>
  <c r="WCQ60" i="7"/>
  <c r="WCP60" i="7"/>
  <c r="WCO60" i="7"/>
  <c r="WCN60" i="7"/>
  <c r="WBS60" i="7"/>
  <c r="WBR60" i="7"/>
  <c r="WBQ60" i="7"/>
  <c r="WAZ60" i="7"/>
  <c r="WAY60" i="7"/>
  <c r="WAX60" i="7"/>
  <c r="WAW60" i="7"/>
  <c r="WAV60" i="7"/>
  <c r="WAP60" i="7"/>
  <c r="WAO60" i="7"/>
  <c r="WAN60" i="7"/>
  <c r="WAM60" i="7"/>
  <c r="WAL60" i="7"/>
  <c r="WAF60" i="7"/>
  <c r="WAE60" i="7"/>
  <c r="WAD60" i="7"/>
  <c r="WAC60" i="7"/>
  <c r="WAB60" i="7"/>
  <c r="VZG60" i="7"/>
  <c r="VZF60" i="7"/>
  <c r="VZE60" i="7"/>
  <c r="VYN60" i="7"/>
  <c r="VYM60" i="7"/>
  <c r="VYL60" i="7"/>
  <c r="VYK60" i="7"/>
  <c r="VYJ60" i="7"/>
  <c r="VYD60" i="7"/>
  <c r="VYC60" i="7"/>
  <c r="VYB60" i="7"/>
  <c r="VYA60" i="7"/>
  <c r="VXZ60" i="7"/>
  <c r="VXT60" i="7"/>
  <c r="VXS60" i="7"/>
  <c r="VXR60" i="7"/>
  <c r="VXQ60" i="7"/>
  <c r="VXP60" i="7"/>
  <c r="VWU60" i="7"/>
  <c r="VWT60" i="7"/>
  <c r="VWS60" i="7"/>
  <c r="VWB60" i="7"/>
  <c r="VWA60" i="7"/>
  <c r="VVZ60" i="7"/>
  <c r="VVY60" i="7"/>
  <c r="VVX60" i="7"/>
  <c r="VVR60" i="7"/>
  <c r="VVQ60" i="7"/>
  <c r="VVP60" i="7"/>
  <c r="VVO60" i="7"/>
  <c r="VVN60" i="7"/>
  <c r="VVH60" i="7"/>
  <c r="VVG60" i="7"/>
  <c r="VVF60" i="7"/>
  <c r="VVE60" i="7"/>
  <c r="VVD60" i="7"/>
  <c r="VUI60" i="7"/>
  <c r="VUH60" i="7"/>
  <c r="VUG60" i="7"/>
  <c r="VTP60" i="7"/>
  <c r="VTO60" i="7"/>
  <c r="VTN60" i="7"/>
  <c r="VTM60" i="7"/>
  <c r="VTL60" i="7"/>
  <c r="VTF60" i="7"/>
  <c r="VTE60" i="7"/>
  <c r="VTD60" i="7"/>
  <c r="VTC60" i="7"/>
  <c r="VTB60" i="7"/>
  <c r="VSV60" i="7"/>
  <c r="VSU60" i="7"/>
  <c r="VST60" i="7"/>
  <c r="VSS60" i="7"/>
  <c r="VSR60" i="7"/>
  <c r="VRW60" i="7"/>
  <c r="VRV60" i="7"/>
  <c r="VRU60" i="7"/>
  <c r="VRD60" i="7"/>
  <c r="VRC60" i="7"/>
  <c r="VRB60" i="7"/>
  <c r="VRA60" i="7"/>
  <c r="VQZ60" i="7"/>
  <c r="VQT60" i="7"/>
  <c r="VQS60" i="7"/>
  <c r="VQR60" i="7"/>
  <c r="VQQ60" i="7"/>
  <c r="VQP60" i="7"/>
  <c r="VQJ60" i="7"/>
  <c r="VQI60" i="7"/>
  <c r="VQH60" i="7"/>
  <c r="VQG60" i="7"/>
  <c r="VQF60" i="7"/>
  <c r="VPK60" i="7"/>
  <c r="VPJ60" i="7"/>
  <c r="VPI60" i="7"/>
  <c r="VOR60" i="7"/>
  <c r="VOQ60" i="7"/>
  <c r="VOP60" i="7"/>
  <c r="VOO60" i="7"/>
  <c r="VON60" i="7"/>
  <c r="VOH60" i="7"/>
  <c r="VOG60" i="7"/>
  <c r="VOF60" i="7"/>
  <c r="VOE60" i="7"/>
  <c r="VOD60" i="7"/>
  <c r="VNX60" i="7"/>
  <c r="VNW60" i="7"/>
  <c r="VNV60" i="7"/>
  <c r="VNU60" i="7"/>
  <c r="VNT60" i="7"/>
  <c r="VMY60" i="7"/>
  <c r="VMX60" i="7"/>
  <c r="VMW60" i="7"/>
  <c r="VMF60" i="7"/>
  <c r="VME60" i="7"/>
  <c r="VMD60" i="7"/>
  <c r="VMC60" i="7"/>
  <c r="VMB60" i="7"/>
  <c r="VLV60" i="7"/>
  <c r="VLU60" i="7"/>
  <c r="VLT60" i="7"/>
  <c r="VLS60" i="7"/>
  <c r="VLR60" i="7"/>
  <c r="VLL60" i="7"/>
  <c r="VLK60" i="7"/>
  <c r="VLJ60" i="7"/>
  <c r="VLI60" i="7"/>
  <c r="VLH60" i="7"/>
  <c r="VKM60" i="7"/>
  <c r="VKL60" i="7"/>
  <c r="VKK60" i="7"/>
  <c r="VJT60" i="7"/>
  <c r="VJS60" i="7"/>
  <c r="VJR60" i="7"/>
  <c r="VJQ60" i="7"/>
  <c r="VJP60" i="7"/>
  <c r="VJJ60" i="7"/>
  <c r="VJI60" i="7"/>
  <c r="VJH60" i="7"/>
  <c r="VJG60" i="7"/>
  <c r="VJF60" i="7"/>
  <c r="VIZ60" i="7"/>
  <c r="VIY60" i="7"/>
  <c r="VIX60" i="7"/>
  <c r="VIW60" i="7"/>
  <c r="VIV60" i="7"/>
  <c r="VIA60" i="7"/>
  <c r="VHZ60" i="7"/>
  <c r="VHY60" i="7"/>
  <c r="VHH60" i="7"/>
  <c r="VHG60" i="7"/>
  <c r="VHF60" i="7"/>
  <c r="VHE60" i="7"/>
  <c r="VHD60" i="7"/>
  <c r="VGX60" i="7"/>
  <c r="VGW60" i="7"/>
  <c r="VGV60" i="7"/>
  <c r="VGU60" i="7"/>
  <c r="VGT60" i="7"/>
  <c r="VGN60" i="7"/>
  <c r="VGM60" i="7"/>
  <c r="VGL60" i="7"/>
  <c r="VGK60" i="7"/>
  <c r="VGJ60" i="7"/>
  <c r="VFO60" i="7"/>
  <c r="VFN60" i="7"/>
  <c r="VFM60" i="7"/>
  <c r="VEV60" i="7"/>
  <c r="VEU60" i="7"/>
  <c r="VET60" i="7"/>
  <c r="VES60" i="7"/>
  <c r="VER60" i="7"/>
  <c r="VEL60" i="7"/>
  <c r="VEK60" i="7"/>
  <c r="VEJ60" i="7"/>
  <c r="VEI60" i="7"/>
  <c r="VEH60" i="7"/>
  <c r="VEB60" i="7"/>
  <c r="VEA60" i="7"/>
  <c r="VDZ60" i="7"/>
  <c r="VDY60" i="7"/>
  <c r="VDX60" i="7"/>
  <c r="VDC60" i="7"/>
  <c r="VDB60" i="7"/>
  <c r="VDA60" i="7"/>
  <c r="VCJ60" i="7"/>
  <c r="VCI60" i="7"/>
  <c r="VCH60" i="7"/>
  <c r="VCG60" i="7"/>
  <c r="VCF60" i="7"/>
  <c r="VBZ60" i="7"/>
  <c r="VBY60" i="7"/>
  <c r="VBX60" i="7"/>
  <c r="VBW60" i="7"/>
  <c r="VBV60" i="7"/>
  <c r="VBP60" i="7"/>
  <c r="VBO60" i="7"/>
  <c r="VBN60" i="7"/>
  <c r="VBM60" i="7"/>
  <c r="VBL60" i="7"/>
  <c r="VAQ60" i="7"/>
  <c r="VAP60" i="7"/>
  <c r="VAO60" i="7"/>
  <c r="UZX60" i="7"/>
  <c r="UZW60" i="7"/>
  <c r="UZV60" i="7"/>
  <c r="UZU60" i="7"/>
  <c r="UZT60" i="7"/>
  <c r="UZN60" i="7"/>
  <c r="UZM60" i="7"/>
  <c r="UZL60" i="7"/>
  <c r="UZK60" i="7"/>
  <c r="UZJ60" i="7"/>
  <c r="UZD60" i="7"/>
  <c r="UZC60" i="7"/>
  <c r="UZB60" i="7"/>
  <c r="UZA60" i="7"/>
  <c r="UYZ60" i="7"/>
  <c r="UYE60" i="7"/>
  <c r="UYD60" i="7"/>
  <c r="UYC60" i="7"/>
  <c r="UXL60" i="7"/>
  <c r="UXK60" i="7"/>
  <c r="UXJ60" i="7"/>
  <c r="UXI60" i="7"/>
  <c r="UXH60" i="7"/>
  <c r="UXB60" i="7"/>
  <c r="UXA60" i="7"/>
  <c r="UWZ60" i="7"/>
  <c r="UWY60" i="7"/>
  <c r="UWX60" i="7"/>
  <c r="UWR60" i="7"/>
  <c r="UWQ60" i="7"/>
  <c r="UWP60" i="7"/>
  <c r="UWO60" i="7"/>
  <c r="UWN60" i="7"/>
  <c r="UVS60" i="7"/>
  <c r="UVR60" i="7"/>
  <c r="UVQ60" i="7"/>
  <c r="UUZ60" i="7"/>
  <c r="UUY60" i="7"/>
  <c r="UUX60" i="7"/>
  <c r="UUW60" i="7"/>
  <c r="UUV60" i="7"/>
  <c r="UUP60" i="7"/>
  <c r="UUO60" i="7"/>
  <c r="UUN60" i="7"/>
  <c r="UUM60" i="7"/>
  <c r="UUL60" i="7"/>
  <c r="UUF60" i="7"/>
  <c r="UUE60" i="7"/>
  <c r="UUD60" i="7"/>
  <c r="UUC60" i="7"/>
  <c r="UUB60" i="7"/>
  <c r="UTG60" i="7"/>
  <c r="UTF60" i="7"/>
  <c r="UTE60" i="7"/>
  <c r="USN60" i="7"/>
  <c r="USM60" i="7"/>
  <c r="USL60" i="7"/>
  <c r="USK60" i="7"/>
  <c r="USJ60" i="7"/>
  <c r="USD60" i="7"/>
  <c r="USC60" i="7"/>
  <c r="USB60" i="7"/>
  <c r="USA60" i="7"/>
  <c r="URZ60" i="7"/>
  <c r="URT60" i="7"/>
  <c r="URS60" i="7"/>
  <c r="USW60" i="7" s="1"/>
  <c r="URR60" i="7"/>
  <c r="URQ60" i="7"/>
  <c r="URP60" i="7"/>
  <c r="UQU60" i="7"/>
  <c r="UQT60" i="7"/>
  <c r="UQS60" i="7"/>
  <c r="UQB60" i="7"/>
  <c r="UQA60" i="7"/>
  <c r="UPZ60" i="7"/>
  <c r="UPY60" i="7"/>
  <c r="UPX60" i="7"/>
  <c r="UPR60" i="7"/>
  <c r="UPQ60" i="7"/>
  <c r="UPP60" i="7"/>
  <c r="UPO60" i="7"/>
  <c r="UPN60" i="7"/>
  <c r="UPH60" i="7"/>
  <c r="UPG60" i="7"/>
  <c r="UPF60" i="7"/>
  <c r="UPE60" i="7"/>
  <c r="UQI60" i="7" s="1"/>
  <c r="UPD60" i="7"/>
  <c r="UOI60" i="7"/>
  <c r="UOH60" i="7"/>
  <c r="UOG60" i="7"/>
  <c r="UNP60" i="7"/>
  <c r="UNO60" i="7"/>
  <c r="UNN60" i="7"/>
  <c r="UNM60" i="7"/>
  <c r="UNL60" i="7"/>
  <c r="UNF60" i="7"/>
  <c r="UNE60" i="7"/>
  <c r="UND60" i="7"/>
  <c r="UNC60" i="7"/>
  <c r="UNB60" i="7"/>
  <c r="UMV60" i="7"/>
  <c r="UMU60" i="7"/>
  <c r="UMT60" i="7"/>
  <c r="UMS60" i="7"/>
  <c r="UMR60" i="7"/>
  <c r="ULW60" i="7"/>
  <c r="ULV60" i="7"/>
  <c r="ULU60" i="7"/>
  <c r="ULD60" i="7"/>
  <c r="ULC60" i="7"/>
  <c r="ULB60" i="7"/>
  <c r="ULA60" i="7"/>
  <c r="UKZ60" i="7"/>
  <c r="UKT60" i="7"/>
  <c r="UKS60" i="7"/>
  <c r="UKR60" i="7"/>
  <c r="UKQ60" i="7"/>
  <c r="UKP60" i="7"/>
  <c r="UKJ60" i="7"/>
  <c r="UKI60" i="7"/>
  <c r="UKH60" i="7"/>
  <c r="UKG60" i="7"/>
  <c r="UKF60" i="7"/>
  <c r="UJK60" i="7"/>
  <c r="UJJ60" i="7"/>
  <c r="UJI60" i="7"/>
  <c r="UIR60" i="7"/>
  <c r="UIQ60" i="7"/>
  <c r="UIP60" i="7"/>
  <c r="UIO60" i="7"/>
  <c r="UIN60" i="7"/>
  <c r="UIH60" i="7"/>
  <c r="UIG60" i="7"/>
  <c r="UIF60" i="7"/>
  <c r="UIE60" i="7"/>
  <c r="UID60" i="7"/>
  <c r="UHX60" i="7"/>
  <c r="UHW60" i="7"/>
  <c r="UJA60" i="7" s="1"/>
  <c r="UHV60" i="7"/>
  <c r="UHU60" i="7"/>
  <c r="UHT60" i="7"/>
  <c r="UGY60" i="7"/>
  <c r="UGX60" i="7"/>
  <c r="UGW60" i="7"/>
  <c r="UGF60" i="7"/>
  <c r="UGE60" i="7"/>
  <c r="UGD60" i="7"/>
  <c r="UGC60" i="7"/>
  <c r="UGB60" i="7"/>
  <c r="UFV60" i="7"/>
  <c r="UFU60" i="7"/>
  <c r="UFT60" i="7"/>
  <c r="UFS60" i="7"/>
  <c r="UFR60" i="7"/>
  <c r="UFL60" i="7"/>
  <c r="UFK60" i="7"/>
  <c r="UFJ60" i="7"/>
  <c r="UFI60" i="7"/>
  <c r="UFH60" i="7"/>
  <c r="UEM60" i="7"/>
  <c r="UEL60" i="7"/>
  <c r="UEK60" i="7"/>
  <c r="UDT60" i="7"/>
  <c r="UDS60" i="7"/>
  <c r="UDR60" i="7"/>
  <c r="UDQ60" i="7"/>
  <c r="UDP60" i="7"/>
  <c r="UDJ60" i="7"/>
  <c r="UDI60" i="7"/>
  <c r="UDH60" i="7"/>
  <c r="UDG60" i="7"/>
  <c r="UDF60" i="7"/>
  <c r="UCZ60" i="7"/>
  <c r="UCY60" i="7"/>
  <c r="UCX60" i="7"/>
  <c r="UCW60" i="7"/>
  <c r="UCV60" i="7"/>
  <c r="UCA60" i="7"/>
  <c r="UBZ60" i="7"/>
  <c r="UBY60" i="7"/>
  <c r="UBH60" i="7"/>
  <c r="UBG60" i="7"/>
  <c r="UBF60" i="7"/>
  <c r="UBE60" i="7"/>
  <c r="UBD60" i="7"/>
  <c r="UAX60" i="7"/>
  <c r="UAW60" i="7"/>
  <c r="UAV60" i="7"/>
  <c r="UAU60" i="7"/>
  <c r="UAT60" i="7"/>
  <c r="UAN60" i="7"/>
  <c r="UAM60" i="7"/>
  <c r="UAL60" i="7"/>
  <c r="UAK60" i="7"/>
  <c r="UAJ60" i="7"/>
  <c r="TZO60" i="7"/>
  <c r="TZN60" i="7"/>
  <c r="TZM60" i="7"/>
  <c r="TYV60" i="7"/>
  <c r="TYU60" i="7"/>
  <c r="TYT60" i="7"/>
  <c r="TYS60" i="7"/>
  <c r="TYR60" i="7"/>
  <c r="TYL60" i="7"/>
  <c r="TYK60" i="7"/>
  <c r="TYJ60" i="7"/>
  <c r="TYI60" i="7"/>
  <c r="TYH60" i="7"/>
  <c r="TYB60" i="7"/>
  <c r="TYA60" i="7"/>
  <c r="TXZ60" i="7"/>
  <c r="TXY60" i="7"/>
  <c r="TXX60" i="7"/>
  <c r="TXC60" i="7"/>
  <c r="TXB60" i="7"/>
  <c r="TXA60" i="7"/>
  <c r="TWJ60" i="7"/>
  <c r="TWI60" i="7"/>
  <c r="TWH60" i="7"/>
  <c r="TWG60" i="7"/>
  <c r="TWF60" i="7"/>
  <c r="TVZ60" i="7"/>
  <c r="TVY60" i="7"/>
  <c r="TVX60" i="7"/>
  <c r="TVW60" i="7"/>
  <c r="TVV60" i="7"/>
  <c r="TVP60" i="7"/>
  <c r="TVO60" i="7"/>
  <c r="TVN60" i="7"/>
  <c r="TVM60" i="7"/>
  <c r="TVL60" i="7"/>
  <c r="TUQ60" i="7"/>
  <c r="TUP60" i="7"/>
  <c r="TUO60" i="7"/>
  <c r="TTX60" i="7"/>
  <c r="TTW60" i="7"/>
  <c r="TTV60" i="7"/>
  <c r="TTU60" i="7"/>
  <c r="TTT60" i="7"/>
  <c r="TTN60" i="7"/>
  <c r="TTM60" i="7"/>
  <c r="TTL60" i="7"/>
  <c r="TTK60" i="7"/>
  <c r="TTJ60" i="7"/>
  <c r="TTD60" i="7"/>
  <c r="TTC60" i="7"/>
  <c r="TTB60" i="7"/>
  <c r="TTA60" i="7"/>
  <c r="TSZ60" i="7"/>
  <c r="TSE60" i="7"/>
  <c r="TSD60" i="7"/>
  <c r="TSC60" i="7"/>
  <c r="TRL60" i="7"/>
  <c r="TRK60" i="7"/>
  <c r="TRJ60" i="7"/>
  <c r="TRI60" i="7"/>
  <c r="TRH60" i="7"/>
  <c r="TRB60" i="7"/>
  <c r="TRA60" i="7"/>
  <c r="TQZ60" i="7"/>
  <c r="TQY60" i="7"/>
  <c r="TQX60" i="7"/>
  <c r="TQR60" i="7"/>
  <c r="TQQ60" i="7"/>
  <c r="TQP60" i="7"/>
  <c r="TQO60" i="7"/>
  <c r="TQN60" i="7"/>
  <c r="TPS60" i="7"/>
  <c r="TPR60" i="7"/>
  <c r="TPQ60" i="7"/>
  <c r="TOZ60" i="7"/>
  <c r="TOY60" i="7"/>
  <c r="TOX60" i="7"/>
  <c r="TOW60" i="7"/>
  <c r="TOV60" i="7"/>
  <c r="TOP60" i="7"/>
  <c r="TOO60" i="7"/>
  <c r="TON60" i="7"/>
  <c r="TOM60" i="7"/>
  <c r="TOL60" i="7"/>
  <c r="TOF60" i="7"/>
  <c r="TOE60" i="7"/>
  <c r="TOD60" i="7"/>
  <c r="TOC60" i="7"/>
  <c r="TOB60" i="7"/>
  <c r="TNG60" i="7"/>
  <c r="TNF60" i="7"/>
  <c r="TNE60" i="7"/>
  <c r="TMN60" i="7"/>
  <c r="TMM60" i="7"/>
  <c r="TML60" i="7"/>
  <c r="TMK60" i="7"/>
  <c r="TMJ60" i="7"/>
  <c r="TMD60" i="7"/>
  <c r="TMC60" i="7"/>
  <c r="TMB60" i="7"/>
  <c r="TMA60" i="7"/>
  <c r="TLZ60" i="7"/>
  <c r="TLT60" i="7"/>
  <c r="TLS60" i="7"/>
  <c r="TLR60" i="7"/>
  <c r="TLQ60" i="7"/>
  <c r="TLP60" i="7"/>
  <c r="TKU60" i="7"/>
  <c r="TKT60" i="7"/>
  <c r="TKS60" i="7"/>
  <c r="TKB60" i="7"/>
  <c r="TKA60" i="7"/>
  <c r="TJZ60" i="7"/>
  <c r="TJY60" i="7"/>
  <c r="TJX60" i="7"/>
  <c r="TJR60" i="7"/>
  <c r="TJQ60" i="7"/>
  <c r="TJP60" i="7"/>
  <c r="TJO60" i="7"/>
  <c r="TJN60" i="7"/>
  <c r="TJH60" i="7"/>
  <c r="TJG60" i="7"/>
  <c r="TJF60" i="7"/>
  <c r="TJE60" i="7"/>
  <c r="TJD60" i="7"/>
  <c r="TII60" i="7"/>
  <c r="TIH60" i="7"/>
  <c r="TIG60" i="7"/>
  <c r="THP60" i="7"/>
  <c r="THO60" i="7"/>
  <c r="THN60" i="7"/>
  <c r="THM60" i="7"/>
  <c r="THL60" i="7"/>
  <c r="THF60" i="7"/>
  <c r="THE60" i="7"/>
  <c r="THD60" i="7"/>
  <c r="THC60" i="7"/>
  <c r="THB60" i="7"/>
  <c r="TGV60" i="7"/>
  <c r="TGU60" i="7"/>
  <c r="TGT60" i="7"/>
  <c r="TGS60" i="7"/>
  <c r="TGR60" i="7"/>
  <c r="TFW60" i="7"/>
  <c r="TFV60" i="7"/>
  <c r="TFU60" i="7"/>
  <c r="TFD60" i="7"/>
  <c r="TFC60" i="7"/>
  <c r="TFB60" i="7"/>
  <c r="TFA60" i="7"/>
  <c r="TEZ60" i="7"/>
  <c r="TET60" i="7"/>
  <c r="TES60" i="7"/>
  <c r="TER60" i="7"/>
  <c r="TEQ60" i="7"/>
  <c r="TEP60" i="7"/>
  <c r="TEJ60" i="7"/>
  <c r="TEI60" i="7"/>
  <c r="TFM60" i="7" s="1"/>
  <c r="TEH60" i="7"/>
  <c r="TEG60" i="7"/>
  <c r="TEF60" i="7"/>
  <c r="TDK60" i="7"/>
  <c r="TDJ60" i="7"/>
  <c r="TDI60" i="7"/>
  <c r="TCR60" i="7"/>
  <c r="TCQ60" i="7"/>
  <c r="TCP60" i="7"/>
  <c r="TCO60" i="7"/>
  <c r="TCN60" i="7"/>
  <c r="TCH60" i="7"/>
  <c r="TCG60" i="7"/>
  <c r="TCF60" i="7"/>
  <c r="TCE60" i="7"/>
  <c r="TCD60" i="7"/>
  <c r="TBX60" i="7"/>
  <c r="TBW60" i="7"/>
  <c r="TBV60" i="7"/>
  <c r="TBU60" i="7"/>
  <c r="TCY60" i="7" s="1"/>
  <c r="TBT60" i="7"/>
  <c r="TAY60" i="7"/>
  <c r="TAX60" i="7"/>
  <c r="TAW60" i="7"/>
  <c r="TAF60" i="7"/>
  <c r="TAE60" i="7"/>
  <c r="TAD60" i="7"/>
  <c r="TAC60" i="7"/>
  <c r="TAB60" i="7"/>
  <c r="SZV60" i="7"/>
  <c r="SZU60" i="7"/>
  <c r="SZT60" i="7"/>
  <c r="SZS60" i="7"/>
  <c r="SZR60" i="7"/>
  <c r="SZL60" i="7"/>
  <c r="SZK60" i="7"/>
  <c r="SZJ60" i="7"/>
  <c r="SZI60" i="7"/>
  <c r="SZH60" i="7"/>
  <c r="SYM60" i="7"/>
  <c r="SYL60" i="7"/>
  <c r="SYK60" i="7"/>
  <c r="SXT60" i="7"/>
  <c r="SXS60" i="7"/>
  <c r="SXR60" i="7"/>
  <c r="SXQ60" i="7"/>
  <c r="SXP60" i="7"/>
  <c r="SXJ60" i="7"/>
  <c r="SXI60" i="7"/>
  <c r="SXH60" i="7"/>
  <c r="SXG60" i="7"/>
  <c r="SXF60" i="7"/>
  <c r="SXZ60" i="7" s="1"/>
  <c r="SWZ60" i="7"/>
  <c r="SWY60" i="7"/>
  <c r="SWX60" i="7"/>
  <c r="SWW60" i="7"/>
  <c r="SWV60" i="7"/>
  <c r="SWA60" i="7"/>
  <c r="SVZ60" i="7"/>
  <c r="SVY60" i="7"/>
  <c r="SVH60" i="7"/>
  <c r="SVG60" i="7"/>
  <c r="SVF60" i="7"/>
  <c r="SVE60" i="7"/>
  <c r="SVD60" i="7"/>
  <c r="SUX60" i="7"/>
  <c r="SUW60" i="7"/>
  <c r="SUV60" i="7"/>
  <c r="SUU60" i="7"/>
  <c r="SUT60" i="7"/>
  <c r="SUN60" i="7"/>
  <c r="SUM60" i="7"/>
  <c r="SUL60" i="7"/>
  <c r="SUK60" i="7"/>
  <c r="SUJ60" i="7"/>
  <c r="STO60" i="7"/>
  <c r="STN60" i="7"/>
  <c r="STM60" i="7"/>
  <c r="SSV60" i="7"/>
  <c r="SSU60" i="7"/>
  <c r="SST60" i="7"/>
  <c r="SSS60" i="7"/>
  <c r="SSR60" i="7"/>
  <c r="SSL60" i="7"/>
  <c r="STF60" i="7" s="1"/>
  <c r="SSK60" i="7"/>
  <c r="SSJ60" i="7"/>
  <c r="SSI60" i="7"/>
  <c r="SSH60" i="7"/>
  <c r="STB60" i="7" s="1"/>
  <c r="SSB60" i="7"/>
  <c r="SSA60" i="7"/>
  <c r="SRZ60" i="7"/>
  <c r="SRY60" i="7"/>
  <c r="SRX60" i="7"/>
  <c r="SRC60" i="7"/>
  <c r="SRB60" i="7"/>
  <c r="SRA60" i="7"/>
  <c r="SQJ60" i="7"/>
  <c r="SQI60" i="7"/>
  <c r="SQH60" i="7"/>
  <c r="SQG60" i="7"/>
  <c r="SQF60" i="7"/>
  <c r="SPZ60" i="7"/>
  <c r="SPY60" i="7"/>
  <c r="SPX60" i="7"/>
  <c r="SPW60" i="7"/>
  <c r="SPV60" i="7"/>
  <c r="SPP60" i="7"/>
  <c r="SPO60" i="7"/>
  <c r="SPN60" i="7"/>
  <c r="SPM60" i="7"/>
  <c r="SPL60" i="7"/>
  <c r="SOQ60" i="7"/>
  <c r="SOP60" i="7"/>
  <c r="SOO60" i="7"/>
  <c r="SNX60" i="7"/>
  <c r="SNW60" i="7"/>
  <c r="SNV60" i="7"/>
  <c r="SNU60" i="7"/>
  <c r="SNT60" i="7"/>
  <c r="SNN60" i="7"/>
  <c r="SNM60" i="7"/>
  <c r="SNL60" i="7"/>
  <c r="SNK60" i="7"/>
  <c r="SNJ60" i="7"/>
  <c r="SND60" i="7"/>
  <c r="SNC60" i="7"/>
  <c r="SNB60" i="7"/>
  <c r="SNA60" i="7"/>
  <c r="SMZ60" i="7"/>
  <c r="SME60" i="7"/>
  <c r="SMD60" i="7"/>
  <c r="SMC60" i="7"/>
  <c r="SLL60" i="7"/>
  <c r="SLK60" i="7"/>
  <c r="SLJ60" i="7"/>
  <c r="SLI60" i="7"/>
  <c r="SLH60" i="7"/>
  <c r="SLB60" i="7"/>
  <c r="SLA60" i="7"/>
  <c r="SKZ60" i="7"/>
  <c r="SKY60" i="7"/>
  <c r="SKX60" i="7"/>
  <c r="SKR60" i="7"/>
  <c r="SKQ60" i="7"/>
  <c r="SKP60" i="7"/>
  <c r="SKO60" i="7"/>
  <c r="SKN60" i="7"/>
  <c r="SJS60" i="7"/>
  <c r="SJR60" i="7"/>
  <c r="SJQ60" i="7"/>
  <c r="SIZ60" i="7"/>
  <c r="SIY60" i="7"/>
  <c r="SIX60" i="7"/>
  <c r="SIW60" i="7"/>
  <c r="SIV60" i="7"/>
  <c r="SIP60" i="7"/>
  <c r="SIO60" i="7"/>
  <c r="SIN60" i="7"/>
  <c r="SIM60" i="7"/>
  <c r="SIL60" i="7"/>
  <c r="SIF60" i="7"/>
  <c r="SIE60" i="7"/>
  <c r="SID60" i="7"/>
  <c r="SIC60" i="7"/>
  <c r="SIB60" i="7"/>
  <c r="SHG60" i="7"/>
  <c r="SHF60" i="7"/>
  <c r="SHE60" i="7"/>
  <c r="SGN60" i="7"/>
  <c r="SGM60" i="7"/>
  <c r="SGL60" i="7"/>
  <c r="SGK60" i="7"/>
  <c r="SGJ60" i="7"/>
  <c r="SGD60" i="7"/>
  <c r="SGC60" i="7"/>
  <c r="SGB60" i="7"/>
  <c r="SGA60" i="7"/>
  <c r="SFZ60" i="7"/>
  <c r="SFT60" i="7"/>
  <c r="SFS60" i="7"/>
  <c r="SFR60" i="7"/>
  <c r="SFQ60" i="7"/>
  <c r="SFP60" i="7"/>
  <c r="SEU60" i="7"/>
  <c r="SET60" i="7"/>
  <c r="SES60" i="7"/>
  <c r="SEB60" i="7"/>
  <c r="SEA60" i="7"/>
  <c r="SDZ60" i="7"/>
  <c r="SDY60" i="7"/>
  <c r="SDX60" i="7"/>
  <c r="SDR60" i="7"/>
  <c r="SDQ60" i="7"/>
  <c r="SDP60" i="7"/>
  <c r="SDO60" i="7"/>
  <c r="SDN60" i="7"/>
  <c r="SDH60" i="7"/>
  <c r="SDG60" i="7"/>
  <c r="SDF60" i="7"/>
  <c r="SDE60" i="7"/>
  <c r="SDD60" i="7"/>
  <c r="SCI60" i="7"/>
  <c r="SCH60" i="7"/>
  <c r="SCG60" i="7"/>
  <c r="SBP60" i="7"/>
  <c r="SBO60" i="7"/>
  <c r="SBN60" i="7"/>
  <c r="SBM60" i="7"/>
  <c r="SBL60" i="7"/>
  <c r="SBF60" i="7"/>
  <c r="SBE60" i="7"/>
  <c r="SBD60" i="7"/>
  <c r="SBC60" i="7"/>
  <c r="SBB60" i="7"/>
  <c r="SAV60" i="7"/>
  <c r="SAU60" i="7"/>
  <c r="SAT60" i="7"/>
  <c r="SAS60" i="7"/>
  <c r="SAR60" i="7"/>
  <c r="RZW60" i="7"/>
  <c r="RZV60" i="7"/>
  <c r="RZU60" i="7"/>
  <c r="RZD60" i="7"/>
  <c r="RZC60" i="7"/>
  <c r="RZB60" i="7"/>
  <c r="RZA60" i="7"/>
  <c r="RYZ60" i="7"/>
  <c r="RYT60" i="7"/>
  <c r="RYS60" i="7"/>
  <c r="RYR60" i="7"/>
  <c r="RYQ60" i="7"/>
  <c r="RYP60" i="7"/>
  <c r="RYJ60" i="7"/>
  <c r="RYI60" i="7"/>
  <c r="RYH60" i="7"/>
  <c r="RYG60" i="7"/>
  <c r="RYF60" i="7"/>
  <c r="RXK60" i="7"/>
  <c r="RXJ60" i="7"/>
  <c r="RXI60" i="7"/>
  <c r="RWR60" i="7"/>
  <c r="RWQ60" i="7"/>
  <c r="RWP60" i="7"/>
  <c r="RWO60" i="7"/>
  <c r="RWN60" i="7"/>
  <c r="RWH60" i="7"/>
  <c r="RWG60" i="7"/>
  <c r="RWF60" i="7"/>
  <c r="RWE60" i="7"/>
  <c r="RWD60" i="7"/>
  <c r="RVX60" i="7"/>
  <c r="RVW60" i="7"/>
  <c r="RVV60" i="7"/>
  <c r="RVU60" i="7"/>
  <c r="RVT60" i="7"/>
  <c r="RUY60" i="7"/>
  <c r="RUX60" i="7"/>
  <c r="RUW60" i="7"/>
  <c r="RUF60" i="7"/>
  <c r="RUE60" i="7"/>
  <c r="RUD60" i="7"/>
  <c r="RUC60" i="7"/>
  <c r="RUB60" i="7"/>
  <c r="RTV60" i="7"/>
  <c r="RTU60" i="7"/>
  <c r="RTT60" i="7"/>
  <c r="RTS60" i="7"/>
  <c r="RTR60" i="7"/>
  <c r="RTL60" i="7"/>
  <c r="RTK60" i="7"/>
  <c r="RTJ60" i="7"/>
  <c r="RTI60" i="7"/>
  <c r="RTH60" i="7"/>
  <c r="RSM60" i="7"/>
  <c r="RSL60" i="7"/>
  <c r="RSK60" i="7"/>
  <c r="RRT60" i="7"/>
  <c r="RRS60" i="7"/>
  <c r="RRR60" i="7"/>
  <c r="RRQ60" i="7"/>
  <c r="RRP60" i="7"/>
  <c r="RRJ60" i="7"/>
  <c r="RRI60" i="7"/>
  <c r="RRH60" i="7"/>
  <c r="RRG60" i="7"/>
  <c r="RRF60" i="7"/>
  <c r="RQZ60" i="7"/>
  <c r="RQY60" i="7"/>
  <c r="RQX60" i="7"/>
  <c r="RQW60" i="7"/>
  <c r="RQV60" i="7"/>
  <c r="RQA60" i="7"/>
  <c r="RPZ60" i="7"/>
  <c r="RPY60" i="7"/>
  <c r="RPH60" i="7"/>
  <c r="RPG60" i="7"/>
  <c r="RPF60" i="7"/>
  <c r="RPE60" i="7"/>
  <c r="RPD60" i="7"/>
  <c r="ROX60" i="7"/>
  <c r="ROW60" i="7"/>
  <c r="ROV60" i="7"/>
  <c r="ROU60" i="7"/>
  <c r="ROT60" i="7"/>
  <c r="RON60" i="7"/>
  <c r="ROM60" i="7"/>
  <c r="ROL60" i="7"/>
  <c r="ROK60" i="7"/>
  <c r="ROJ60" i="7"/>
  <c r="RNO60" i="7"/>
  <c r="RNN60" i="7"/>
  <c r="RNM60" i="7"/>
  <c r="RMV60" i="7"/>
  <c r="RMU60" i="7"/>
  <c r="RMT60" i="7"/>
  <c r="RMS60" i="7"/>
  <c r="RMR60" i="7"/>
  <c r="RML60" i="7"/>
  <c r="RMK60" i="7"/>
  <c r="RMJ60" i="7"/>
  <c r="RMI60" i="7"/>
  <c r="RMH60" i="7"/>
  <c r="RMB60" i="7"/>
  <c r="RMA60" i="7"/>
  <c r="RLZ60" i="7"/>
  <c r="RLY60" i="7"/>
  <c r="RLX60" i="7"/>
  <c r="RLC60" i="7"/>
  <c r="RLB60" i="7"/>
  <c r="RLA60" i="7"/>
  <c r="RKJ60" i="7"/>
  <c r="RKI60" i="7"/>
  <c r="RKH60" i="7"/>
  <c r="RKG60" i="7"/>
  <c r="RKF60" i="7"/>
  <c r="RJZ60" i="7"/>
  <c r="RJY60" i="7"/>
  <c r="RJX60" i="7"/>
  <c r="RJW60" i="7"/>
  <c r="RJV60" i="7"/>
  <c r="RKP60" i="7" s="1"/>
  <c r="RJP60" i="7"/>
  <c r="RJO60" i="7"/>
  <c r="RJN60" i="7"/>
  <c r="RJM60" i="7"/>
  <c r="RJL60" i="7"/>
  <c r="RIQ60" i="7"/>
  <c r="RIP60" i="7"/>
  <c r="RIO60" i="7"/>
  <c r="RHX60" i="7"/>
  <c r="RHW60" i="7"/>
  <c r="RHV60" i="7"/>
  <c r="RHU60" i="7"/>
  <c r="RHT60" i="7"/>
  <c r="RHN60" i="7"/>
  <c r="RHM60" i="7"/>
  <c r="RHL60" i="7"/>
  <c r="RHK60" i="7"/>
  <c r="RHJ60" i="7"/>
  <c r="RHD60" i="7"/>
  <c r="RHC60" i="7"/>
  <c r="RIG60" i="7" s="1"/>
  <c r="RHB60" i="7"/>
  <c r="RHA60" i="7"/>
  <c r="RGZ60" i="7"/>
  <c r="RGE60" i="7"/>
  <c r="RGD60" i="7"/>
  <c r="RGC60" i="7"/>
  <c r="RFL60" i="7"/>
  <c r="RFK60" i="7"/>
  <c r="RFJ60" i="7"/>
  <c r="RFI60" i="7"/>
  <c r="RFH60" i="7"/>
  <c r="RFB60" i="7"/>
  <c r="RFV60" i="7" s="1"/>
  <c r="RFA60" i="7"/>
  <c r="REZ60" i="7"/>
  <c r="REY60" i="7"/>
  <c r="REX60" i="7"/>
  <c r="RFR60" i="7" s="1"/>
  <c r="RER60" i="7"/>
  <c r="REQ60" i="7"/>
  <c r="REP60" i="7"/>
  <c r="REO60" i="7"/>
  <c r="RFS60" i="7" s="1"/>
  <c r="REN60" i="7"/>
  <c r="RDS60" i="7"/>
  <c r="RDR60" i="7"/>
  <c r="RDQ60" i="7"/>
  <c r="RCZ60" i="7"/>
  <c r="RCY60" i="7"/>
  <c r="RCX60" i="7"/>
  <c r="RCW60" i="7"/>
  <c r="RCV60" i="7"/>
  <c r="RCP60" i="7"/>
  <c r="RCO60" i="7"/>
  <c r="RCN60" i="7"/>
  <c r="RCM60" i="7"/>
  <c r="RCL60" i="7"/>
  <c r="RCF60" i="7"/>
  <c r="RCE60" i="7"/>
  <c r="RCD60" i="7"/>
  <c r="RCC60" i="7"/>
  <c r="RCB60" i="7"/>
  <c r="RBG60" i="7"/>
  <c r="RBF60" i="7"/>
  <c r="RBE60" i="7"/>
  <c r="RAN60" i="7"/>
  <c r="RAM60" i="7"/>
  <c r="RAL60" i="7"/>
  <c r="RAK60" i="7"/>
  <c r="RAJ60" i="7"/>
  <c r="RAD60" i="7"/>
  <c r="RAC60" i="7"/>
  <c r="RAB60" i="7"/>
  <c r="RAA60" i="7"/>
  <c r="QZZ60" i="7"/>
  <c r="QZT60" i="7"/>
  <c r="QZS60" i="7"/>
  <c r="QZR60" i="7"/>
  <c r="QZQ60" i="7"/>
  <c r="QZP60" i="7"/>
  <c r="QYU60" i="7"/>
  <c r="QYT60" i="7"/>
  <c r="QYS60" i="7"/>
  <c r="QYB60" i="7"/>
  <c r="QYA60" i="7"/>
  <c r="QXZ60" i="7"/>
  <c r="QXY60" i="7"/>
  <c r="QYI60" i="7" s="1"/>
  <c r="QXX60" i="7"/>
  <c r="QXR60" i="7"/>
  <c r="QXQ60" i="7"/>
  <c r="QXP60" i="7"/>
  <c r="QXO60" i="7"/>
  <c r="QXN60" i="7"/>
  <c r="QXH60" i="7"/>
  <c r="QXG60" i="7"/>
  <c r="QXF60" i="7"/>
  <c r="QXE60" i="7"/>
  <c r="QXD60" i="7"/>
  <c r="QWI60" i="7"/>
  <c r="QWH60" i="7"/>
  <c r="QWG60" i="7"/>
  <c r="QVP60" i="7"/>
  <c r="QVO60" i="7"/>
  <c r="QVN60" i="7"/>
  <c r="QVM60" i="7"/>
  <c r="QVL60" i="7"/>
  <c r="QVF60" i="7"/>
  <c r="QVZ60" i="7" s="1"/>
  <c r="QVE60" i="7"/>
  <c r="QVD60" i="7"/>
  <c r="QVC60" i="7"/>
  <c r="QVB60" i="7"/>
  <c r="QUV60" i="7"/>
  <c r="QUU60" i="7"/>
  <c r="QUT60" i="7"/>
  <c r="QUS60" i="7"/>
  <c r="QUR60" i="7"/>
  <c r="QTW60" i="7"/>
  <c r="QTV60" i="7"/>
  <c r="QTU60" i="7"/>
  <c r="QTD60" i="7"/>
  <c r="QTC60" i="7"/>
  <c r="QTB60" i="7"/>
  <c r="QTA60" i="7"/>
  <c r="QSZ60" i="7"/>
  <c r="QST60" i="7"/>
  <c r="QSS60" i="7"/>
  <c r="QSR60" i="7"/>
  <c r="QSQ60" i="7"/>
  <c r="QSP60" i="7"/>
  <c r="QSJ60" i="7"/>
  <c r="QSI60" i="7"/>
  <c r="QSH60" i="7"/>
  <c r="QSG60" i="7"/>
  <c r="QSF60" i="7"/>
  <c r="QRK60" i="7"/>
  <c r="QRJ60" i="7"/>
  <c r="QRI60" i="7"/>
  <c r="QQR60" i="7"/>
  <c r="QQQ60" i="7"/>
  <c r="QQP60" i="7"/>
  <c r="QQO60" i="7"/>
  <c r="QQN60" i="7"/>
  <c r="QQH60" i="7"/>
  <c r="QQG60" i="7"/>
  <c r="QQF60" i="7"/>
  <c r="QQE60" i="7"/>
  <c r="QQD60" i="7"/>
  <c r="QPX60" i="7"/>
  <c r="QPW60" i="7"/>
  <c r="QPV60" i="7"/>
  <c r="QPU60" i="7"/>
  <c r="QQY60" i="7" s="1"/>
  <c r="QPT60" i="7"/>
  <c r="QOY60" i="7"/>
  <c r="QOX60" i="7"/>
  <c r="QOW60" i="7"/>
  <c r="QOF60" i="7"/>
  <c r="QOE60" i="7"/>
  <c r="QOD60" i="7"/>
  <c r="QOC60" i="7"/>
  <c r="QOB60" i="7"/>
  <c r="QNV60" i="7"/>
  <c r="QNU60" i="7"/>
  <c r="QNT60" i="7"/>
  <c r="QNS60" i="7"/>
  <c r="QNR60" i="7"/>
  <c r="QNL60" i="7"/>
  <c r="QNK60" i="7"/>
  <c r="QNJ60" i="7"/>
  <c r="QNI60" i="7"/>
  <c r="QNH60" i="7"/>
  <c r="QMM60" i="7"/>
  <c r="QML60" i="7"/>
  <c r="QMK60" i="7"/>
  <c r="QLT60" i="7"/>
  <c r="QLS60" i="7"/>
  <c r="QLR60" i="7"/>
  <c r="QLQ60" i="7"/>
  <c r="QLP60" i="7"/>
  <c r="QLJ60" i="7"/>
  <c r="QLI60" i="7"/>
  <c r="QLH60" i="7"/>
  <c r="QLG60" i="7"/>
  <c r="QLF60" i="7"/>
  <c r="QKZ60" i="7"/>
  <c r="QKY60" i="7"/>
  <c r="QKX60" i="7"/>
  <c r="QKW60" i="7"/>
  <c r="QKV60" i="7"/>
  <c r="QKA60" i="7"/>
  <c r="QJZ60" i="7"/>
  <c r="QJY60" i="7"/>
  <c r="QJH60" i="7"/>
  <c r="QJG60" i="7"/>
  <c r="QJF60" i="7"/>
  <c r="QJE60" i="7"/>
  <c r="QJD60" i="7"/>
  <c r="QIX60" i="7"/>
  <c r="QIW60" i="7"/>
  <c r="QIV60" i="7"/>
  <c r="QIU60" i="7"/>
  <c r="QIT60" i="7"/>
  <c r="QIN60" i="7"/>
  <c r="QIM60" i="7"/>
  <c r="QJQ60" i="7" s="1"/>
  <c r="QIL60" i="7"/>
  <c r="QIK60" i="7"/>
  <c r="QIJ60" i="7"/>
  <c r="QHO60" i="7"/>
  <c r="QHN60" i="7"/>
  <c r="QHM60" i="7"/>
  <c r="QGV60" i="7"/>
  <c r="QGU60" i="7"/>
  <c r="QGT60" i="7"/>
  <c r="QGS60" i="7"/>
  <c r="QGR60" i="7"/>
  <c r="QGL60" i="7"/>
  <c r="QGK60" i="7"/>
  <c r="QGJ60" i="7"/>
  <c r="QGI60" i="7"/>
  <c r="QGH60" i="7"/>
  <c r="QGB60" i="7"/>
  <c r="QGA60" i="7"/>
  <c r="QFZ60" i="7"/>
  <c r="QFY60" i="7"/>
  <c r="QHC60" i="7" s="1"/>
  <c r="QFX60" i="7"/>
  <c r="QFC60" i="7"/>
  <c r="QFB60" i="7"/>
  <c r="QFA60" i="7"/>
  <c r="QEJ60" i="7"/>
  <c r="QEI60" i="7"/>
  <c r="QEH60" i="7"/>
  <c r="QEG60" i="7"/>
  <c r="QEF60" i="7"/>
  <c r="QDZ60" i="7"/>
  <c r="QDY60" i="7"/>
  <c r="QDX60" i="7"/>
  <c r="QDW60" i="7"/>
  <c r="QDV60" i="7"/>
  <c r="QDP60" i="7"/>
  <c r="QDO60" i="7"/>
  <c r="QDN60" i="7"/>
  <c r="QDM60" i="7"/>
  <c r="QDL60" i="7"/>
  <c r="QCQ60" i="7"/>
  <c r="QCP60" i="7"/>
  <c r="QCO60" i="7"/>
  <c r="QBX60" i="7"/>
  <c r="QBW60" i="7"/>
  <c r="QBV60" i="7"/>
  <c r="QBU60" i="7"/>
  <c r="QBT60" i="7"/>
  <c r="QBN60" i="7"/>
  <c r="QBM60" i="7"/>
  <c r="QBL60" i="7"/>
  <c r="QBK60" i="7"/>
  <c r="QBJ60" i="7"/>
  <c r="QBD60" i="7"/>
  <c r="QBC60" i="7"/>
  <c r="QBB60" i="7"/>
  <c r="QBA60" i="7"/>
  <c r="QCE60" i="7" s="1"/>
  <c r="QAZ60" i="7"/>
  <c r="QAE60" i="7"/>
  <c r="QAD60" i="7"/>
  <c r="QAC60" i="7"/>
  <c r="PZL60" i="7"/>
  <c r="PZK60" i="7"/>
  <c r="PZJ60" i="7"/>
  <c r="PZI60" i="7"/>
  <c r="PZH60" i="7"/>
  <c r="PZB60" i="7"/>
  <c r="PZA60" i="7"/>
  <c r="PYZ60" i="7"/>
  <c r="PZT60" i="7" s="1"/>
  <c r="PYY60" i="7"/>
  <c r="PYX60" i="7"/>
  <c r="PYR60" i="7"/>
  <c r="PYQ60" i="7"/>
  <c r="PZU60" i="7" s="1"/>
  <c r="PYP60" i="7"/>
  <c r="PYO60" i="7"/>
  <c r="PYN60" i="7"/>
  <c r="PXS60" i="7"/>
  <c r="PXR60" i="7"/>
  <c r="PXQ60" i="7"/>
  <c r="PWZ60" i="7"/>
  <c r="PWY60" i="7"/>
  <c r="PWX60" i="7"/>
  <c r="PWW60" i="7"/>
  <c r="PWV60" i="7"/>
  <c r="PWP60" i="7"/>
  <c r="PWO60" i="7"/>
  <c r="PWN60" i="7"/>
  <c r="PWM60" i="7"/>
  <c r="PWL60" i="7"/>
  <c r="PWF60" i="7"/>
  <c r="PWE60" i="7"/>
  <c r="PWD60" i="7"/>
  <c r="PWC60" i="7"/>
  <c r="PWB60" i="7"/>
  <c r="PVG60" i="7"/>
  <c r="PVF60" i="7"/>
  <c r="PVE60" i="7"/>
  <c r="PUN60" i="7"/>
  <c r="PUM60" i="7"/>
  <c r="PUL60" i="7"/>
  <c r="PUK60" i="7"/>
  <c r="PUJ60" i="7"/>
  <c r="PUD60" i="7"/>
  <c r="PUC60" i="7"/>
  <c r="PUB60" i="7"/>
  <c r="PUA60" i="7"/>
  <c r="PTZ60" i="7"/>
  <c r="PTT60" i="7"/>
  <c r="PTS60" i="7"/>
  <c r="PUW60" i="7" s="1"/>
  <c r="PTR60" i="7"/>
  <c r="PTQ60" i="7"/>
  <c r="PTP60" i="7"/>
  <c r="PSU60" i="7"/>
  <c r="PST60" i="7"/>
  <c r="PSS60" i="7"/>
  <c r="PSB60" i="7"/>
  <c r="PSA60" i="7"/>
  <c r="PRZ60" i="7"/>
  <c r="PRY60" i="7"/>
  <c r="PRX60" i="7"/>
  <c r="PRR60" i="7"/>
  <c r="PRQ60" i="7"/>
  <c r="PRP60" i="7"/>
  <c r="PRO60" i="7"/>
  <c r="PRN60" i="7"/>
  <c r="PRH60" i="7"/>
  <c r="PRG60" i="7"/>
  <c r="PRF60" i="7"/>
  <c r="PRE60" i="7"/>
  <c r="PRD60" i="7"/>
  <c r="PQI60" i="7"/>
  <c r="PQH60" i="7"/>
  <c r="PQG60" i="7"/>
  <c r="PPP60" i="7"/>
  <c r="PPO60" i="7"/>
  <c r="PPN60" i="7"/>
  <c r="PPM60" i="7"/>
  <c r="PPL60" i="7"/>
  <c r="PPF60" i="7"/>
  <c r="PPE60" i="7"/>
  <c r="PPD60" i="7"/>
  <c r="PPC60" i="7"/>
  <c r="PPB60" i="7"/>
  <c r="POV60" i="7"/>
  <c r="POU60" i="7"/>
  <c r="POT60" i="7"/>
  <c r="POS60" i="7"/>
  <c r="POR60" i="7"/>
  <c r="PNW60" i="7"/>
  <c r="PNV60" i="7"/>
  <c r="PNU60" i="7"/>
  <c r="PND60" i="7"/>
  <c r="PNC60" i="7"/>
  <c r="PNB60" i="7"/>
  <c r="PNA60" i="7"/>
  <c r="PMZ60" i="7"/>
  <c r="PMT60" i="7"/>
  <c r="PMS60" i="7"/>
  <c r="PMR60" i="7"/>
  <c r="PMQ60" i="7"/>
  <c r="PMP60" i="7"/>
  <c r="PMJ60" i="7"/>
  <c r="PMI60" i="7"/>
  <c r="PMH60" i="7"/>
  <c r="PMG60" i="7"/>
  <c r="PMF60" i="7"/>
  <c r="PLK60" i="7"/>
  <c r="PLJ60" i="7"/>
  <c r="PLI60" i="7"/>
  <c r="PKR60" i="7"/>
  <c r="PKQ60" i="7"/>
  <c r="PKP60" i="7"/>
  <c r="PKO60" i="7"/>
  <c r="PKN60" i="7"/>
  <c r="PKH60" i="7"/>
  <c r="PKG60" i="7"/>
  <c r="PKF60" i="7"/>
  <c r="PKE60" i="7"/>
  <c r="PKD60" i="7"/>
  <c r="PJX60" i="7"/>
  <c r="PJW60" i="7"/>
  <c r="PJV60" i="7"/>
  <c r="PJU60" i="7"/>
  <c r="PJT60" i="7"/>
  <c r="PIY60" i="7"/>
  <c r="PIX60" i="7"/>
  <c r="PIW60" i="7"/>
  <c r="PIF60" i="7"/>
  <c r="PIE60" i="7"/>
  <c r="PID60" i="7"/>
  <c r="PIC60" i="7"/>
  <c r="PIB60" i="7"/>
  <c r="PHV60" i="7"/>
  <c r="PHU60" i="7"/>
  <c r="PHT60" i="7"/>
  <c r="PHS60" i="7"/>
  <c r="PHR60" i="7"/>
  <c r="PHL60" i="7"/>
  <c r="PHK60" i="7"/>
  <c r="PHJ60" i="7"/>
  <c r="PHI60" i="7"/>
  <c r="PHH60" i="7"/>
  <c r="PGM60" i="7"/>
  <c r="PGL60" i="7"/>
  <c r="PGK60" i="7"/>
  <c r="PFT60" i="7"/>
  <c r="PFS60" i="7"/>
  <c r="PFR60" i="7"/>
  <c r="PFQ60" i="7"/>
  <c r="PFP60" i="7"/>
  <c r="PFJ60" i="7"/>
  <c r="PFI60" i="7"/>
  <c r="PFH60" i="7"/>
  <c r="PFG60" i="7"/>
  <c r="PFF60" i="7"/>
  <c r="PEZ60" i="7"/>
  <c r="PEY60" i="7"/>
  <c r="PEX60" i="7"/>
  <c r="PEW60" i="7"/>
  <c r="PEV60" i="7"/>
  <c r="PEA60" i="7"/>
  <c r="PDZ60" i="7"/>
  <c r="PDY60" i="7"/>
  <c r="PDH60" i="7"/>
  <c r="PDG60" i="7"/>
  <c r="PDF60" i="7"/>
  <c r="PDE60" i="7"/>
  <c r="PDD60" i="7"/>
  <c r="PCX60" i="7"/>
  <c r="PCW60" i="7"/>
  <c r="PCV60" i="7"/>
  <c r="PCU60" i="7"/>
  <c r="PCT60" i="7"/>
  <c r="PCN60" i="7"/>
  <c r="PCM60" i="7"/>
  <c r="PCL60" i="7"/>
  <c r="PCK60" i="7"/>
  <c r="PCJ60" i="7"/>
  <c r="PBO60" i="7"/>
  <c r="PBN60" i="7"/>
  <c r="PBM60" i="7"/>
  <c r="PAV60" i="7"/>
  <c r="PAU60" i="7"/>
  <c r="PAT60" i="7"/>
  <c r="PAS60" i="7"/>
  <c r="PAR60" i="7"/>
  <c r="PAL60" i="7"/>
  <c r="PAK60" i="7"/>
  <c r="PAJ60" i="7"/>
  <c r="PAI60" i="7"/>
  <c r="PAH60" i="7"/>
  <c r="PAB60" i="7"/>
  <c r="PAA60" i="7"/>
  <c r="OZZ60" i="7"/>
  <c r="OZY60" i="7"/>
  <c r="OZX60" i="7"/>
  <c r="OZC60" i="7"/>
  <c r="OZB60" i="7"/>
  <c r="OZA60" i="7"/>
  <c r="OYJ60" i="7"/>
  <c r="OYI60" i="7"/>
  <c r="OYH60" i="7"/>
  <c r="OYG60" i="7"/>
  <c r="OYF60" i="7"/>
  <c r="OXZ60" i="7"/>
  <c r="OXY60" i="7"/>
  <c r="OXX60" i="7"/>
  <c r="OXW60" i="7"/>
  <c r="OXV60" i="7"/>
  <c r="OXP60" i="7"/>
  <c r="OXO60" i="7"/>
  <c r="OXN60" i="7"/>
  <c r="OXM60" i="7"/>
  <c r="OXL60" i="7"/>
  <c r="OWQ60" i="7"/>
  <c r="OWP60" i="7"/>
  <c r="OWO60" i="7"/>
  <c r="OVX60" i="7"/>
  <c r="OVW60" i="7"/>
  <c r="OVV60" i="7"/>
  <c r="OVU60" i="7"/>
  <c r="OVT60" i="7"/>
  <c r="OVN60" i="7"/>
  <c r="OVM60" i="7"/>
  <c r="OVL60" i="7"/>
  <c r="OVK60" i="7"/>
  <c r="OVJ60" i="7"/>
  <c r="OVD60" i="7"/>
  <c r="OVC60" i="7"/>
  <c r="OVB60" i="7"/>
  <c r="OVA60" i="7"/>
  <c r="OUZ60" i="7"/>
  <c r="OUE60" i="7"/>
  <c r="OUD60" i="7"/>
  <c r="OUC60" i="7"/>
  <c r="OTL60" i="7"/>
  <c r="OTK60" i="7"/>
  <c r="OTJ60" i="7"/>
  <c r="OTI60" i="7"/>
  <c r="OTH60" i="7"/>
  <c r="OTB60" i="7"/>
  <c r="OTA60" i="7"/>
  <c r="OSZ60" i="7"/>
  <c r="OSY60" i="7"/>
  <c r="OSX60" i="7"/>
  <c r="OSR60" i="7"/>
  <c r="OSQ60" i="7"/>
  <c r="OSP60" i="7"/>
  <c r="OSO60" i="7"/>
  <c r="OSN60" i="7"/>
  <c r="ORS60" i="7"/>
  <c r="ORR60" i="7"/>
  <c r="ORQ60" i="7"/>
  <c r="OQZ60" i="7"/>
  <c r="OQY60" i="7"/>
  <c r="OQX60" i="7"/>
  <c r="OQW60" i="7"/>
  <c r="OQV60" i="7"/>
  <c r="OQP60" i="7"/>
  <c r="OQO60" i="7"/>
  <c r="OQN60" i="7"/>
  <c r="OQM60" i="7"/>
  <c r="OQL60" i="7"/>
  <c r="OQF60" i="7"/>
  <c r="OQE60" i="7"/>
  <c r="OQD60" i="7"/>
  <c r="OQC60" i="7"/>
  <c r="OQB60" i="7"/>
  <c r="OPG60" i="7"/>
  <c r="OPF60" i="7"/>
  <c r="OPE60" i="7"/>
  <c r="OON60" i="7"/>
  <c r="OOM60" i="7"/>
  <c r="OOL60" i="7"/>
  <c r="OOK60" i="7"/>
  <c r="OOJ60" i="7"/>
  <c r="OOD60" i="7"/>
  <c r="OOC60" i="7"/>
  <c r="OOB60" i="7"/>
  <c r="OOA60" i="7"/>
  <c r="ONZ60" i="7"/>
  <c r="ONT60" i="7"/>
  <c r="ONS60" i="7"/>
  <c r="ONR60" i="7"/>
  <c r="ONQ60" i="7"/>
  <c r="ONP60" i="7"/>
  <c r="OMU60" i="7"/>
  <c r="OMT60" i="7"/>
  <c r="OMS60" i="7"/>
  <c r="OMB60" i="7"/>
  <c r="OMA60" i="7"/>
  <c r="OLZ60" i="7"/>
  <c r="OLY60" i="7"/>
  <c r="OLX60" i="7"/>
  <c r="OLR60" i="7"/>
  <c r="OLQ60" i="7"/>
  <c r="OLP60" i="7"/>
  <c r="OLO60" i="7"/>
  <c r="OLN60" i="7"/>
  <c r="OLH60" i="7"/>
  <c r="OLG60" i="7"/>
  <c r="OLF60" i="7"/>
  <c r="OLE60" i="7"/>
  <c r="OLD60" i="7"/>
  <c r="OKI60" i="7"/>
  <c r="OKH60" i="7"/>
  <c r="OKG60" i="7"/>
  <c r="OJP60" i="7"/>
  <c r="OJO60" i="7"/>
  <c r="OJN60" i="7"/>
  <c r="OJM60" i="7"/>
  <c r="OJL60" i="7"/>
  <c r="OJF60" i="7"/>
  <c r="OJE60" i="7"/>
  <c r="OJD60" i="7"/>
  <c r="OJC60" i="7"/>
  <c r="OJB60" i="7"/>
  <c r="OIV60" i="7"/>
  <c r="OIU60" i="7"/>
  <c r="OIT60" i="7"/>
  <c r="OIS60" i="7"/>
  <c r="OIR60" i="7"/>
  <c r="OHW60" i="7"/>
  <c r="OHV60" i="7"/>
  <c r="OHU60" i="7"/>
  <c r="OHD60" i="7"/>
  <c r="OHC60" i="7"/>
  <c r="OHB60" i="7"/>
  <c r="OHA60" i="7"/>
  <c r="OGZ60" i="7"/>
  <c r="OGT60" i="7"/>
  <c r="OGS60" i="7"/>
  <c r="OGR60" i="7"/>
  <c r="OGQ60" i="7"/>
  <c r="OGP60" i="7"/>
  <c r="OGJ60" i="7"/>
  <c r="OGI60" i="7"/>
  <c r="OGH60" i="7"/>
  <c r="OGG60" i="7"/>
  <c r="OGF60" i="7"/>
  <c r="OFK60" i="7"/>
  <c r="OFJ60" i="7"/>
  <c r="OFI60" i="7"/>
  <c r="OER60" i="7"/>
  <c r="OEQ60" i="7"/>
  <c r="OEP60" i="7"/>
  <c r="OEO60" i="7"/>
  <c r="OEN60" i="7"/>
  <c r="OEH60" i="7"/>
  <c r="OEG60" i="7"/>
  <c r="OEF60" i="7"/>
  <c r="OEE60" i="7"/>
  <c r="OED60" i="7"/>
  <c r="ODX60" i="7"/>
  <c r="ODW60" i="7"/>
  <c r="ODV60" i="7"/>
  <c r="ODU60" i="7"/>
  <c r="ODT60" i="7"/>
  <c r="OCY60" i="7"/>
  <c r="OCX60" i="7"/>
  <c r="OCW60" i="7"/>
  <c r="OCF60" i="7"/>
  <c r="OCE60" i="7"/>
  <c r="OCD60" i="7"/>
  <c r="OCC60" i="7"/>
  <c r="OCB60" i="7"/>
  <c r="OBV60" i="7"/>
  <c r="OBU60" i="7"/>
  <c r="OBT60" i="7"/>
  <c r="OBS60" i="7"/>
  <c r="OBR60" i="7"/>
  <c r="OBL60" i="7"/>
  <c r="OBK60" i="7"/>
  <c r="OBJ60" i="7"/>
  <c r="OBI60" i="7"/>
  <c r="OBH60" i="7"/>
  <c r="OAM60" i="7"/>
  <c r="OAL60" i="7"/>
  <c r="OAK60" i="7"/>
  <c r="NZT60" i="7"/>
  <c r="NZS60" i="7"/>
  <c r="NZR60" i="7"/>
  <c r="NZQ60" i="7"/>
  <c r="NZP60" i="7"/>
  <c r="NZJ60" i="7"/>
  <c r="NZI60" i="7"/>
  <c r="NZH60" i="7"/>
  <c r="NZG60" i="7"/>
  <c r="NZF60" i="7"/>
  <c r="NYZ60" i="7"/>
  <c r="NYY60" i="7"/>
  <c r="NYX60" i="7"/>
  <c r="NYW60" i="7"/>
  <c r="NYV60" i="7"/>
  <c r="NYA60" i="7"/>
  <c r="NXZ60" i="7"/>
  <c r="NXY60" i="7"/>
  <c r="NXH60" i="7"/>
  <c r="NXG60" i="7"/>
  <c r="NXF60" i="7"/>
  <c r="NXE60" i="7"/>
  <c r="NXD60" i="7"/>
  <c r="NWX60" i="7"/>
  <c r="NWW60" i="7"/>
  <c r="NWV60" i="7"/>
  <c r="NWU60" i="7"/>
  <c r="NWT60" i="7"/>
  <c r="NWN60" i="7"/>
  <c r="NWM60" i="7"/>
  <c r="NXQ60" i="7" s="1"/>
  <c r="NWL60" i="7"/>
  <c r="NWK60" i="7"/>
  <c r="NWJ60" i="7"/>
  <c r="NVO60" i="7"/>
  <c r="NVN60" i="7"/>
  <c r="NVM60" i="7"/>
  <c r="NUV60" i="7"/>
  <c r="NUU60" i="7"/>
  <c r="NUT60" i="7"/>
  <c r="NUS60" i="7"/>
  <c r="NUR60" i="7"/>
  <c r="NUL60" i="7"/>
  <c r="NUK60" i="7"/>
  <c r="NUJ60" i="7"/>
  <c r="NUI60" i="7"/>
  <c r="NUH60" i="7"/>
  <c r="NUB60" i="7"/>
  <c r="NUA60" i="7"/>
  <c r="NTZ60" i="7"/>
  <c r="NTY60" i="7"/>
  <c r="NTX60" i="7"/>
  <c r="NTC60" i="7"/>
  <c r="NTB60" i="7"/>
  <c r="NTA60" i="7"/>
  <c r="NSJ60" i="7"/>
  <c r="NSI60" i="7"/>
  <c r="NSH60" i="7"/>
  <c r="NSG60" i="7"/>
  <c r="NSF60" i="7"/>
  <c r="NRZ60" i="7"/>
  <c r="NRY60" i="7"/>
  <c r="NRX60" i="7"/>
  <c r="NRW60" i="7"/>
  <c r="NRV60" i="7"/>
  <c r="NRP60" i="7"/>
  <c r="NRO60" i="7"/>
  <c r="NRN60" i="7"/>
  <c r="NRM60" i="7"/>
  <c r="NRL60" i="7"/>
  <c r="NQQ60" i="7"/>
  <c r="NQP60" i="7"/>
  <c r="NQO60" i="7"/>
  <c r="NPX60" i="7"/>
  <c r="NPW60" i="7"/>
  <c r="NPV60" i="7"/>
  <c r="NPU60" i="7"/>
  <c r="NPT60" i="7"/>
  <c r="NPN60" i="7"/>
  <c r="NPM60" i="7"/>
  <c r="NPL60" i="7"/>
  <c r="NPK60" i="7"/>
  <c r="NPJ60" i="7"/>
  <c r="NPD60" i="7"/>
  <c r="NPC60" i="7"/>
  <c r="NPB60" i="7"/>
  <c r="NPA60" i="7"/>
  <c r="NQE60" i="7" s="1"/>
  <c r="NOZ60" i="7"/>
  <c r="NOE60" i="7"/>
  <c r="NOD60" i="7"/>
  <c r="NOC60" i="7"/>
  <c r="NNL60" i="7"/>
  <c r="NNK60" i="7"/>
  <c r="NNJ60" i="7"/>
  <c r="NNI60" i="7"/>
  <c r="NNH60" i="7"/>
  <c r="NNB60" i="7"/>
  <c r="NNA60" i="7"/>
  <c r="NMZ60" i="7"/>
  <c r="NMY60" i="7"/>
  <c r="NMX60" i="7"/>
  <c r="NMR60" i="7"/>
  <c r="NMQ60" i="7"/>
  <c r="NMP60" i="7"/>
  <c r="NMO60" i="7"/>
  <c r="NMN60" i="7"/>
  <c r="NLS60" i="7"/>
  <c r="NLR60" i="7"/>
  <c r="NLQ60" i="7"/>
  <c r="NKZ60" i="7"/>
  <c r="NKY60" i="7"/>
  <c r="NKX60" i="7"/>
  <c r="NKW60" i="7"/>
  <c r="NKV60" i="7"/>
  <c r="NKP60" i="7"/>
  <c r="NKO60" i="7"/>
  <c r="NKN60" i="7"/>
  <c r="NKM60" i="7"/>
  <c r="NKL60" i="7"/>
  <c r="NKF60" i="7"/>
  <c r="NKE60" i="7"/>
  <c r="NKD60" i="7"/>
  <c r="NKC60" i="7"/>
  <c r="NKB60" i="7"/>
  <c r="NJG60" i="7"/>
  <c r="NJF60" i="7"/>
  <c r="NJE60" i="7"/>
  <c r="NIN60" i="7"/>
  <c r="NIM60" i="7"/>
  <c r="NIL60" i="7"/>
  <c r="NIK60" i="7"/>
  <c r="NIJ60" i="7"/>
  <c r="NID60" i="7"/>
  <c r="NIC60" i="7"/>
  <c r="NIB60" i="7"/>
  <c r="NIA60" i="7"/>
  <c r="NHZ60" i="7"/>
  <c r="NHT60" i="7"/>
  <c r="NHS60" i="7"/>
  <c r="NIW60" i="7" s="1"/>
  <c r="NHR60" i="7"/>
  <c r="NHQ60" i="7"/>
  <c r="NHP60" i="7"/>
  <c r="NGU60" i="7"/>
  <c r="NGT60" i="7"/>
  <c r="NGS60" i="7"/>
  <c r="NGB60" i="7"/>
  <c r="NGA60" i="7"/>
  <c r="NFZ60" i="7"/>
  <c r="NFY60" i="7"/>
  <c r="NFX60" i="7"/>
  <c r="NFR60" i="7"/>
  <c r="NFQ60" i="7"/>
  <c r="NFP60" i="7"/>
  <c r="NFO60" i="7"/>
  <c r="NFN60" i="7"/>
  <c r="NFH60" i="7"/>
  <c r="NFG60" i="7"/>
  <c r="NFF60" i="7"/>
  <c r="NFE60" i="7"/>
  <c r="NGI60" i="7" s="1"/>
  <c r="NFD60" i="7"/>
  <c r="NEI60" i="7"/>
  <c r="NEH60" i="7"/>
  <c r="NEG60" i="7"/>
  <c r="NDP60" i="7"/>
  <c r="NDO60" i="7"/>
  <c r="NDN60" i="7"/>
  <c r="NDM60" i="7"/>
  <c r="NDL60" i="7"/>
  <c r="NDF60" i="7"/>
  <c r="NDE60" i="7"/>
  <c r="NDD60" i="7"/>
  <c r="NDC60" i="7"/>
  <c r="NDB60" i="7"/>
  <c r="NCV60" i="7"/>
  <c r="NCU60" i="7"/>
  <c r="NCT60" i="7"/>
  <c r="NCS60" i="7"/>
  <c r="NCR60" i="7"/>
  <c r="NBW60" i="7"/>
  <c r="NBV60" i="7"/>
  <c r="NBU60" i="7"/>
  <c r="NBD60" i="7"/>
  <c r="NBC60" i="7"/>
  <c r="NBB60" i="7"/>
  <c r="NBA60" i="7"/>
  <c r="NAZ60" i="7"/>
  <c r="NAT60" i="7"/>
  <c r="NAS60" i="7"/>
  <c r="NAR60" i="7"/>
  <c r="NAQ60" i="7"/>
  <c r="NAP60" i="7"/>
  <c r="NAJ60" i="7"/>
  <c r="NAI60" i="7"/>
  <c r="NAH60" i="7"/>
  <c r="NAG60" i="7"/>
  <c r="NBK60" i="7" s="1"/>
  <c r="NAF60" i="7"/>
  <c r="MZK60" i="7"/>
  <c r="MZJ60" i="7"/>
  <c r="MZI60" i="7"/>
  <c r="MYR60" i="7"/>
  <c r="MYQ60" i="7"/>
  <c r="MYP60" i="7"/>
  <c r="MYO60" i="7"/>
  <c r="MYN60" i="7"/>
  <c r="MYH60" i="7"/>
  <c r="MYG60" i="7"/>
  <c r="MYF60" i="7"/>
  <c r="MYE60" i="7"/>
  <c r="MYD60" i="7"/>
  <c r="MXX60" i="7"/>
  <c r="MXW60" i="7"/>
  <c r="MZA60" i="7" s="1"/>
  <c r="MXV60" i="7"/>
  <c r="MXU60" i="7"/>
  <c r="MXT60" i="7"/>
  <c r="MWY60" i="7"/>
  <c r="MWX60" i="7"/>
  <c r="MWW60" i="7"/>
  <c r="MWF60" i="7"/>
  <c r="MWE60" i="7"/>
  <c r="MWD60" i="7"/>
  <c r="MWC60" i="7"/>
  <c r="MWB60" i="7"/>
  <c r="MVV60" i="7"/>
  <c r="MVU60" i="7"/>
  <c r="MVT60" i="7"/>
  <c r="MVS60" i="7"/>
  <c r="MVR60" i="7"/>
  <c r="MVL60" i="7"/>
  <c r="MVK60" i="7"/>
  <c r="MVJ60" i="7"/>
  <c r="MVI60" i="7"/>
  <c r="MVH60" i="7"/>
  <c r="MUM60" i="7"/>
  <c r="MUL60" i="7"/>
  <c r="MUK60" i="7"/>
  <c r="MTT60" i="7"/>
  <c r="MTS60" i="7"/>
  <c r="MTR60" i="7"/>
  <c r="MTQ60" i="7"/>
  <c r="MTP60" i="7"/>
  <c r="MTJ60" i="7"/>
  <c r="MTI60" i="7"/>
  <c r="MTH60" i="7"/>
  <c r="MTG60" i="7"/>
  <c r="MTF60" i="7"/>
  <c r="MSZ60" i="7"/>
  <c r="MSY60" i="7"/>
  <c r="MUC60" i="7" s="1"/>
  <c r="MSX60" i="7"/>
  <c r="MSW60" i="7"/>
  <c r="MSV60" i="7"/>
  <c r="MSA60" i="7"/>
  <c r="MRZ60" i="7"/>
  <c r="MRY60" i="7"/>
  <c r="MRH60" i="7"/>
  <c r="MRG60" i="7"/>
  <c r="MRF60" i="7"/>
  <c r="MRE60" i="7"/>
  <c r="MRD60" i="7"/>
  <c r="MQX60" i="7"/>
  <c r="MQW60" i="7"/>
  <c r="MQV60" i="7"/>
  <c r="MQU60" i="7"/>
  <c r="MQT60" i="7"/>
  <c r="MQN60" i="7"/>
  <c r="MQM60" i="7"/>
  <c r="MQL60" i="7"/>
  <c r="MQK60" i="7"/>
  <c r="MQJ60" i="7"/>
  <c r="MPO60" i="7"/>
  <c r="MPN60" i="7"/>
  <c r="MPM60" i="7"/>
  <c r="MOV60" i="7"/>
  <c r="MOU60" i="7"/>
  <c r="MOT60" i="7"/>
  <c r="MOS60" i="7"/>
  <c r="MOR60" i="7"/>
  <c r="MOL60" i="7"/>
  <c r="MOK60" i="7"/>
  <c r="MOJ60" i="7"/>
  <c r="MOI60" i="7"/>
  <c r="MOH60" i="7"/>
  <c r="MOB60" i="7"/>
  <c r="MOA60" i="7"/>
  <c r="MNZ60" i="7"/>
  <c r="MNY60" i="7"/>
  <c r="MNX60" i="7"/>
  <c r="MNC60" i="7"/>
  <c r="MNB60" i="7"/>
  <c r="MNA60" i="7"/>
  <c r="MMJ60" i="7"/>
  <c r="MMI60" i="7"/>
  <c r="MMH60" i="7"/>
  <c r="MMG60" i="7"/>
  <c r="MMF60" i="7"/>
  <c r="MLZ60" i="7"/>
  <c r="MLY60" i="7"/>
  <c r="MLX60" i="7"/>
  <c r="MLW60" i="7"/>
  <c r="MLV60" i="7"/>
  <c r="MLP60" i="7"/>
  <c r="MLO60" i="7"/>
  <c r="MLN60" i="7"/>
  <c r="MLM60" i="7"/>
  <c r="MLL60" i="7"/>
  <c r="MKQ60" i="7"/>
  <c r="MKP60" i="7"/>
  <c r="MKO60" i="7"/>
  <c r="MJX60" i="7"/>
  <c r="MJW60" i="7"/>
  <c r="MJV60" i="7"/>
  <c r="MJU60" i="7"/>
  <c r="MJT60" i="7"/>
  <c r="MJN60" i="7"/>
  <c r="MJM60" i="7"/>
  <c r="MJL60" i="7"/>
  <c r="MJK60" i="7"/>
  <c r="MJJ60" i="7"/>
  <c r="MJD60" i="7"/>
  <c r="MJC60" i="7"/>
  <c r="MJB60" i="7"/>
  <c r="MJA60" i="7"/>
  <c r="MIZ60" i="7"/>
  <c r="MIE60" i="7"/>
  <c r="MID60" i="7"/>
  <c r="MIC60" i="7"/>
  <c r="MHL60" i="7"/>
  <c r="MHK60" i="7"/>
  <c r="MHJ60" i="7"/>
  <c r="MHI60" i="7"/>
  <c r="MHH60" i="7"/>
  <c r="MHB60" i="7"/>
  <c r="MHA60" i="7"/>
  <c r="MGZ60" i="7"/>
  <c r="MGY60" i="7"/>
  <c r="MGX60" i="7"/>
  <c r="MGR60" i="7"/>
  <c r="MGQ60" i="7"/>
  <c r="MGP60" i="7"/>
  <c r="MGO60" i="7"/>
  <c r="MGN60" i="7"/>
  <c r="MFS60" i="7"/>
  <c r="MFR60" i="7"/>
  <c r="MFQ60" i="7"/>
  <c r="MEZ60" i="7"/>
  <c r="MEY60" i="7"/>
  <c r="MEX60" i="7"/>
  <c r="MEW60" i="7"/>
  <c r="MEV60" i="7"/>
  <c r="MEP60" i="7"/>
  <c r="MEO60" i="7"/>
  <c r="MEN60" i="7"/>
  <c r="MEM60" i="7"/>
  <c r="MEL60" i="7"/>
  <c r="MEF60" i="7"/>
  <c r="MEE60" i="7"/>
  <c r="MED60" i="7"/>
  <c r="MEC60" i="7"/>
  <c r="MEB60" i="7"/>
  <c r="MDG60" i="7"/>
  <c r="MDF60" i="7"/>
  <c r="MDE60" i="7"/>
  <c r="MCN60" i="7"/>
  <c r="MCM60" i="7"/>
  <c r="MCL60" i="7"/>
  <c r="MCK60" i="7"/>
  <c r="MCJ60" i="7"/>
  <c r="MCD60" i="7"/>
  <c r="MCC60" i="7"/>
  <c r="MCB60" i="7"/>
  <c r="MCA60" i="7"/>
  <c r="MBZ60" i="7"/>
  <c r="MBT60" i="7"/>
  <c r="MBS60" i="7"/>
  <c r="MBR60" i="7"/>
  <c r="MBQ60" i="7"/>
  <c r="MCU60" i="7" s="1"/>
  <c r="MBP60" i="7"/>
  <c r="MAU60" i="7"/>
  <c r="MAT60" i="7"/>
  <c r="MAS60" i="7"/>
  <c r="MAB60" i="7"/>
  <c r="MAA60" i="7"/>
  <c r="LZZ60" i="7"/>
  <c r="LZY60" i="7"/>
  <c r="LZX60" i="7"/>
  <c r="LZR60" i="7"/>
  <c r="LZQ60" i="7"/>
  <c r="LZP60" i="7"/>
  <c r="LZO60" i="7"/>
  <c r="LZN60" i="7"/>
  <c r="LZH60" i="7"/>
  <c r="LZG60" i="7"/>
  <c r="LZF60" i="7"/>
  <c r="LZE60" i="7"/>
  <c r="LZD60" i="7"/>
  <c r="LYI60" i="7"/>
  <c r="LYH60" i="7"/>
  <c r="LYG60" i="7"/>
  <c r="LXP60" i="7"/>
  <c r="LXO60" i="7"/>
  <c r="LXN60" i="7"/>
  <c r="LXM60" i="7"/>
  <c r="LXL60" i="7"/>
  <c r="LXF60" i="7"/>
  <c r="LXE60" i="7"/>
  <c r="LXD60" i="7"/>
  <c r="LXC60" i="7"/>
  <c r="LXB60" i="7"/>
  <c r="LXV60" i="7" s="1"/>
  <c r="LWV60" i="7"/>
  <c r="LWU60" i="7"/>
  <c r="LWT60" i="7"/>
  <c r="LWS60" i="7"/>
  <c r="LWR60" i="7"/>
  <c r="LVW60" i="7"/>
  <c r="LVV60" i="7"/>
  <c r="LVU60" i="7"/>
  <c r="LVD60" i="7"/>
  <c r="LVC60" i="7"/>
  <c r="LVB60" i="7"/>
  <c r="LVA60" i="7"/>
  <c r="LUZ60" i="7"/>
  <c r="LUT60" i="7"/>
  <c r="LUS60" i="7"/>
  <c r="LUR60" i="7"/>
  <c r="LUQ60" i="7"/>
  <c r="LUP60" i="7"/>
  <c r="LUJ60" i="7"/>
  <c r="LUI60" i="7"/>
  <c r="LVM60" i="7" s="1"/>
  <c r="LUH60" i="7"/>
  <c r="LUG60" i="7"/>
  <c r="LUF60" i="7"/>
  <c r="LTK60" i="7"/>
  <c r="LTJ60" i="7"/>
  <c r="LTI60" i="7"/>
  <c r="LSR60" i="7"/>
  <c r="LSQ60" i="7"/>
  <c r="LSP60" i="7"/>
  <c r="LSO60" i="7"/>
  <c r="LSN60" i="7"/>
  <c r="LSH60" i="7"/>
  <c r="LSG60" i="7"/>
  <c r="LSF60" i="7"/>
  <c r="LSE60" i="7"/>
  <c r="LSD60" i="7"/>
  <c r="LRX60" i="7"/>
  <c r="LRW60" i="7"/>
  <c r="LRV60" i="7"/>
  <c r="LRU60" i="7"/>
  <c r="LSY60" i="7" s="1"/>
  <c r="LRT60" i="7"/>
  <c r="LQY60" i="7"/>
  <c r="LQX60" i="7"/>
  <c r="LQW60" i="7"/>
  <c r="LQF60" i="7"/>
  <c r="LQE60" i="7"/>
  <c r="LQD60" i="7"/>
  <c r="LQC60" i="7"/>
  <c r="LQB60" i="7"/>
  <c r="LPV60" i="7"/>
  <c r="LPU60" i="7"/>
  <c r="LPT60" i="7"/>
  <c r="LPS60" i="7"/>
  <c r="LPR60" i="7"/>
  <c r="LPL60" i="7"/>
  <c r="LPK60" i="7"/>
  <c r="LPJ60" i="7"/>
  <c r="LPI60" i="7"/>
  <c r="LPH60" i="7"/>
  <c r="LOM60" i="7"/>
  <c r="LOL60" i="7"/>
  <c r="LOK60" i="7"/>
  <c r="LNT60" i="7"/>
  <c r="LNS60" i="7"/>
  <c r="LNR60" i="7"/>
  <c r="LNQ60" i="7"/>
  <c r="LNP60" i="7"/>
  <c r="LNJ60" i="7"/>
  <c r="LNI60" i="7"/>
  <c r="LNH60" i="7"/>
  <c r="LNG60" i="7"/>
  <c r="LNF60" i="7"/>
  <c r="LMZ60" i="7"/>
  <c r="LMY60" i="7"/>
  <c r="LMX60" i="7"/>
  <c r="LMW60" i="7"/>
  <c r="LMV60" i="7"/>
  <c r="LMA60" i="7"/>
  <c r="LLZ60" i="7"/>
  <c r="LLY60" i="7"/>
  <c r="LLH60" i="7"/>
  <c r="LLG60" i="7"/>
  <c r="LLF60" i="7"/>
  <c r="LLE60" i="7"/>
  <c r="LLD60" i="7"/>
  <c r="LKX60" i="7"/>
  <c r="LKW60" i="7"/>
  <c r="LKV60" i="7"/>
  <c r="LKU60" i="7"/>
  <c r="LKT60" i="7"/>
  <c r="LKN60" i="7"/>
  <c r="LKM60" i="7"/>
  <c r="LLQ60" i="7" s="1"/>
  <c r="LKL60" i="7"/>
  <c r="LKK60" i="7"/>
  <c r="LKJ60" i="7"/>
  <c r="LJO60" i="7"/>
  <c r="LJN60" i="7"/>
  <c r="LJM60" i="7"/>
  <c r="LIV60" i="7"/>
  <c r="LIU60" i="7"/>
  <c r="LIT60" i="7"/>
  <c r="LIS60" i="7"/>
  <c r="LIR60" i="7"/>
  <c r="LIL60" i="7"/>
  <c r="LIK60" i="7"/>
  <c r="LIJ60" i="7"/>
  <c r="LII60" i="7"/>
  <c r="LIH60" i="7"/>
  <c r="LIB60" i="7"/>
  <c r="LIA60" i="7"/>
  <c r="LHZ60" i="7"/>
  <c r="LHY60" i="7"/>
  <c r="LHX60" i="7"/>
  <c r="LHC60" i="7"/>
  <c r="LHB60" i="7"/>
  <c r="LHA60" i="7"/>
  <c r="LGJ60" i="7"/>
  <c r="LGI60" i="7"/>
  <c r="LGH60" i="7"/>
  <c r="LGG60" i="7"/>
  <c r="LGF60" i="7"/>
  <c r="LFZ60" i="7"/>
  <c r="LFY60" i="7"/>
  <c r="LFX60" i="7"/>
  <c r="LFW60" i="7"/>
  <c r="LFV60" i="7"/>
  <c r="LFP60" i="7"/>
  <c r="LFO60" i="7"/>
  <c r="LFN60" i="7"/>
  <c r="LFM60" i="7"/>
  <c r="LFL60" i="7"/>
  <c r="LEQ60" i="7"/>
  <c r="LEP60" i="7"/>
  <c r="LEO60" i="7"/>
  <c r="LDX60" i="7"/>
  <c r="LDW60" i="7"/>
  <c r="LDV60" i="7"/>
  <c r="LDU60" i="7"/>
  <c r="LDT60" i="7"/>
  <c r="LDN60" i="7"/>
  <c r="LDM60" i="7"/>
  <c r="LDL60" i="7"/>
  <c r="LDK60" i="7"/>
  <c r="LDJ60" i="7"/>
  <c r="LDD60" i="7"/>
  <c r="LDC60" i="7"/>
  <c r="LDB60" i="7"/>
  <c r="LDA60" i="7"/>
  <c r="LCZ60" i="7"/>
  <c r="LCE60" i="7"/>
  <c r="LCD60" i="7"/>
  <c r="LCC60" i="7"/>
  <c r="LBL60" i="7"/>
  <c r="LBK60" i="7"/>
  <c r="LBJ60" i="7"/>
  <c r="LBI60" i="7"/>
  <c r="LBH60" i="7"/>
  <c r="LBB60" i="7"/>
  <c r="LBA60" i="7"/>
  <c r="LAZ60" i="7"/>
  <c r="LAY60" i="7"/>
  <c r="LAX60" i="7"/>
  <c r="LAR60" i="7"/>
  <c r="LAQ60" i="7"/>
  <c r="LBU60" i="7" s="1"/>
  <c r="LAP60" i="7"/>
  <c r="LAO60" i="7"/>
  <c r="LAN60" i="7"/>
  <c r="KZS60" i="7"/>
  <c r="KZR60" i="7"/>
  <c r="KZQ60" i="7"/>
  <c r="KYZ60" i="7"/>
  <c r="KYY60" i="7"/>
  <c r="KYX60" i="7"/>
  <c r="KYW60" i="7"/>
  <c r="KYV60" i="7"/>
  <c r="KYP60" i="7"/>
  <c r="KYO60" i="7"/>
  <c r="KYN60" i="7"/>
  <c r="KYM60" i="7"/>
  <c r="KYL60" i="7"/>
  <c r="KYF60" i="7"/>
  <c r="KYE60" i="7"/>
  <c r="KYD60" i="7"/>
  <c r="KYC60" i="7"/>
  <c r="KYB60" i="7"/>
  <c r="KXG60" i="7"/>
  <c r="KXF60" i="7"/>
  <c r="KXE60" i="7"/>
  <c r="KWN60" i="7"/>
  <c r="KWM60" i="7"/>
  <c r="KWL60" i="7"/>
  <c r="KWK60" i="7"/>
  <c r="KWJ60" i="7"/>
  <c r="KWD60" i="7"/>
  <c r="KWC60" i="7"/>
  <c r="KWB60" i="7"/>
  <c r="KWA60" i="7"/>
  <c r="KVZ60" i="7"/>
  <c r="KVT60" i="7"/>
  <c r="KVS60" i="7"/>
  <c r="KWW60" i="7" s="1"/>
  <c r="KVR60" i="7"/>
  <c r="KVQ60" i="7"/>
  <c r="KVP60" i="7"/>
  <c r="KUU60" i="7"/>
  <c r="KUT60" i="7"/>
  <c r="KUS60" i="7"/>
  <c r="KUB60" i="7"/>
  <c r="KUA60" i="7"/>
  <c r="KTZ60" i="7"/>
  <c r="KTY60" i="7"/>
  <c r="KTX60" i="7"/>
  <c r="KTR60" i="7"/>
  <c r="KTQ60" i="7"/>
  <c r="KTP60" i="7"/>
  <c r="KTO60" i="7"/>
  <c r="KTN60" i="7"/>
  <c r="KTH60" i="7"/>
  <c r="KTG60" i="7"/>
  <c r="KTF60" i="7"/>
  <c r="KTE60" i="7"/>
  <c r="KTD60" i="7"/>
  <c r="KSI60" i="7"/>
  <c r="KSH60" i="7"/>
  <c r="KSG60" i="7"/>
  <c r="KRP60" i="7"/>
  <c r="KRO60" i="7"/>
  <c r="KRN60" i="7"/>
  <c r="KRM60" i="7"/>
  <c r="KRL60" i="7"/>
  <c r="KRF60" i="7"/>
  <c r="KRE60" i="7"/>
  <c r="KRD60" i="7"/>
  <c r="KRC60" i="7"/>
  <c r="KRB60" i="7"/>
  <c r="KQV60" i="7"/>
  <c r="KQU60" i="7"/>
  <c r="KQT60" i="7"/>
  <c r="KQS60" i="7"/>
  <c r="KQR60" i="7"/>
  <c r="KPW60" i="7"/>
  <c r="KPV60" i="7"/>
  <c r="KPU60" i="7"/>
  <c r="KPD60" i="7"/>
  <c r="KPC60" i="7"/>
  <c r="KPB60" i="7"/>
  <c r="KPA60" i="7"/>
  <c r="KOZ60" i="7"/>
  <c r="KOT60" i="7"/>
  <c r="KOS60" i="7"/>
  <c r="KOR60" i="7"/>
  <c r="KOQ60" i="7"/>
  <c r="KOP60" i="7"/>
  <c r="KOJ60" i="7"/>
  <c r="KOI60" i="7"/>
  <c r="KOH60" i="7"/>
  <c r="KOG60" i="7"/>
  <c r="KPK60" i="7" s="1"/>
  <c r="KOF60" i="7"/>
  <c r="KNK60" i="7"/>
  <c r="KNJ60" i="7"/>
  <c r="KNI60" i="7"/>
  <c r="KMR60" i="7"/>
  <c r="KMQ60" i="7"/>
  <c r="KMP60" i="7"/>
  <c r="KMO60" i="7"/>
  <c r="KMY60" i="7" s="1"/>
  <c r="KMN60" i="7"/>
  <c r="KMH60" i="7"/>
  <c r="KMG60" i="7"/>
  <c r="KMF60" i="7"/>
  <c r="KME60" i="7"/>
  <c r="KMD60" i="7"/>
  <c r="KLX60" i="7"/>
  <c r="KLW60" i="7"/>
  <c r="KLV60" i="7"/>
  <c r="KLU60" i="7"/>
  <c r="KLT60" i="7"/>
  <c r="KKY60" i="7"/>
  <c r="KKX60" i="7"/>
  <c r="KKW60" i="7"/>
  <c r="KKF60" i="7"/>
  <c r="KKE60" i="7"/>
  <c r="KKD60" i="7"/>
  <c r="KKC60" i="7"/>
  <c r="KKB60" i="7"/>
  <c r="KJV60" i="7"/>
  <c r="KJU60" i="7"/>
  <c r="KJT60" i="7"/>
  <c r="KJS60" i="7"/>
  <c r="KJR60" i="7"/>
  <c r="KJL60" i="7"/>
  <c r="KJK60" i="7"/>
  <c r="KJJ60" i="7"/>
  <c r="KJI60" i="7"/>
  <c r="KJH60" i="7"/>
  <c r="KIM60" i="7"/>
  <c r="KIL60" i="7"/>
  <c r="KIK60" i="7"/>
  <c r="KHT60" i="7"/>
  <c r="KHS60" i="7"/>
  <c r="KHR60" i="7"/>
  <c r="KHQ60" i="7"/>
  <c r="KHP60" i="7"/>
  <c r="KHJ60" i="7"/>
  <c r="KHI60" i="7"/>
  <c r="KHH60" i="7"/>
  <c r="KHG60" i="7"/>
  <c r="KHF60" i="7"/>
  <c r="KGZ60" i="7"/>
  <c r="KGY60" i="7"/>
  <c r="KGX60" i="7"/>
  <c r="KGW60" i="7"/>
  <c r="KGV60" i="7"/>
  <c r="KGA60" i="7"/>
  <c r="KFZ60" i="7"/>
  <c r="KFY60" i="7"/>
  <c r="KFH60" i="7"/>
  <c r="KFG60" i="7"/>
  <c r="KFF60" i="7"/>
  <c r="KFE60" i="7"/>
  <c r="KFD60" i="7"/>
  <c r="KEX60" i="7"/>
  <c r="KEW60" i="7"/>
  <c r="KEV60" i="7"/>
  <c r="KEU60" i="7"/>
  <c r="KET60" i="7"/>
  <c r="KEN60" i="7"/>
  <c r="KEM60" i="7"/>
  <c r="KEL60" i="7"/>
  <c r="KEK60" i="7"/>
  <c r="KEJ60" i="7"/>
  <c r="KDO60" i="7"/>
  <c r="KDN60" i="7"/>
  <c r="KDM60" i="7"/>
  <c r="KCV60" i="7"/>
  <c r="KCU60" i="7"/>
  <c r="KCT60" i="7"/>
  <c r="KCS60" i="7"/>
  <c r="KCR60" i="7"/>
  <c r="KCL60" i="7"/>
  <c r="KCK60" i="7"/>
  <c r="KCJ60" i="7"/>
  <c r="KCI60" i="7"/>
  <c r="KCH60" i="7"/>
  <c r="KCB60" i="7"/>
  <c r="KCA60" i="7"/>
  <c r="KBZ60" i="7"/>
  <c r="KBY60" i="7"/>
  <c r="KBX60" i="7"/>
  <c r="KBC60" i="7"/>
  <c r="KBB60" i="7"/>
  <c r="KBA60" i="7"/>
  <c r="KAJ60" i="7"/>
  <c r="KAI60" i="7"/>
  <c r="KAH60" i="7"/>
  <c r="KAG60" i="7"/>
  <c r="KAF60" i="7"/>
  <c r="JZZ60" i="7"/>
  <c r="JZY60" i="7"/>
  <c r="JZX60" i="7"/>
  <c r="JZW60" i="7"/>
  <c r="JZV60" i="7"/>
  <c r="JZP60" i="7"/>
  <c r="JZO60" i="7"/>
  <c r="JZN60" i="7"/>
  <c r="JZM60" i="7"/>
  <c r="JZL60" i="7"/>
  <c r="JYQ60" i="7"/>
  <c r="JYP60" i="7"/>
  <c r="JYO60" i="7"/>
  <c r="JXX60" i="7"/>
  <c r="JXW60" i="7"/>
  <c r="JXV60" i="7"/>
  <c r="JXU60" i="7"/>
  <c r="JXT60" i="7"/>
  <c r="JXN60" i="7"/>
  <c r="JXM60" i="7"/>
  <c r="JXL60" i="7"/>
  <c r="JXK60" i="7"/>
  <c r="JXJ60" i="7"/>
  <c r="JXD60" i="7"/>
  <c r="JXC60" i="7"/>
  <c r="JXB60" i="7"/>
  <c r="JXA60" i="7"/>
  <c r="JWZ60" i="7"/>
  <c r="JWE60" i="7"/>
  <c r="JWD60" i="7"/>
  <c r="JWC60" i="7"/>
  <c r="JVL60" i="7"/>
  <c r="JVK60" i="7"/>
  <c r="JVJ60" i="7"/>
  <c r="JVI60" i="7"/>
  <c r="JVH60" i="7"/>
  <c r="JVB60" i="7"/>
  <c r="JVA60" i="7"/>
  <c r="JUZ60" i="7"/>
  <c r="JUY60" i="7"/>
  <c r="JUX60" i="7"/>
  <c r="JUR60" i="7"/>
  <c r="JUQ60" i="7"/>
  <c r="JUP60" i="7"/>
  <c r="JUO60" i="7"/>
  <c r="JUN60" i="7"/>
  <c r="JTS60" i="7"/>
  <c r="JTR60" i="7"/>
  <c r="JTQ60" i="7"/>
  <c r="JSZ60" i="7"/>
  <c r="JSY60" i="7"/>
  <c r="JSX60" i="7"/>
  <c r="JSW60" i="7"/>
  <c r="JSV60" i="7"/>
  <c r="JSP60" i="7"/>
  <c r="JSO60" i="7"/>
  <c r="JSN60" i="7"/>
  <c r="JSM60" i="7"/>
  <c r="JSL60" i="7"/>
  <c r="JSF60" i="7"/>
  <c r="JSE60" i="7"/>
  <c r="JSD60" i="7"/>
  <c r="JSC60" i="7"/>
  <c r="JSB60" i="7"/>
  <c r="JRG60" i="7"/>
  <c r="JRF60" i="7"/>
  <c r="JRE60" i="7"/>
  <c r="JQN60" i="7"/>
  <c r="JQM60" i="7"/>
  <c r="JQL60" i="7"/>
  <c r="JQK60" i="7"/>
  <c r="JQJ60" i="7"/>
  <c r="JQD60" i="7"/>
  <c r="JQC60" i="7"/>
  <c r="JQB60" i="7"/>
  <c r="JQA60" i="7"/>
  <c r="JPZ60" i="7"/>
  <c r="JPT60" i="7"/>
  <c r="JPS60" i="7"/>
  <c r="JPR60" i="7"/>
  <c r="JPQ60" i="7"/>
  <c r="JPP60" i="7"/>
  <c r="JOU60" i="7"/>
  <c r="JOT60" i="7"/>
  <c r="JOS60" i="7"/>
  <c r="JOB60" i="7"/>
  <c r="JOA60" i="7"/>
  <c r="JNZ60" i="7"/>
  <c r="JNY60" i="7"/>
  <c r="JNX60" i="7"/>
  <c r="JNR60" i="7"/>
  <c r="JNQ60" i="7"/>
  <c r="JNP60" i="7"/>
  <c r="JNO60" i="7"/>
  <c r="JNN60" i="7"/>
  <c r="JNH60" i="7"/>
  <c r="JNG60" i="7"/>
  <c r="JNF60" i="7"/>
  <c r="JNE60" i="7"/>
  <c r="JND60" i="7"/>
  <c r="JMI60" i="7"/>
  <c r="JMH60" i="7"/>
  <c r="JMG60" i="7"/>
  <c r="JLP60" i="7"/>
  <c r="JLO60" i="7"/>
  <c r="JLN60" i="7"/>
  <c r="JLM60" i="7"/>
  <c r="JLL60" i="7"/>
  <c r="JLF60" i="7"/>
  <c r="JLE60" i="7"/>
  <c r="JLD60" i="7"/>
  <c r="JLC60" i="7"/>
  <c r="JLB60" i="7"/>
  <c r="JKV60" i="7"/>
  <c r="JKU60" i="7"/>
  <c r="JKT60" i="7"/>
  <c r="JKS60" i="7"/>
  <c r="JKR60" i="7"/>
  <c r="JJW60" i="7"/>
  <c r="JJV60" i="7"/>
  <c r="JJU60" i="7"/>
  <c r="JJD60" i="7"/>
  <c r="JJC60" i="7"/>
  <c r="JJB60" i="7"/>
  <c r="JJA60" i="7"/>
  <c r="JIZ60" i="7"/>
  <c r="JIT60" i="7"/>
  <c r="JIS60" i="7"/>
  <c r="JIR60" i="7"/>
  <c r="JIQ60" i="7"/>
  <c r="JIP60" i="7"/>
  <c r="JIJ60" i="7"/>
  <c r="JII60" i="7"/>
  <c r="JIH60" i="7"/>
  <c r="JIG60" i="7"/>
  <c r="JIF60" i="7"/>
  <c r="JHK60" i="7"/>
  <c r="JHJ60" i="7"/>
  <c r="JHI60" i="7"/>
  <c r="JGR60" i="7"/>
  <c r="JGQ60" i="7"/>
  <c r="JGP60" i="7"/>
  <c r="JGO60" i="7"/>
  <c r="JGN60" i="7"/>
  <c r="JGH60" i="7"/>
  <c r="JGG60" i="7"/>
  <c r="JGF60" i="7"/>
  <c r="JGE60" i="7"/>
  <c r="JGD60" i="7"/>
  <c r="JFX60" i="7"/>
  <c r="JFW60" i="7"/>
  <c r="JFV60" i="7"/>
  <c r="JFU60" i="7"/>
  <c r="JFT60" i="7"/>
  <c r="JEY60" i="7"/>
  <c r="JEX60" i="7"/>
  <c r="JEW60" i="7"/>
  <c r="JEF60" i="7"/>
  <c r="JEE60" i="7"/>
  <c r="JED60" i="7"/>
  <c r="JEC60" i="7"/>
  <c r="JEB60" i="7"/>
  <c r="JDV60" i="7"/>
  <c r="JDU60" i="7"/>
  <c r="JDT60" i="7"/>
  <c r="JDS60" i="7"/>
  <c r="JDR60" i="7"/>
  <c r="JDL60" i="7"/>
  <c r="JDK60" i="7"/>
  <c r="JDJ60" i="7"/>
  <c r="JDI60" i="7"/>
  <c r="JDH60" i="7"/>
  <c r="JCM60" i="7"/>
  <c r="JCL60" i="7"/>
  <c r="JCK60" i="7"/>
  <c r="JBT60" i="7"/>
  <c r="JBS60" i="7"/>
  <c r="JBR60" i="7"/>
  <c r="JBQ60" i="7"/>
  <c r="JBP60" i="7"/>
  <c r="JBJ60" i="7"/>
  <c r="JBI60" i="7"/>
  <c r="JBH60" i="7"/>
  <c r="JBG60" i="7"/>
  <c r="JBF60" i="7"/>
  <c r="JAZ60" i="7"/>
  <c r="JAY60" i="7"/>
  <c r="JAX60" i="7"/>
  <c r="JAW60" i="7"/>
  <c r="JAV60" i="7"/>
  <c r="JAA60" i="7"/>
  <c r="IZZ60" i="7"/>
  <c r="IZY60" i="7"/>
  <c r="IZH60" i="7"/>
  <c r="IZG60" i="7"/>
  <c r="IZF60" i="7"/>
  <c r="IZE60" i="7"/>
  <c r="IZD60" i="7"/>
  <c r="IYX60" i="7"/>
  <c r="IYW60" i="7"/>
  <c r="IYV60" i="7"/>
  <c r="IYU60" i="7"/>
  <c r="IYT60" i="7"/>
  <c r="IYN60" i="7"/>
  <c r="IYM60" i="7"/>
  <c r="IYL60" i="7"/>
  <c r="IYK60" i="7"/>
  <c r="IYJ60" i="7"/>
  <c r="IXO60" i="7"/>
  <c r="IXN60" i="7"/>
  <c r="IXM60" i="7"/>
  <c r="IWV60" i="7"/>
  <c r="IWU60" i="7"/>
  <c r="IWT60" i="7"/>
  <c r="IWS60" i="7"/>
  <c r="IWR60" i="7"/>
  <c r="IWL60" i="7"/>
  <c r="IWK60" i="7"/>
  <c r="IWJ60" i="7"/>
  <c r="IWI60" i="7"/>
  <c r="IWH60" i="7"/>
  <c r="IWB60" i="7"/>
  <c r="IWA60" i="7"/>
  <c r="IVZ60" i="7"/>
  <c r="IVY60" i="7"/>
  <c r="IVX60" i="7"/>
  <c r="IVC60" i="7"/>
  <c r="IVB60" i="7"/>
  <c r="IVA60" i="7"/>
  <c r="IUJ60" i="7"/>
  <c r="IUI60" i="7"/>
  <c r="IUH60" i="7"/>
  <c r="IUG60" i="7"/>
  <c r="IUF60" i="7"/>
  <c r="ITZ60" i="7"/>
  <c r="ITY60" i="7"/>
  <c r="ITX60" i="7"/>
  <c r="ITW60" i="7"/>
  <c r="ITV60" i="7"/>
  <c r="ITP60" i="7"/>
  <c r="ITO60" i="7"/>
  <c r="ITN60" i="7"/>
  <c r="ITM60" i="7"/>
  <c r="ITL60" i="7"/>
  <c r="ISQ60" i="7"/>
  <c r="ISP60" i="7"/>
  <c r="ISO60" i="7"/>
  <c r="IRX60" i="7"/>
  <c r="IRW60" i="7"/>
  <c r="IRV60" i="7"/>
  <c r="IRU60" i="7"/>
  <c r="IRT60" i="7"/>
  <c r="IRN60" i="7"/>
  <c r="IRM60" i="7"/>
  <c r="IRL60" i="7"/>
  <c r="IRK60" i="7"/>
  <c r="IRJ60" i="7"/>
  <c r="IRD60" i="7"/>
  <c r="IRC60" i="7"/>
  <c r="IRB60" i="7"/>
  <c r="IRA60" i="7"/>
  <c r="IQZ60" i="7"/>
  <c r="IQE60" i="7"/>
  <c r="IQD60" i="7"/>
  <c r="IQC60" i="7"/>
  <c r="IPL60" i="7"/>
  <c r="IPK60" i="7"/>
  <c r="IPJ60" i="7"/>
  <c r="IPI60" i="7"/>
  <c r="IPH60" i="7"/>
  <c r="IPB60" i="7"/>
  <c r="IPA60" i="7"/>
  <c r="IOZ60" i="7"/>
  <c r="IOY60" i="7"/>
  <c r="IOX60" i="7"/>
  <c r="IOR60" i="7"/>
  <c r="IOQ60" i="7"/>
  <c r="IOP60" i="7"/>
  <c r="IOO60" i="7"/>
  <c r="ION60" i="7"/>
  <c r="INS60" i="7"/>
  <c r="INR60" i="7"/>
  <c r="INQ60" i="7"/>
  <c r="IMZ60" i="7"/>
  <c r="IMY60" i="7"/>
  <c r="IMX60" i="7"/>
  <c r="IMW60" i="7"/>
  <c r="IMV60" i="7"/>
  <c r="IMP60" i="7"/>
  <c r="IMO60" i="7"/>
  <c r="IMN60" i="7"/>
  <c r="IMM60" i="7"/>
  <c r="IML60" i="7"/>
  <c r="IMF60" i="7"/>
  <c r="IME60" i="7"/>
  <c r="IMD60" i="7"/>
  <c r="IMC60" i="7"/>
  <c r="IMB60" i="7"/>
  <c r="ILG60" i="7"/>
  <c r="ILF60" i="7"/>
  <c r="ILE60" i="7"/>
  <c r="IKN60" i="7"/>
  <c r="IKM60" i="7"/>
  <c r="IKL60" i="7"/>
  <c r="IKK60" i="7"/>
  <c r="IKJ60" i="7"/>
  <c r="IKD60" i="7"/>
  <c r="IKC60" i="7"/>
  <c r="IKB60" i="7"/>
  <c r="IKA60" i="7"/>
  <c r="IJZ60" i="7"/>
  <c r="IJT60" i="7"/>
  <c r="IJS60" i="7"/>
  <c r="IJR60" i="7"/>
  <c r="IJQ60" i="7"/>
  <c r="IJP60" i="7"/>
  <c r="IIU60" i="7"/>
  <c r="IIT60" i="7"/>
  <c r="IIS60" i="7"/>
  <c r="IIB60" i="7"/>
  <c r="IIA60" i="7"/>
  <c r="IHZ60" i="7"/>
  <c r="IHY60" i="7"/>
  <c r="IHX60" i="7"/>
  <c r="IHR60" i="7"/>
  <c r="IHQ60" i="7"/>
  <c r="IHP60" i="7"/>
  <c r="IHO60" i="7"/>
  <c r="IHN60" i="7"/>
  <c r="IHH60" i="7"/>
  <c r="IHG60" i="7"/>
  <c r="IHF60" i="7"/>
  <c r="IHE60" i="7"/>
  <c r="IHD60" i="7"/>
  <c r="IGI60" i="7"/>
  <c r="IGH60" i="7"/>
  <c r="IGG60" i="7"/>
  <c r="IFP60" i="7"/>
  <c r="IFO60" i="7"/>
  <c r="IFN60" i="7"/>
  <c r="IFM60" i="7"/>
  <c r="IFL60" i="7"/>
  <c r="IFF60" i="7"/>
  <c r="IFE60" i="7"/>
  <c r="IFD60" i="7"/>
  <c r="IFC60" i="7"/>
  <c r="IFB60" i="7"/>
  <c r="IEV60" i="7"/>
  <c r="IEU60" i="7"/>
  <c r="IET60" i="7"/>
  <c r="IES60" i="7"/>
  <c r="IER60" i="7"/>
  <c r="IDW60" i="7"/>
  <c r="IDV60" i="7"/>
  <c r="IDU60" i="7"/>
  <c r="IDD60" i="7"/>
  <c r="IDC60" i="7"/>
  <c r="IDB60" i="7"/>
  <c r="IDA60" i="7"/>
  <c r="ICZ60" i="7"/>
  <c r="ICT60" i="7"/>
  <c r="ICS60" i="7"/>
  <c r="ICR60" i="7"/>
  <c r="ICQ60" i="7"/>
  <c r="ICP60" i="7"/>
  <c r="ICJ60" i="7"/>
  <c r="ICI60" i="7"/>
  <c r="ICH60" i="7"/>
  <c r="ICG60" i="7"/>
  <c r="ICF60" i="7"/>
  <c r="IBK60" i="7"/>
  <c r="IBJ60" i="7"/>
  <c r="IBI60" i="7"/>
  <c r="IAR60" i="7"/>
  <c r="IAQ60" i="7"/>
  <c r="IAP60" i="7"/>
  <c r="IAO60" i="7"/>
  <c r="IAN60" i="7"/>
  <c r="IAH60" i="7"/>
  <c r="IAG60" i="7"/>
  <c r="IAF60" i="7"/>
  <c r="IAE60" i="7"/>
  <c r="IAD60" i="7"/>
  <c r="HZX60" i="7"/>
  <c r="HZW60" i="7"/>
  <c r="HZV60" i="7"/>
  <c r="HZU60" i="7"/>
  <c r="HZT60" i="7"/>
  <c r="HYY60" i="7"/>
  <c r="HYX60" i="7"/>
  <c r="HYW60" i="7"/>
  <c r="HYF60" i="7"/>
  <c r="HYE60" i="7"/>
  <c r="HYD60" i="7"/>
  <c r="HYC60" i="7"/>
  <c r="HYB60" i="7"/>
  <c r="HXV60" i="7"/>
  <c r="HXU60" i="7"/>
  <c r="HXT60" i="7"/>
  <c r="HXS60" i="7"/>
  <c r="HXR60" i="7"/>
  <c r="HXL60" i="7"/>
  <c r="HXK60" i="7"/>
  <c r="HXJ60" i="7"/>
  <c r="HXI60" i="7"/>
  <c r="HXH60" i="7"/>
  <c r="HWM60" i="7"/>
  <c r="HWL60" i="7"/>
  <c r="HWK60" i="7"/>
  <c r="HVT60" i="7"/>
  <c r="HVS60" i="7"/>
  <c r="HVR60" i="7"/>
  <c r="HVQ60" i="7"/>
  <c r="HVP60" i="7"/>
  <c r="HVJ60" i="7"/>
  <c r="HVI60" i="7"/>
  <c r="HVH60" i="7"/>
  <c r="HVG60" i="7"/>
  <c r="HVF60" i="7"/>
  <c r="HUZ60" i="7"/>
  <c r="HUY60" i="7"/>
  <c r="HUX60" i="7"/>
  <c r="HUW60" i="7"/>
  <c r="HUV60" i="7"/>
  <c r="HUA60" i="7"/>
  <c r="HTZ60" i="7"/>
  <c r="HTY60" i="7"/>
  <c r="HTH60" i="7"/>
  <c r="HTG60" i="7"/>
  <c r="HTF60" i="7"/>
  <c r="HTE60" i="7"/>
  <c r="HTD60" i="7"/>
  <c r="HTN60" i="7" s="1"/>
  <c r="HSX60" i="7"/>
  <c r="HSW60" i="7"/>
  <c r="HSV60" i="7"/>
  <c r="HSU60" i="7"/>
  <c r="HST60" i="7"/>
  <c r="HSN60" i="7"/>
  <c r="HSM60" i="7"/>
  <c r="HSL60" i="7"/>
  <c r="HSK60" i="7"/>
  <c r="HSJ60" i="7"/>
  <c r="HRO60" i="7"/>
  <c r="HRN60" i="7"/>
  <c r="HRM60" i="7"/>
  <c r="HQV60" i="7"/>
  <c r="HQU60" i="7"/>
  <c r="HQT60" i="7"/>
  <c r="HQS60" i="7"/>
  <c r="HQR60" i="7"/>
  <c r="HQL60" i="7"/>
  <c r="HQK60" i="7"/>
  <c r="HQJ60" i="7"/>
  <c r="HQI60" i="7"/>
  <c r="HQH60" i="7"/>
  <c r="HQB60" i="7"/>
  <c r="HQA60" i="7"/>
  <c r="HPZ60" i="7"/>
  <c r="HPY60" i="7"/>
  <c r="HPX60" i="7"/>
  <c r="HPC60" i="7"/>
  <c r="HPB60" i="7"/>
  <c r="HPA60" i="7"/>
  <c r="HOJ60" i="7"/>
  <c r="HOI60" i="7"/>
  <c r="HOH60" i="7"/>
  <c r="HOG60" i="7"/>
  <c r="HOF60" i="7"/>
  <c r="HNZ60" i="7"/>
  <c r="HNY60" i="7"/>
  <c r="HNX60" i="7"/>
  <c r="HNW60" i="7"/>
  <c r="HNV60" i="7"/>
  <c r="HNP60" i="7"/>
  <c r="HNO60" i="7"/>
  <c r="HNN60" i="7"/>
  <c r="HNM60" i="7"/>
  <c r="HNL60" i="7"/>
  <c r="HMQ60" i="7"/>
  <c r="HMP60" i="7"/>
  <c r="HMO60" i="7"/>
  <c r="HLX60" i="7"/>
  <c r="HLW60" i="7"/>
  <c r="HLV60" i="7"/>
  <c r="HLU60" i="7"/>
  <c r="HLT60" i="7"/>
  <c r="HLN60" i="7"/>
  <c r="HLM60" i="7"/>
  <c r="HLL60" i="7"/>
  <c r="HLK60" i="7"/>
  <c r="HLJ60" i="7"/>
  <c r="HLD60" i="7"/>
  <c r="HMH60" i="7" s="1"/>
  <c r="HLC60" i="7"/>
  <c r="HLB60" i="7"/>
  <c r="HLA60" i="7"/>
  <c r="HKZ60" i="7"/>
  <c r="HMD60" i="7" s="1"/>
  <c r="HKE60" i="7"/>
  <c r="HKD60" i="7"/>
  <c r="HKC60" i="7"/>
  <c r="HJR60" i="7"/>
  <c r="HJL60" i="7"/>
  <c r="HJK60" i="7"/>
  <c r="HJJ60" i="7"/>
  <c r="HJI60" i="7"/>
  <c r="HJH60" i="7"/>
  <c r="HJB60" i="7"/>
  <c r="HJA60" i="7"/>
  <c r="HIZ60" i="7"/>
  <c r="HIY60" i="7"/>
  <c r="HIX60" i="7"/>
  <c r="HIR60" i="7"/>
  <c r="HIQ60" i="7"/>
  <c r="HJU60" i="7" s="1"/>
  <c r="HIP60" i="7"/>
  <c r="HIO60" i="7"/>
  <c r="HIN60" i="7"/>
  <c r="HHS60" i="7"/>
  <c r="HHR60" i="7"/>
  <c r="HHQ60" i="7"/>
  <c r="HGZ60" i="7"/>
  <c r="HGY60" i="7"/>
  <c r="HGX60" i="7"/>
  <c r="HGW60" i="7"/>
  <c r="HGV60" i="7"/>
  <c r="HGP60" i="7"/>
  <c r="HGO60" i="7"/>
  <c r="HGN60" i="7"/>
  <c r="HGM60" i="7"/>
  <c r="HGL60" i="7"/>
  <c r="HGF60" i="7"/>
  <c r="HGE60" i="7"/>
  <c r="HGD60" i="7"/>
  <c r="HGC60" i="7"/>
  <c r="HGB60" i="7"/>
  <c r="HFG60" i="7"/>
  <c r="HFF60" i="7"/>
  <c r="HFE60" i="7"/>
  <c r="HEN60" i="7"/>
  <c r="HEM60" i="7"/>
  <c r="HEL60" i="7"/>
  <c r="HEK60" i="7"/>
  <c r="HEJ60" i="7"/>
  <c r="HED60" i="7"/>
  <c r="HEC60" i="7"/>
  <c r="HEB60" i="7"/>
  <c r="HEA60" i="7"/>
  <c r="HDZ60" i="7"/>
  <c r="HDT60" i="7"/>
  <c r="HDS60" i="7"/>
  <c r="HDR60" i="7"/>
  <c r="HDQ60" i="7"/>
  <c r="HDP60" i="7"/>
  <c r="HCU60" i="7"/>
  <c r="HCT60" i="7"/>
  <c r="HCS60" i="7"/>
  <c r="HCB60" i="7"/>
  <c r="HCA60" i="7"/>
  <c r="HBZ60" i="7"/>
  <c r="HBY60" i="7"/>
  <c r="HBX60" i="7"/>
  <c r="HBR60" i="7"/>
  <c r="HBQ60" i="7"/>
  <c r="HBP60" i="7"/>
  <c r="HBO60" i="7"/>
  <c r="HBN60" i="7"/>
  <c r="HBH60" i="7"/>
  <c r="HBG60" i="7"/>
  <c r="HBF60" i="7"/>
  <c r="HBE60" i="7"/>
  <c r="HBD60" i="7"/>
  <c r="HAI60" i="7"/>
  <c r="HAH60" i="7"/>
  <c r="HAG60" i="7"/>
  <c r="GZP60" i="7"/>
  <c r="GZO60" i="7"/>
  <c r="GZN60" i="7"/>
  <c r="GZM60" i="7"/>
  <c r="GZL60" i="7"/>
  <c r="GZF60" i="7"/>
  <c r="GZE60" i="7"/>
  <c r="GZD60" i="7"/>
  <c r="GZC60" i="7"/>
  <c r="GZB60" i="7"/>
  <c r="GYV60" i="7"/>
  <c r="GYU60" i="7"/>
  <c r="GZY60" i="7" s="1"/>
  <c r="GYT60" i="7"/>
  <c r="GYS60" i="7"/>
  <c r="GYR60" i="7"/>
  <c r="GXW60" i="7"/>
  <c r="GXV60" i="7"/>
  <c r="GXU60" i="7"/>
  <c r="GXD60" i="7"/>
  <c r="GXC60" i="7"/>
  <c r="GXB60" i="7"/>
  <c r="GXA60" i="7"/>
  <c r="GWZ60" i="7"/>
  <c r="GWT60" i="7"/>
  <c r="GWS60" i="7"/>
  <c r="GWR60" i="7"/>
  <c r="GWQ60" i="7"/>
  <c r="GWP60" i="7"/>
  <c r="GWJ60" i="7"/>
  <c r="GWI60" i="7"/>
  <c r="GWH60" i="7"/>
  <c r="GWG60" i="7"/>
  <c r="GXK60" i="7" s="1"/>
  <c r="GWF60" i="7"/>
  <c r="GVK60" i="7"/>
  <c r="GVJ60" i="7"/>
  <c r="GVI60" i="7"/>
  <c r="GUR60" i="7"/>
  <c r="GUQ60" i="7"/>
  <c r="GUP60" i="7"/>
  <c r="GUO60" i="7"/>
  <c r="GUN60" i="7"/>
  <c r="GUH60" i="7"/>
  <c r="GUG60" i="7"/>
  <c r="GUF60" i="7"/>
  <c r="GUE60" i="7"/>
  <c r="GUD60" i="7"/>
  <c r="GTX60" i="7"/>
  <c r="GTW60" i="7"/>
  <c r="GTV60" i="7"/>
  <c r="GTU60" i="7"/>
  <c r="GTT60" i="7"/>
  <c r="GSY60" i="7"/>
  <c r="GSX60" i="7"/>
  <c r="GSW60" i="7"/>
  <c r="GSF60" i="7"/>
  <c r="GSE60" i="7"/>
  <c r="GSD60" i="7"/>
  <c r="GSC60" i="7"/>
  <c r="GSB60" i="7"/>
  <c r="GRV60" i="7"/>
  <c r="GRU60" i="7"/>
  <c r="GRT60" i="7"/>
  <c r="GRS60" i="7"/>
  <c r="GRR60" i="7"/>
  <c r="GRL60" i="7"/>
  <c r="GRK60" i="7"/>
  <c r="GRJ60" i="7"/>
  <c r="GRI60" i="7"/>
  <c r="GSM60" i="7" s="1"/>
  <c r="GRH60" i="7"/>
  <c r="GQM60" i="7"/>
  <c r="GQL60" i="7"/>
  <c r="GQK60" i="7"/>
  <c r="GPT60" i="7"/>
  <c r="GPS60" i="7"/>
  <c r="GPR60" i="7"/>
  <c r="GPQ60" i="7"/>
  <c r="GPP60" i="7"/>
  <c r="GPJ60" i="7"/>
  <c r="GPI60" i="7"/>
  <c r="GPH60" i="7"/>
  <c r="GQB60" i="7" s="1"/>
  <c r="GPG60" i="7"/>
  <c r="GPF60" i="7"/>
  <c r="GOZ60" i="7"/>
  <c r="GOY60" i="7"/>
  <c r="GQC60" i="7" s="1"/>
  <c r="GOX60" i="7"/>
  <c r="GOW60" i="7"/>
  <c r="GOV60" i="7"/>
  <c r="GOA60" i="7"/>
  <c r="GNZ60" i="7"/>
  <c r="GNY60" i="7"/>
  <c r="GNH60" i="7"/>
  <c r="GNG60" i="7"/>
  <c r="GNF60" i="7"/>
  <c r="GNE60" i="7"/>
  <c r="GND60" i="7"/>
  <c r="GMX60" i="7"/>
  <c r="GMW60" i="7"/>
  <c r="GMV60" i="7"/>
  <c r="GMU60" i="7"/>
  <c r="GMT60" i="7"/>
  <c r="GMN60" i="7"/>
  <c r="GMM60" i="7"/>
  <c r="GML60" i="7"/>
  <c r="GMK60" i="7"/>
  <c r="GMJ60" i="7"/>
  <c r="GLO60" i="7"/>
  <c r="GLN60" i="7"/>
  <c r="GLM60" i="7"/>
  <c r="GKV60" i="7"/>
  <c r="GKU60" i="7"/>
  <c r="GKT60" i="7"/>
  <c r="GKS60" i="7"/>
  <c r="GKR60" i="7"/>
  <c r="GKL60" i="7"/>
  <c r="GKK60" i="7"/>
  <c r="GKJ60" i="7"/>
  <c r="GKI60" i="7"/>
  <c r="GKH60" i="7"/>
  <c r="GKB60" i="7"/>
  <c r="GKA60" i="7"/>
  <c r="GLE60" i="7" s="1"/>
  <c r="GJZ60" i="7"/>
  <c r="GJY60" i="7"/>
  <c r="GJX60" i="7"/>
  <c r="GJC60" i="7"/>
  <c r="GJB60" i="7"/>
  <c r="GJA60" i="7"/>
  <c r="GIJ60" i="7"/>
  <c r="GII60" i="7"/>
  <c r="GIH60" i="7"/>
  <c r="GIG60" i="7"/>
  <c r="GIF60" i="7"/>
  <c r="GHZ60" i="7"/>
  <c r="GHY60" i="7"/>
  <c r="GHX60" i="7"/>
  <c r="GHW60" i="7"/>
  <c r="GHV60" i="7"/>
  <c r="GHP60" i="7"/>
  <c r="GHO60" i="7"/>
  <c r="GHN60" i="7"/>
  <c r="GHM60" i="7"/>
  <c r="GHL60" i="7"/>
  <c r="GGQ60" i="7"/>
  <c r="GGP60" i="7"/>
  <c r="GGO60" i="7"/>
  <c r="GFX60" i="7"/>
  <c r="GFW60" i="7"/>
  <c r="GFV60" i="7"/>
  <c r="GFU60" i="7"/>
  <c r="GFT60" i="7"/>
  <c r="GFN60" i="7"/>
  <c r="GFM60" i="7"/>
  <c r="GFL60" i="7"/>
  <c r="GFK60" i="7"/>
  <c r="GFJ60" i="7"/>
  <c r="GFD60" i="7"/>
  <c r="GFC60" i="7"/>
  <c r="GFB60" i="7"/>
  <c r="GFA60" i="7"/>
  <c r="GEZ60" i="7"/>
  <c r="GEE60" i="7"/>
  <c r="GED60" i="7"/>
  <c r="GEC60" i="7"/>
  <c r="GDL60" i="7"/>
  <c r="GDK60" i="7"/>
  <c r="GDJ60" i="7"/>
  <c r="GDI60" i="7"/>
  <c r="GDH60" i="7"/>
  <c r="GDB60" i="7"/>
  <c r="GDA60" i="7"/>
  <c r="GCZ60" i="7"/>
  <c r="GCY60" i="7"/>
  <c r="GCX60" i="7"/>
  <c r="GCR60" i="7"/>
  <c r="GCQ60" i="7"/>
  <c r="GCP60" i="7"/>
  <c r="GCO60" i="7"/>
  <c r="GCN60" i="7"/>
  <c r="GBS60" i="7"/>
  <c r="GBR60" i="7"/>
  <c r="GBQ60" i="7"/>
  <c r="GAZ60" i="7"/>
  <c r="GAY60" i="7"/>
  <c r="GAX60" i="7"/>
  <c r="GAW60" i="7"/>
  <c r="GAV60" i="7"/>
  <c r="GAP60" i="7"/>
  <c r="GAO60" i="7"/>
  <c r="GAN60" i="7"/>
  <c r="GAM60" i="7"/>
  <c r="GAL60" i="7"/>
  <c r="GAF60" i="7"/>
  <c r="GAE60" i="7"/>
  <c r="GAD60" i="7"/>
  <c r="GAC60" i="7"/>
  <c r="GAB60" i="7"/>
  <c r="FZG60" i="7"/>
  <c r="FZF60" i="7"/>
  <c r="FZE60" i="7"/>
  <c r="FYN60" i="7"/>
  <c r="FYM60" i="7"/>
  <c r="FYL60" i="7"/>
  <c r="FYK60" i="7"/>
  <c r="FYJ60" i="7"/>
  <c r="FYD60" i="7"/>
  <c r="FYC60" i="7"/>
  <c r="FYB60" i="7"/>
  <c r="FYA60" i="7"/>
  <c r="FXZ60" i="7"/>
  <c r="FXT60" i="7"/>
  <c r="FXS60" i="7"/>
  <c r="FXR60" i="7"/>
  <c r="FXQ60" i="7"/>
  <c r="FXP60" i="7"/>
  <c r="FWU60" i="7"/>
  <c r="FWT60" i="7"/>
  <c r="FWS60" i="7"/>
  <c r="FWB60" i="7"/>
  <c r="FWA60" i="7"/>
  <c r="FVZ60" i="7"/>
  <c r="FVY60" i="7"/>
  <c r="FVX60" i="7"/>
  <c r="FVR60" i="7"/>
  <c r="FVQ60" i="7"/>
  <c r="FVP60" i="7"/>
  <c r="FVO60" i="7"/>
  <c r="FVN60" i="7"/>
  <c r="FVH60" i="7"/>
  <c r="FVG60" i="7"/>
  <c r="FVF60" i="7"/>
  <c r="FVE60" i="7"/>
  <c r="FVD60" i="7"/>
  <c r="FUI60" i="7"/>
  <c r="FUH60" i="7"/>
  <c r="FUG60" i="7"/>
  <c r="FTP60" i="7"/>
  <c r="FTO60" i="7"/>
  <c r="FTN60" i="7"/>
  <c r="FTM60" i="7"/>
  <c r="FTL60" i="7"/>
  <c r="FTF60" i="7"/>
  <c r="FTE60" i="7"/>
  <c r="FTD60" i="7"/>
  <c r="FTC60" i="7"/>
  <c r="FTB60" i="7"/>
  <c r="FSV60" i="7"/>
  <c r="FSU60" i="7"/>
  <c r="FST60" i="7"/>
  <c r="FSS60" i="7"/>
  <c r="FSR60" i="7"/>
  <c r="FRW60" i="7"/>
  <c r="FRV60" i="7"/>
  <c r="FRU60" i="7"/>
  <c r="FRD60" i="7"/>
  <c r="FRC60" i="7"/>
  <c r="FRB60" i="7"/>
  <c r="FRA60" i="7"/>
  <c r="FQZ60" i="7"/>
  <c r="FQT60" i="7"/>
  <c r="FQS60" i="7"/>
  <c r="FQR60" i="7"/>
  <c r="FQQ60" i="7"/>
  <c r="FQP60" i="7"/>
  <c r="FQJ60" i="7"/>
  <c r="FQI60" i="7"/>
  <c r="FQH60" i="7"/>
  <c r="FQG60" i="7"/>
  <c r="FQF60" i="7"/>
  <c r="FPK60" i="7"/>
  <c r="FPJ60" i="7"/>
  <c r="FPI60" i="7"/>
  <c r="FOR60" i="7"/>
  <c r="FOQ60" i="7"/>
  <c r="FOP60" i="7"/>
  <c r="FOO60" i="7"/>
  <c r="FON60" i="7"/>
  <c r="FOH60" i="7"/>
  <c r="FOG60" i="7"/>
  <c r="FOF60" i="7"/>
  <c r="FOE60" i="7"/>
  <c r="FOD60" i="7"/>
  <c r="FNX60" i="7"/>
  <c r="FNW60" i="7"/>
  <c r="FNV60" i="7"/>
  <c r="FNU60" i="7"/>
  <c r="FNT60" i="7"/>
  <c r="FMY60" i="7"/>
  <c r="FMX60" i="7"/>
  <c r="FMW60" i="7"/>
  <c r="FMF60" i="7"/>
  <c r="FME60" i="7"/>
  <c r="FMD60" i="7"/>
  <c r="FMC60" i="7"/>
  <c r="FMB60" i="7"/>
  <c r="FLV60" i="7"/>
  <c r="FLU60" i="7"/>
  <c r="FLT60" i="7"/>
  <c r="FLS60" i="7"/>
  <c r="FLR60" i="7"/>
  <c r="FLL60" i="7"/>
  <c r="FLK60" i="7"/>
  <c r="FLJ60" i="7"/>
  <c r="FLI60" i="7"/>
  <c r="FLH60" i="7"/>
  <c r="FKM60" i="7"/>
  <c r="FKL60" i="7"/>
  <c r="FKK60" i="7"/>
  <c r="FJT60" i="7"/>
  <c r="FJS60" i="7"/>
  <c r="FJR60" i="7"/>
  <c r="FJQ60" i="7"/>
  <c r="FJP60" i="7"/>
  <c r="FJJ60" i="7"/>
  <c r="FJI60" i="7"/>
  <c r="FJH60" i="7"/>
  <c r="FJG60" i="7"/>
  <c r="FJF60" i="7"/>
  <c r="FIZ60" i="7"/>
  <c r="FIY60" i="7"/>
  <c r="FIX60" i="7"/>
  <c r="FIW60" i="7"/>
  <c r="FIV60" i="7"/>
  <c r="FIA60" i="7"/>
  <c r="FHZ60" i="7"/>
  <c r="FHY60" i="7"/>
  <c r="FHH60" i="7"/>
  <c r="FHG60" i="7"/>
  <c r="FHF60" i="7"/>
  <c r="FHE60" i="7"/>
  <c r="FHD60" i="7"/>
  <c r="FGX60" i="7"/>
  <c r="FGW60" i="7"/>
  <c r="FGV60" i="7"/>
  <c r="FGU60" i="7"/>
  <c r="FGT60" i="7"/>
  <c r="FGN60" i="7"/>
  <c r="FGM60" i="7"/>
  <c r="FGL60" i="7"/>
  <c r="FGK60" i="7"/>
  <c r="FGJ60" i="7"/>
  <c r="FFO60" i="7"/>
  <c r="FFN60" i="7"/>
  <c r="FFM60" i="7"/>
  <c r="FEV60" i="7"/>
  <c r="FEU60" i="7"/>
  <c r="FET60" i="7"/>
  <c r="FES60" i="7"/>
  <c r="FER60" i="7"/>
  <c r="FEL60" i="7"/>
  <c r="FEK60" i="7"/>
  <c r="FEJ60" i="7"/>
  <c r="FEI60" i="7"/>
  <c r="FEH60" i="7"/>
  <c r="FEB60" i="7"/>
  <c r="FEA60" i="7"/>
  <c r="FDZ60" i="7"/>
  <c r="FDY60" i="7"/>
  <c r="FDX60" i="7"/>
  <c r="FDC60" i="7"/>
  <c r="FDB60" i="7"/>
  <c r="FDA60" i="7"/>
  <c r="FCJ60" i="7"/>
  <c r="FCI60" i="7"/>
  <c r="FCH60" i="7"/>
  <c r="FCG60" i="7"/>
  <c r="FCF60" i="7"/>
  <c r="FBZ60" i="7"/>
  <c r="FBY60" i="7"/>
  <c r="FBX60" i="7"/>
  <c r="FBW60" i="7"/>
  <c r="FBV60" i="7"/>
  <c r="FBP60" i="7"/>
  <c r="FBO60" i="7"/>
  <c r="FBN60" i="7"/>
  <c r="FBM60" i="7"/>
  <c r="FBL60" i="7"/>
  <c r="FAQ60" i="7"/>
  <c r="FAP60" i="7"/>
  <c r="FAO60" i="7"/>
  <c r="EZX60" i="7"/>
  <c r="EZW60" i="7"/>
  <c r="EZV60" i="7"/>
  <c r="EZU60" i="7"/>
  <c r="EZT60" i="7"/>
  <c r="EZN60" i="7"/>
  <c r="EZM60" i="7"/>
  <c r="EZL60" i="7"/>
  <c r="EZK60" i="7"/>
  <c r="EZJ60" i="7"/>
  <c r="EZD60" i="7"/>
  <c r="EZC60" i="7"/>
  <c r="EZB60" i="7"/>
  <c r="EZA60" i="7"/>
  <c r="EYZ60" i="7"/>
  <c r="EYE60" i="7"/>
  <c r="EYD60" i="7"/>
  <c r="EYC60" i="7"/>
  <c r="EXL60" i="7"/>
  <c r="EXK60" i="7"/>
  <c r="EXJ60" i="7"/>
  <c r="EXI60" i="7"/>
  <c r="EXH60" i="7"/>
  <c r="EXB60" i="7"/>
  <c r="EXA60" i="7"/>
  <c r="EWZ60" i="7"/>
  <c r="EWY60" i="7"/>
  <c r="EWX60" i="7"/>
  <c r="EWR60" i="7"/>
  <c r="EWQ60" i="7"/>
  <c r="EWP60" i="7"/>
  <c r="EWO60" i="7"/>
  <c r="EWN60" i="7"/>
  <c r="EVS60" i="7"/>
  <c r="EVR60" i="7"/>
  <c r="EVQ60" i="7"/>
  <c r="EUZ60" i="7"/>
  <c r="EUY60" i="7"/>
  <c r="EUX60" i="7"/>
  <c r="EUW60" i="7"/>
  <c r="EUV60" i="7"/>
  <c r="EUP60" i="7"/>
  <c r="EUO60" i="7"/>
  <c r="EUN60" i="7"/>
  <c r="EUM60" i="7"/>
  <c r="EUL60" i="7"/>
  <c r="EUF60" i="7"/>
  <c r="EUE60" i="7"/>
  <c r="EUD60" i="7"/>
  <c r="EUC60" i="7"/>
  <c r="EUB60" i="7"/>
  <c r="ETG60" i="7"/>
  <c r="ETF60" i="7"/>
  <c r="ETE60" i="7"/>
  <c r="ESN60" i="7"/>
  <c r="ESM60" i="7"/>
  <c r="ESL60" i="7"/>
  <c r="ESK60" i="7"/>
  <c r="ESJ60" i="7"/>
  <c r="ESD60" i="7"/>
  <c r="ESC60" i="7"/>
  <c r="ESB60" i="7"/>
  <c r="ESA60" i="7"/>
  <c r="ERZ60" i="7"/>
  <c r="ERT60" i="7"/>
  <c r="ERS60" i="7"/>
  <c r="ERR60" i="7"/>
  <c r="ERQ60" i="7"/>
  <c r="ERP60" i="7"/>
  <c r="EQU60" i="7"/>
  <c r="EQT60" i="7"/>
  <c r="EQS60" i="7"/>
  <c r="EQB60" i="7"/>
  <c r="EQA60" i="7"/>
  <c r="EPZ60" i="7"/>
  <c r="EPY60" i="7"/>
  <c r="EPX60" i="7"/>
  <c r="EPR60" i="7"/>
  <c r="EPQ60" i="7"/>
  <c r="EPP60" i="7"/>
  <c r="EPO60" i="7"/>
  <c r="EPN60" i="7"/>
  <c r="EPH60" i="7"/>
  <c r="EPG60" i="7"/>
  <c r="EPF60" i="7"/>
  <c r="EPE60" i="7"/>
  <c r="EPD60" i="7"/>
  <c r="EOI60" i="7"/>
  <c r="EOH60" i="7"/>
  <c r="EOG60" i="7"/>
  <c r="ENP60" i="7"/>
  <c r="ENO60" i="7"/>
  <c r="ENN60" i="7"/>
  <c r="ENM60" i="7"/>
  <c r="ENL60" i="7"/>
  <c r="ENF60" i="7"/>
  <c r="ENE60" i="7"/>
  <c r="END60" i="7"/>
  <c r="ENC60" i="7"/>
  <c r="ENB60" i="7"/>
  <c r="EMV60" i="7"/>
  <c r="EMU60" i="7"/>
  <c r="ENY60" i="7" s="1"/>
  <c r="EMT60" i="7"/>
  <c r="EMS60" i="7"/>
  <c r="EMR60" i="7"/>
  <c r="ELW60" i="7"/>
  <c r="ELV60" i="7"/>
  <c r="ELU60" i="7"/>
  <c r="ELD60" i="7"/>
  <c r="ELC60" i="7"/>
  <c r="ELB60" i="7"/>
  <c r="ELA60" i="7"/>
  <c r="EKZ60" i="7"/>
  <c r="EKT60" i="7"/>
  <c r="EKS60" i="7"/>
  <c r="EKR60" i="7"/>
  <c r="EKQ60" i="7"/>
  <c r="EKP60" i="7"/>
  <c r="EKJ60" i="7"/>
  <c r="EKI60" i="7"/>
  <c r="EKH60" i="7"/>
  <c r="EKG60" i="7"/>
  <c r="EKF60" i="7"/>
  <c r="EJK60" i="7"/>
  <c r="EJJ60" i="7"/>
  <c r="EJI60" i="7"/>
  <c r="EIR60" i="7"/>
  <c r="EIQ60" i="7"/>
  <c r="EIP60" i="7"/>
  <c r="EIO60" i="7"/>
  <c r="EIN60" i="7"/>
  <c r="EIH60" i="7"/>
  <c r="EIG60" i="7"/>
  <c r="EIF60" i="7"/>
  <c r="EIE60" i="7"/>
  <c r="EID60" i="7"/>
  <c r="EHX60" i="7"/>
  <c r="EHW60" i="7"/>
  <c r="EHV60" i="7"/>
  <c r="EHU60" i="7"/>
  <c r="EHT60" i="7"/>
  <c r="EGY60" i="7"/>
  <c r="EGX60" i="7"/>
  <c r="EGW60" i="7"/>
  <c r="EGF60" i="7"/>
  <c r="EGE60" i="7"/>
  <c r="EGD60" i="7"/>
  <c r="EGC60" i="7"/>
  <c r="EGB60" i="7"/>
  <c r="EFV60" i="7"/>
  <c r="EFU60" i="7"/>
  <c r="EFT60" i="7"/>
  <c r="EFS60" i="7"/>
  <c r="EFR60" i="7"/>
  <c r="EFL60" i="7"/>
  <c r="EFK60" i="7"/>
  <c r="EFJ60" i="7"/>
  <c r="EFI60" i="7"/>
  <c r="EGM60" i="7" s="1"/>
  <c r="EFH60" i="7"/>
  <c r="EEM60" i="7"/>
  <c r="EEL60" i="7"/>
  <c r="EEK60" i="7"/>
  <c r="EDT60" i="7"/>
  <c r="EDS60" i="7"/>
  <c r="EDR60" i="7"/>
  <c r="EDQ60" i="7"/>
  <c r="EDP60" i="7"/>
  <c r="EDJ60" i="7"/>
  <c r="EDI60" i="7"/>
  <c r="EDH60" i="7"/>
  <c r="EDG60" i="7"/>
  <c r="EDF60" i="7"/>
  <c r="ECZ60" i="7"/>
  <c r="ECY60" i="7"/>
  <c r="ECX60" i="7"/>
  <c r="ECW60" i="7"/>
  <c r="ECV60" i="7"/>
  <c r="ECA60" i="7"/>
  <c r="EBZ60" i="7"/>
  <c r="EBY60" i="7"/>
  <c r="EBH60" i="7"/>
  <c r="EBG60" i="7"/>
  <c r="EBF60" i="7"/>
  <c r="EBE60" i="7"/>
  <c r="EBD60" i="7"/>
  <c r="EAX60" i="7"/>
  <c r="EAW60" i="7"/>
  <c r="EAV60" i="7"/>
  <c r="EAU60" i="7"/>
  <c r="EAT60" i="7"/>
  <c r="EAN60" i="7"/>
  <c r="EAM60" i="7"/>
  <c r="EAL60" i="7"/>
  <c r="EAK60" i="7"/>
  <c r="EAJ60" i="7"/>
  <c r="DZO60" i="7"/>
  <c r="DZN60" i="7"/>
  <c r="DZM60" i="7"/>
  <c r="DYV60" i="7"/>
  <c r="DYU60" i="7"/>
  <c r="DYT60" i="7"/>
  <c r="DYS60" i="7"/>
  <c r="DYR60" i="7"/>
  <c r="DYL60" i="7"/>
  <c r="DYK60" i="7"/>
  <c r="DYJ60" i="7"/>
  <c r="DYI60" i="7"/>
  <c r="DYH60" i="7"/>
  <c r="DYB60" i="7"/>
  <c r="DYA60" i="7"/>
  <c r="DXZ60" i="7"/>
  <c r="DXY60" i="7"/>
  <c r="DXX60" i="7"/>
  <c r="DXC60" i="7"/>
  <c r="DXB60" i="7"/>
  <c r="DXA60" i="7"/>
  <c r="DWJ60" i="7"/>
  <c r="DWI60" i="7"/>
  <c r="DWH60" i="7"/>
  <c r="DWG60" i="7"/>
  <c r="DWF60" i="7"/>
  <c r="DVZ60" i="7"/>
  <c r="DVY60" i="7"/>
  <c r="DVX60" i="7"/>
  <c r="DVW60" i="7"/>
  <c r="DVV60" i="7"/>
  <c r="DVP60" i="7"/>
  <c r="DVO60" i="7"/>
  <c r="DVN60" i="7"/>
  <c r="DVM60" i="7"/>
  <c r="DVL60" i="7"/>
  <c r="DUQ60" i="7"/>
  <c r="DUP60" i="7"/>
  <c r="DUO60" i="7"/>
  <c r="DTX60" i="7"/>
  <c r="DTW60" i="7"/>
  <c r="DTV60" i="7"/>
  <c r="DTU60" i="7"/>
  <c r="DTT60" i="7"/>
  <c r="DTN60" i="7"/>
  <c r="DTM60" i="7"/>
  <c r="DTL60" i="7"/>
  <c r="DTK60" i="7"/>
  <c r="DTJ60" i="7"/>
  <c r="DTD60" i="7"/>
  <c r="DTC60" i="7"/>
  <c r="DTB60" i="7"/>
  <c r="DTA60" i="7"/>
  <c r="DSZ60" i="7"/>
  <c r="DSE60" i="7"/>
  <c r="DSD60" i="7"/>
  <c r="DSC60" i="7"/>
  <c r="DRL60" i="7"/>
  <c r="DRK60" i="7"/>
  <c r="DRJ60" i="7"/>
  <c r="DRI60" i="7"/>
  <c r="DRH60" i="7"/>
  <c r="DRB60" i="7"/>
  <c r="DRA60" i="7"/>
  <c r="DQZ60" i="7"/>
  <c r="DQY60" i="7"/>
  <c r="DQX60" i="7"/>
  <c r="DQR60" i="7"/>
  <c r="DQQ60" i="7"/>
  <c r="DQP60" i="7"/>
  <c r="DQO60" i="7"/>
  <c r="DRS60" i="7" s="1"/>
  <c r="DQN60" i="7"/>
  <c r="DPS60" i="7"/>
  <c r="DPR60" i="7"/>
  <c r="DPQ60" i="7"/>
  <c r="DOZ60" i="7"/>
  <c r="DOY60" i="7"/>
  <c r="DOX60" i="7"/>
  <c r="DOW60" i="7"/>
  <c r="DOV60" i="7"/>
  <c r="DOP60" i="7"/>
  <c r="DOO60" i="7"/>
  <c r="DON60" i="7"/>
  <c r="DOM60" i="7"/>
  <c r="DOL60" i="7"/>
  <c r="DOF60" i="7"/>
  <c r="DOE60" i="7"/>
  <c r="DPI60" i="7" s="1"/>
  <c r="DOD60" i="7"/>
  <c r="DOC60" i="7"/>
  <c r="DOB60" i="7"/>
  <c r="DNG60" i="7"/>
  <c r="DNF60" i="7"/>
  <c r="DNE60" i="7"/>
  <c r="DMN60" i="7"/>
  <c r="DMM60" i="7"/>
  <c r="DML60" i="7"/>
  <c r="DMK60" i="7"/>
  <c r="DMJ60" i="7"/>
  <c r="DMD60" i="7"/>
  <c r="DMC60" i="7"/>
  <c r="DMB60" i="7"/>
  <c r="DMA60" i="7"/>
  <c r="DLZ60" i="7"/>
  <c r="DLT60" i="7"/>
  <c r="DLS60" i="7"/>
  <c r="DLR60" i="7"/>
  <c r="DLQ60" i="7"/>
  <c r="DLP60" i="7"/>
  <c r="DKU60" i="7"/>
  <c r="DKT60" i="7"/>
  <c r="DKS60" i="7"/>
  <c r="DKB60" i="7"/>
  <c r="DKA60" i="7"/>
  <c r="DJZ60" i="7"/>
  <c r="DJY60" i="7"/>
  <c r="DJX60" i="7"/>
  <c r="DJR60" i="7"/>
  <c r="DJQ60" i="7"/>
  <c r="DJP60" i="7"/>
  <c r="DJO60" i="7"/>
  <c r="DJN60" i="7"/>
  <c r="DJH60" i="7"/>
  <c r="DJG60" i="7"/>
  <c r="DJF60" i="7"/>
  <c r="DJE60" i="7"/>
  <c r="DJD60" i="7"/>
  <c r="DII60" i="7"/>
  <c r="DIH60" i="7"/>
  <c r="DIG60" i="7"/>
  <c r="DHP60" i="7"/>
  <c r="DHO60" i="7"/>
  <c r="DHN60" i="7"/>
  <c r="DHM60" i="7"/>
  <c r="DHL60" i="7"/>
  <c r="DHF60" i="7"/>
  <c r="DHE60" i="7"/>
  <c r="DHD60" i="7"/>
  <c r="DHC60" i="7"/>
  <c r="DHB60" i="7"/>
  <c r="DGV60" i="7"/>
  <c r="DGU60" i="7"/>
  <c r="DGT60" i="7"/>
  <c r="DGS60" i="7"/>
  <c r="DHW60" i="7" s="1"/>
  <c r="DGR60" i="7"/>
  <c r="DFW60" i="7"/>
  <c r="DFV60" i="7"/>
  <c r="DFU60" i="7"/>
  <c r="DFD60" i="7"/>
  <c r="DFC60" i="7"/>
  <c r="DFB60" i="7"/>
  <c r="DFA60" i="7"/>
  <c r="DEZ60" i="7"/>
  <c r="DET60" i="7"/>
  <c r="DES60" i="7"/>
  <c r="DER60" i="7"/>
  <c r="DEQ60" i="7"/>
  <c r="DEP60" i="7"/>
  <c r="DEJ60" i="7"/>
  <c r="DEI60" i="7"/>
  <c r="DEH60" i="7"/>
  <c r="DEG60" i="7"/>
  <c r="DEF60" i="7"/>
  <c r="DDK60" i="7"/>
  <c r="DDJ60" i="7"/>
  <c r="DDI60" i="7"/>
  <c r="DCR60" i="7"/>
  <c r="DCQ60" i="7"/>
  <c r="DCP60" i="7"/>
  <c r="DCO60" i="7"/>
  <c r="DCN60" i="7"/>
  <c r="DCH60" i="7"/>
  <c r="DCG60" i="7"/>
  <c r="DCF60" i="7"/>
  <c r="DCE60" i="7"/>
  <c r="DCD60" i="7"/>
  <c r="DBX60" i="7"/>
  <c r="DBW60" i="7"/>
  <c r="DBV60" i="7"/>
  <c r="DBU60" i="7"/>
  <c r="DCY60" i="7" s="1"/>
  <c r="DBT60" i="7"/>
  <c r="DAY60" i="7"/>
  <c r="DAX60" i="7"/>
  <c r="DAW60" i="7"/>
  <c r="DAF60" i="7"/>
  <c r="DAE60" i="7"/>
  <c r="DAD60" i="7"/>
  <c r="DAC60" i="7"/>
  <c r="DAB60" i="7"/>
  <c r="CZV60" i="7"/>
  <c r="CZU60" i="7"/>
  <c r="CZT60" i="7"/>
  <c r="CZS60" i="7"/>
  <c r="CZR60" i="7"/>
  <c r="CZL60" i="7"/>
  <c r="CZK60" i="7"/>
  <c r="CZJ60" i="7"/>
  <c r="CZI60" i="7"/>
  <c r="CZH60" i="7"/>
  <c r="CYM60" i="7"/>
  <c r="CYL60" i="7"/>
  <c r="CYK60" i="7"/>
  <c r="CXT60" i="7"/>
  <c r="CXS60" i="7"/>
  <c r="CXR60" i="7"/>
  <c r="CXQ60" i="7"/>
  <c r="CXP60" i="7"/>
  <c r="CXJ60" i="7"/>
  <c r="CXI60" i="7"/>
  <c r="CXH60" i="7"/>
  <c r="CXG60" i="7"/>
  <c r="CXF60" i="7"/>
  <c r="CWZ60" i="7"/>
  <c r="CWY60" i="7"/>
  <c r="CWX60" i="7"/>
  <c r="CWW60" i="7"/>
  <c r="CWV60" i="7"/>
  <c r="CWA60" i="7"/>
  <c r="CVZ60" i="7"/>
  <c r="CVY60" i="7"/>
  <c r="CVH60" i="7"/>
  <c r="CVG60" i="7"/>
  <c r="CVF60" i="7"/>
  <c r="CVE60" i="7"/>
  <c r="CVD60" i="7"/>
  <c r="CUX60" i="7"/>
  <c r="CUW60" i="7"/>
  <c r="CUV60" i="7"/>
  <c r="CUU60" i="7"/>
  <c r="CUT60" i="7"/>
  <c r="CUN60" i="7"/>
  <c r="CUM60" i="7"/>
  <c r="CVQ60" i="7" s="1"/>
  <c r="CUL60" i="7"/>
  <c r="CUK60" i="7"/>
  <c r="CUJ60" i="7"/>
  <c r="CTO60" i="7"/>
  <c r="CTN60" i="7"/>
  <c r="CTM60" i="7"/>
  <c r="CSV60" i="7"/>
  <c r="CSU60" i="7"/>
  <c r="CST60" i="7"/>
  <c r="CSS60" i="7"/>
  <c r="CSR60" i="7"/>
  <c r="CSL60" i="7"/>
  <c r="CSK60" i="7"/>
  <c r="CSJ60" i="7"/>
  <c r="CSI60" i="7"/>
  <c r="CSH60" i="7"/>
  <c r="CSB60" i="7"/>
  <c r="CSA60" i="7"/>
  <c r="CRZ60" i="7"/>
  <c r="CRY60" i="7"/>
  <c r="CRX60" i="7"/>
  <c r="CRC60" i="7"/>
  <c r="CRB60" i="7"/>
  <c r="CRA60" i="7"/>
  <c r="CQJ60" i="7"/>
  <c r="CQI60" i="7"/>
  <c r="CQH60" i="7"/>
  <c r="CQG60" i="7"/>
  <c r="CQF60" i="7"/>
  <c r="CPZ60" i="7"/>
  <c r="CPY60" i="7"/>
  <c r="CPX60" i="7"/>
  <c r="CPW60" i="7"/>
  <c r="CPV60" i="7"/>
  <c r="CPP60" i="7"/>
  <c r="CPO60" i="7"/>
  <c r="CPN60" i="7"/>
  <c r="CPM60" i="7"/>
  <c r="CPL60" i="7"/>
  <c r="COQ60" i="7"/>
  <c r="COP60" i="7"/>
  <c r="COO60" i="7"/>
  <c r="CNX60" i="7"/>
  <c r="CNW60" i="7"/>
  <c r="CNV60" i="7"/>
  <c r="CNU60" i="7"/>
  <c r="CNT60" i="7"/>
  <c r="CNN60" i="7"/>
  <c r="CNM60" i="7"/>
  <c r="CNL60" i="7"/>
  <c r="CNK60" i="7"/>
  <c r="CNJ60" i="7"/>
  <c r="CND60" i="7"/>
  <c r="CNC60" i="7"/>
  <c r="CNB60" i="7"/>
  <c r="CNA60" i="7"/>
  <c r="COE60" i="7" s="1"/>
  <c r="CMZ60" i="7"/>
  <c r="CME60" i="7"/>
  <c r="CMD60" i="7"/>
  <c r="CMC60" i="7"/>
  <c r="CLL60" i="7"/>
  <c r="CLK60" i="7"/>
  <c r="CLJ60" i="7"/>
  <c r="CLI60" i="7"/>
  <c r="CLH60" i="7"/>
  <c r="CLB60" i="7"/>
  <c r="CLA60" i="7"/>
  <c r="CKZ60" i="7"/>
  <c r="CKY60" i="7"/>
  <c r="CKX60" i="7"/>
  <c r="CKR60" i="7"/>
  <c r="CKQ60" i="7"/>
  <c r="CKP60" i="7"/>
  <c r="CKO60" i="7"/>
  <c r="CKN60" i="7"/>
  <c r="CJS60" i="7"/>
  <c r="CJR60" i="7"/>
  <c r="CJQ60" i="7"/>
  <c r="CIZ60" i="7"/>
  <c r="CIY60" i="7"/>
  <c r="CIX60" i="7"/>
  <c r="CIW60" i="7"/>
  <c r="CIV60" i="7"/>
  <c r="CIP60" i="7"/>
  <c r="CIO60" i="7"/>
  <c r="CIN60" i="7"/>
  <c r="CIM60" i="7"/>
  <c r="CIL60" i="7"/>
  <c r="CIF60" i="7"/>
  <c r="CIE60" i="7"/>
  <c r="CID60" i="7"/>
  <c r="CIC60" i="7"/>
  <c r="CIB60" i="7"/>
  <c r="CHG60" i="7"/>
  <c r="CHF60" i="7"/>
  <c r="CHE60" i="7"/>
  <c r="CGN60" i="7"/>
  <c r="CGM60" i="7"/>
  <c r="CGL60" i="7"/>
  <c r="CGK60" i="7"/>
  <c r="CGJ60" i="7"/>
  <c r="CGD60" i="7"/>
  <c r="CGC60" i="7"/>
  <c r="CGB60" i="7"/>
  <c r="CGA60" i="7"/>
  <c r="CFZ60" i="7"/>
  <c r="CFT60" i="7"/>
  <c r="CGX60" i="7" s="1"/>
  <c r="CFS60" i="7"/>
  <c r="CFR60" i="7"/>
  <c r="CFQ60" i="7"/>
  <c r="CFP60" i="7"/>
  <c r="CGT60" i="7" s="1"/>
  <c r="CEU60" i="7"/>
  <c r="CET60" i="7"/>
  <c r="CES60" i="7"/>
  <c r="CEB60" i="7"/>
  <c r="CEA60" i="7"/>
  <c r="CDZ60" i="7"/>
  <c r="CDY60" i="7"/>
  <c r="CDX60" i="7"/>
  <c r="CDR60" i="7"/>
  <c r="CDQ60" i="7"/>
  <c r="CDP60" i="7"/>
  <c r="CDO60" i="7"/>
  <c r="CDN60" i="7"/>
  <c r="CDH60" i="7"/>
  <c r="CDG60" i="7"/>
  <c r="CDF60" i="7"/>
  <c r="CEJ60" i="7" s="1"/>
  <c r="CDE60" i="7"/>
  <c r="CDD60" i="7"/>
  <c r="CCI60" i="7"/>
  <c r="CCH60" i="7"/>
  <c r="CCG60" i="7"/>
  <c r="CBP60" i="7"/>
  <c r="CBO60" i="7"/>
  <c r="CBN60" i="7"/>
  <c r="CBM60" i="7"/>
  <c r="CBL60" i="7"/>
  <c r="CBF60" i="7"/>
  <c r="CBE60" i="7"/>
  <c r="CBD60" i="7"/>
  <c r="CBC60" i="7"/>
  <c r="CBB60" i="7"/>
  <c r="CAV60" i="7"/>
  <c r="CAU60" i="7"/>
  <c r="CAT60" i="7"/>
  <c r="CAS60" i="7"/>
  <c r="CAR60" i="7"/>
  <c r="BZW60" i="7"/>
  <c r="BZV60" i="7"/>
  <c r="BZU60" i="7"/>
  <c r="BZD60" i="7"/>
  <c r="BZC60" i="7"/>
  <c r="BZB60" i="7"/>
  <c r="BZA60" i="7"/>
  <c r="BYZ60" i="7"/>
  <c r="BYT60" i="7"/>
  <c r="BYS60" i="7"/>
  <c r="BYR60" i="7"/>
  <c r="BYQ60" i="7"/>
  <c r="BYP60" i="7"/>
  <c r="BYJ60" i="7"/>
  <c r="BYI60" i="7"/>
  <c r="BYH60" i="7"/>
  <c r="BYG60" i="7"/>
  <c r="BYF60" i="7"/>
  <c r="BXK60" i="7"/>
  <c r="BXJ60" i="7"/>
  <c r="BXI60" i="7"/>
  <c r="BWR60" i="7"/>
  <c r="BWQ60" i="7"/>
  <c r="BWP60" i="7"/>
  <c r="BWO60" i="7"/>
  <c r="BWN60" i="7"/>
  <c r="BWH60" i="7"/>
  <c r="BWG60" i="7"/>
  <c r="BWF60" i="7"/>
  <c r="BWE60" i="7"/>
  <c r="BWD60" i="7"/>
  <c r="BVX60" i="7"/>
  <c r="BXB60" i="7" s="1"/>
  <c r="BVW60" i="7"/>
  <c r="BVV60" i="7"/>
  <c r="BVU60" i="7"/>
  <c r="BVT60" i="7"/>
  <c r="BWX60" i="7" s="1"/>
  <c r="BUY60" i="7"/>
  <c r="BUX60" i="7"/>
  <c r="BUW60" i="7"/>
  <c r="BUF60" i="7"/>
  <c r="BUE60" i="7"/>
  <c r="BUD60" i="7"/>
  <c r="BUC60" i="7"/>
  <c r="BUB60" i="7"/>
  <c r="BTV60" i="7"/>
  <c r="BTU60" i="7"/>
  <c r="BTT60" i="7"/>
  <c r="BTS60" i="7"/>
  <c r="BTR60" i="7"/>
  <c r="BTL60" i="7"/>
  <c r="BTK60" i="7"/>
  <c r="BTJ60" i="7"/>
  <c r="BTI60" i="7"/>
  <c r="BTH60" i="7"/>
  <c r="BSM60" i="7"/>
  <c r="BSL60" i="7"/>
  <c r="BSK60" i="7"/>
  <c r="BRT60" i="7"/>
  <c r="BRS60" i="7"/>
  <c r="BRR60" i="7"/>
  <c r="BRQ60" i="7"/>
  <c r="BRP60" i="7"/>
  <c r="BRJ60" i="7"/>
  <c r="BRI60" i="7"/>
  <c r="BRH60" i="7"/>
  <c r="BRG60" i="7"/>
  <c r="BRF60" i="7"/>
  <c r="BQZ60" i="7"/>
  <c r="BQY60" i="7"/>
  <c r="BQX60" i="7"/>
  <c r="BQW60" i="7"/>
  <c r="BQV60" i="7"/>
  <c r="BQA60" i="7"/>
  <c r="BPZ60" i="7"/>
  <c r="BPY60" i="7"/>
  <c r="BPH60" i="7"/>
  <c r="BPG60" i="7"/>
  <c r="BPF60" i="7"/>
  <c r="BPE60" i="7"/>
  <c r="BPD60" i="7"/>
  <c r="BOX60" i="7"/>
  <c r="BOW60" i="7"/>
  <c r="BOV60" i="7"/>
  <c r="BOU60" i="7"/>
  <c r="BOT60" i="7"/>
  <c r="BON60" i="7"/>
  <c r="BOM60" i="7"/>
  <c r="BOL60" i="7"/>
  <c r="BOK60" i="7"/>
  <c r="BOJ60" i="7"/>
  <c r="BNO60" i="7"/>
  <c r="BNN60" i="7"/>
  <c r="BNM60" i="7"/>
  <c r="BMV60" i="7"/>
  <c r="BMU60" i="7"/>
  <c r="BMT60" i="7"/>
  <c r="BMS60" i="7"/>
  <c r="BMR60" i="7"/>
  <c r="BML60" i="7"/>
  <c r="BMK60" i="7"/>
  <c r="BMJ60" i="7"/>
  <c r="BMI60" i="7"/>
  <c r="BMH60" i="7"/>
  <c r="BMB60" i="7"/>
  <c r="BNF60" i="7" s="1"/>
  <c r="BMA60" i="7"/>
  <c r="BLZ60" i="7"/>
  <c r="BLY60" i="7"/>
  <c r="BLX60" i="7"/>
  <c r="BLC60" i="7"/>
  <c r="BLB60" i="7"/>
  <c r="BLA60" i="7"/>
  <c r="BKJ60" i="7"/>
  <c r="BKI60" i="7"/>
  <c r="BKH60" i="7"/>
  <c r="BKG60" i="7"/>
  <c r="BKF60" i="7"/>
  <c r="BJZ60" i="7"/>
  <c r="BJY60" i="7"/>
  <c r="BJX60" i="7"/>
  <c r="BJW60" i="7"/>
  <c r="BJV60" i="7"/>
  <c r="BJP60" i="7"/>
  <c r="BJO60" i="7"/>
  <c r="BJN60" i="7"/>
  <c r="BJM60" i="7"/>
  <c r="BJL60" i="7"/>
  <c r="BIQ60" i="7"/>
  <c r="BIP60" i="7"/>
  <c r="BIO60" i="7"/>
  <c r="BHX60" i="7"/>
  <c r="BHW60" i="7"/>
  <c r="BHV60" i="7"/>
  <c r="BHU60" i="7"/>
  <c r="BHT60" i="7"/>
  <c r="BHN60" i="7"/>
  <c r="BHM60" i="7"/>
  <c r="BHL60" i="7"/>
  <c r="BHK60" i="7"/>
  <c r="BHJ60" i="7"/>
  <c r="BHD60" i="7"/>
  <c r="BHC60" i="7"/>
  <c r="BHB60" i="7"/>
  <c r="BHA60" i="7"/>
  <c r="BGZ60" i="7"/>
  <c r="BGE60" i="7"/>
  <c r="BGD60" i="7"/>
  <c r="BGC60" i="7"/>
  <c r="BFL60" i="7"/>
  <c r="BFK60" i="7"/>
  <c r="BFJ60" i="7"/>
  <c r="BFI60" i="7"/>
  <c r="BFH60" i="7"/>
  <c r="BFB60" i="7"/>
  <c r="BFA60" i="7"/>
  <c r="BEZ60" i="7"/>
  <c r="BEY60" i="7"/>
  <c r="BEX60" i="7"/>
  <c r="BER60" i="7"/>
  <c r="BEQ60" i="7"/>
  <c r="BEP60" i="7"/>
  <c r="BFT60" i="7" s="1"/>
  <c r="BEO60" i="7"/>
  <c r="BEN60" i="7"/>
  <c r="BDS60" i="7"/>
  <c r="BDR60" i="7"/>
  <c r="BDQ60" i="7"/>
  <c r="BCZ60" i="7"/>
  <c r="BCY60" i="7"/>
  <c r="BCX60" i="7"/>
  <c r="BCW60" i="7"/>
  <c r="BCV60" i="7"/>
  <c r="BCP60" i="7"/>
  <c r="BCO60" i="7"/>
  <c r="BCN60" i="7"/>
  <c r="BCM60" i="7"/>
  <c r="BCL60" i="7"/>
  <c r="BCF60" i="7"/>
  <c r="BDJ60" i="7" s="1"/>
  <c r="BCE60" i="7"/>
  <c r="BCD60" i="7"/>
  <c r="BCC60" i="7"/>
  <c r="BCB60" i="7"/>
  <c r="BDF60" i="7" s="1"/>
  <c r="BBG60" i="7"/>
  <c r="BBF60" i="7"/>
  <c r="BBE60" i="7"/>
  <c r="BAN60" i="7"/>
  <c r="BAM60" i="7"/>
  <c r="BAL60" i="7"/>
  <c r="BAK60" i="7"/>
  <c r="BAJ60" i="7"/>
  <c r="BAD60" i="7"/>
  <c r="BAC60" i="7"/>
  <c r="BAB60" i="7"/>
  <c r="BAA60" i="7"/>
  <c r="AZZ60" i="7"/>
  <c r="AZT60" i="7"/>
  <c r="AZS60" i="7"/>
  <c r="AZR60" i="7"/>
  <c r="AZQ60" i="7"/>
  <c r="AZP60" i="7"/>
  <c r="AYU60" i="7"/>
  <c r="AYT60" i="7"/>
  <c r="AYS60" i="7"/>
  <c r="AYB60" i="7"/>
  <c r="AYA60" i="7"/>
  <c r="AXZ60" i="7"/>
  <c r="AXY60" i="7"/>
  <c r="AXX60" i="7"/>
  <c r="AXR60" i="7"/>
  <c r="AXQ60" i="7"/>
  <c r="AXP60" i="7"/>
  <c r="AXO60" i="7"/>
  <c r="AXN60" i="7"/>
  <c r="AXH60" i="7"/>
  <c r="AYL60" i="7" s="1"/>
  <c r="AXG60" i="7"/>
  <c r="AXF60" i="7"/>
  <c r="AXE60" i="7"/>
  <c r="AXD60" i="7"/>
  <c r="AYH60" i="7" s="1"/>
  <c r="AWI60" i="7"/>
  <c r="AWH60" i="7"/>
  <c r="AWG60" i="7"/>
  <c r="AVP60" i="7"/>
  <c r="AVO60" i="7"/>
  <c r="AVN60" i="7"/>
  <c r="AVM60" i="7"/>
  <c r="AVL60" i="7"/>
  <c r="AVF60" i="7"/>
  <c r="AVE60" i="7"/>
  <c r="AVD60" i="7"/>
  <c r="AVC60" i="7"/>
  <c r="AVB60" i="7"/>
  <c r="AUV60" i="7"/>
  <c r="AUU60" i="7"/>
  <c r="AUT60" i="7"/>
  <c r="AUS60" i="7"/>
  <c r="AUR60" i="7"/>
  <c r="ATW60" i="7"/>
  <c r="ATV60" i="7"/>
  <c r="ATU60" i="7"/>
  <c r="ATD60" i="7"/>
  <c r="ATC60" i="7"/>
  <c r="ATB60" i="7"/>
  <c r="ATA60" i="7"/>
  <c r="ASZ60" i="7"/>
  <c r="AST60" i="7"/>
  <c r="ASS60" i="7"/>
  <c r="ASR60" i="7"/>
  <c r="ASQ60" i="7"/>
  <c r="ASP60" i="7"/>
  <c r="ASJ60" i="7"/>
  <c r="ATN60" i="7" s="1"/>
  <c r="ASI60" i="7"/>
  <c r="ASH60" i="7"/>
  <c r="ASG60" i="7"/>
  <c r="ASF60" i="7"/>
  <c r="ATJ60" i="7" s="1"/>
  <c r="ARK60" i="7"/>
  <c r="ARJ60" i="7"/>
  <c r="ARI60" i="7"/>
  <c r="AQR60" i="7"/>
  <c r="AQQ60" i="7"/>
  <c r="AQP60" i="7"/>
  <c r="AQO60" i="7"/>
  <c r="AQN60" i="7"/>
  <c r="AQH60" i="7"/>
  <c r="AQG60" i="7"/>
  <c r="AQF60" i="7"/>
  <c r="AQE60" i="7"/>
  <c r="AQD60" i="7"/>
  <c r="APX60" i="7"/>
  <c r="APW60" i="7"/>
  <c r="APV60" i="7"/>
  <c r="AQZ60" i="7" s="1"/>
  <c r="APU60" i="7"/>
  <c r="APT60" i="7"/>
  <c r="AOY60" i="7"/>
  <c r="AOX60" i="7"/>
  <c r="AOW60" i="7"/>
  <c r="AOF60" i="7"/>
  <c r="AOE60" i="7"/>
  <c r="AOD60" i="7"/>
  <c r="AOC60" i="7"/>
  <c r="AOB60" i="7"/>
  <c r="ANV60" i="7"/>
  <c r="ANU60" i="7"/>
  <c r="ANT60" i="7"/>
  <c r="ANS60" i="7"/>
  <c r="ANR60" i="7"/>
  <c r="ANL60" i="7"/>
  <c r="ANK60" i="7"/>
  <c r="ANJ60" i="7"/>
  <c r="ANI60" i="7"/>
  <c r="ANH60" i="7"/>
  <c r="AMM60" i="7"/>
  <c r="AML60" i="7"/>
  <c r="AMK60" i="7"/>
  <c r="ALT60" i="7"/>
  <c r="ALS60" i="7"/>
  <c r="ALR60" i="7"/>
  <c r="ALQ60" i="7"/>
  <c r="ALP60" i="7"/>
  <c r="ALJ60" i="7"/>
  <c r="ALI60" i="7"/>
  <c r="ALH60" i="7"/>
  <c r="ALG60" i="7"/>
  <c r="ALF60" i="7"/>
  <c r="AKZ60" i="7"/>
  <c r="AKY60" i="7"/>
  <c r="AKX60" i="7"/>
  <c r="AKW60" i="7"/>
  <c r="AKV60" i="7"/>
  <c r="AKA60" i="7"/>
  <c r="AJZ60" i="7"/>
  <c r="AJY60" i="7"/>
  <c r="AJH60" i="7"/>
  <c r="AJG60" i="7"/>
  <c r="AJF60" i="7"/>
  <c r="AJE60" i="7"/>
  <c r="AJD60" i="7"/>
  <c r="AIX60" i="7"/>
  <c r="AIW60" i="7"/>
  <c r="AIV60" i="7"/>
  <c r="AIU60" i="7"/>
  <c r="AIT60" i="7"/>
  <c r="AIN60" i="7"/>
  <c r="AJR60" i="7" s="1"/>
  <c r="AIM60" i="7"/>
  <c r="AIL60" i="7"/>
  <c r="AIK60" i="7"/>
  <c r="AIJ60" i="7"/>
  <c r="AJN60" i="7" s="1"/>
  <c r="AHO60" i="7"/>
  <c r="AHN60" i="7"/>
  <c r="AHM60" i="7"/>
  <c r="AGV60" i="7"/>
  <c r="AGU60" i="7"/>
  <c r="AGT60" i="7"/>
  <c r="AGS60" i="7"/>
  <c r="AGR60" i="7"/>
  <c r="AGL60" i="7"/>
  <c r="AGK60" i="7"/>
  <c r="AGJ60" i="7"/>
  <c r="AGI60" i="7"/>
  <c r="AGH60" i="7"/>
  <c r="AGB60" i="7"/>
  <c r="AGA60" i="7"/>
  <c r="AFZ60" i="7"/>
  <c r="AFY60" i="7"/>
  <c r="AFX60" i="7"/>
  <c r="AFC60" i="7"/>
  <c r="AFB60" i="7"/>
  <c r="AFA60" i="7"/>
  <c r="AEJ60" i="7"/>
  <c r="AEI60" i="7"/>
  <c r="AEH60" i="7"/>
  <c r="AEG60" i="7"/>
  <c r="AEF60" i="7"/>
  <c r="ADZ60" i="7"/>
  <c r="ADY60" i="7"/>
  <c r="ADX60" i="7"/>
  <c r="ADW60" i="7"/>
  <c r="ADV60" i="7"/>
  <c r="ADP60" i="7"/>
  <c r="ADO60" i="7"/>
  <c r="ADN60" i="7"/>
  <c r="ADM60" i="7"/>
  <c r="ADL60" i="7"/>
  <c r="ACQ60" i="7"/>
  <c r="ACP60" i="7"/>
  <c r="ACO60" i="7"/>
  <c r="ABX60" i="7"/>
  <c r="ABW60" i="7"/>
  <c r="ABV60" i="7"/>
  <c r="ABU60" i="7"/>
  <c r="ABT60" i="7"/>
  <c r="ABN60" i="7"/>
  <c r="ABM60" i="7"/>
  <c r="ABL60" i="7"/>
  <c r="ABK60" i="7"/>
  <c r="ABJ60" i="7"/>
  <c r="ABD60" i="7"/>
  <c r="ABC60" i="7"/>
  <c r="ABB60" i="7"/>
  <c r="ABA60" i="7"/>
  <c r="AAZ60" i="7"/>
  <c r="AAE60" i="7"/>
  <c r="AAD60" i="7"/>
  <c r="AAC60" i="7"/>
  <c r="ZL60" i="7"/>
  <c r="ZK60" i="7"/>
  <c r="ZJ60" i="7"/>
  <c r="ZI60" i="7"/>
  <c r="ZH60" i="7"/>
  <c r="ZB60" i="7"/>
  <c r="ZA60" i="7"/>
  <c r="YZ60" i="7"/>
  <c r="YY60" i="7"/>
  <c r="YX60" i="7"/>
  <c r="YR60" i="7"/>
  <c r="ZV60" i="7" s="1"/>
  <c r="YQ60" i="7"/>
  <c r="YP60" i="7"/>
  <c r="YO60" i="7"/>
  <c r="YN60" i="7"/>
  <c r="XS60" i="7"/>
  <c r="XR60" i="7"/>
  <c r="XQ60" i="7"/>
  <c r="WZ60" i="7"/>
  <c r="WY60" i="7"/>
  <c r="WX60" i="7"/>
  <c r="WW60" i="7"/>
  <c r="WV60" i="7"/>
  <c r="WP60" i="7"/>
  <c r="WO60" i="7"/>
  <c r="WN60" i="7"/>
  <c r="WM60" i="7"/>
  <c r="WL60" i="7"/>
  <c r="WF60" i="7"/>
  <c r="WE60" i="7"/>
  <c r="WD60" i="7"/>
  <c r="WC60" i="7"/>
  <c r="WB60" i="7"/>
  <c r="VG60" i="7"/>
  <c r="VF60" i="7"/>
  <c r="VE60" i="7"/>
  <c r="UN60" i="7"/>
  <c r="UM60" i="7"/>
  <c r="UL60" i="7"/>
  <c r="UK60" i="7"/>
  <c r="UJ60" i="7"/>
  <c r="UD60" i="7"/>
  <c r="UC60" i="7"/>
  <c r="UB60" i="7"/>
  <c r="UA60" i="7"/>
  <c r="TZ60" i="7"/>
  <c r="TT60" i="7"/>
  <c r="TS60" i="7"/>
  <c r="TR60" i="7"/>
  <c r="TQ60" i="7"/>
  <c r="TP60" i="7"/>
  <c r="SU60" i="7"/>
  <c r="ST60" i="7"/>
  <c r="SS60" i="7"/>
  <c r="SB60" i="7"/>
  <c r="SA60" i="7"/>
  <c r="RZ60" i="7"/>
  <c r="RY60" i="7"/>
  <c r="RX60" i="7"/>
  <c r="RR60" i="7"/>
  <c r="RQ60" i="7"/>
  <c r="RP60" i="7"/>
  <c r="RO60" i="7"/>
  <c r="RN60" i="7"/>
  <c r="RH60" i="7"/>
  <c r="RG60" i="7"/>
  <c r="RF60" i="7"/>
  <c r="SJ60" i="7" s="1"/>
  <c r="RE60" i="7"/>
  <c r="RD60" i="7"/>
  <c r="QI60" i="7"/>
  <c r="QH60" i="7"/>
  <c r="QG60" i="7"/>
  <c r="PP60" i="7"/>
  <c r="PO60" i="7"/>
  <c r="PN60" i="7"/>
  <c r="PM60" i="7"/>
  <c r="PL60" i="7"/>
  <c r="PF60" i="7"/>
  <c r="PE60" i="7"/>
  <c r="PD60" i="7"/>
  <c r="PC60" i="7"/>
  <c r="PB60" i="7"/>
  <c r="OV60" i="7"/>
  <c r="PZ60" i="7" s="1"/>
  <c r="OU60" i="7"/>
  <c r="OT60" i="7"/>
  <c r="OS60" i="7"/>
  <c r="OR60" i="7"/>
  <c r="PV60" i="7" s="1"/>
  <c r="NW60" i="7"/>
  <c r="NV60" i="7"/>
  <c r="NU60" i="7"/>
  <c r="ND60" i="7"/>
  <c r="NC60" i="7"/>
  <c r="NB60" i="7"/>
  <c r="NA60" i="7"/>
  <c r="MZ60" i="7"/>
  <c r="MT60" i="7"/>
  <c r="MS60" i="7"/>
  <c r="MR60" i="7"/>
  <c r="MQ60" i="7"/>
  <c r="MP60" i="7"/>
  <c r="MJ60" i="7"/>
  <c r="MI60" i="7"/>
  <c r="MH60" i="7"/>
  <c r="MG60" i="7"/>
  <c r="MF60" i="7"/>
  <c r="LK60" i="7"/>
  <c r="LJ60" i="7"/>
  <c r="LI60" i="7"/>
  <c r="KR60" i="7"/>
  <c r="KQ60" i="7"/>
  <c r="KP60" i="7"/>
  <c r="KO60" i="7"/>
  <c r="KN60" i="7"/>
  <c r="KH60" i="7"/>
  <c r="KG60" i="7"/>
  <c r="KF60" i="7"/>
  <c r="KE60" i="7"/>
  <c r="KD60" i="7"/>
  <c r="JX60" i="7"/>
  <c r="LB60" i="7" s="1"/>
  <c r="JW60" i="7"/>
  <c r="JV60" i="7"/>
  <c r="JU60" i="7"/>
  <c r="JT60" i="7"/>
  <c r="KX60" i="7" s="1"/>
  <c r="IY60" i="7"/>
  <c r="IX60" i="7"/>
  <c r="IW60" i="7"/>
  <c r="IF60" i="7"/>
  <c r="IE60" i="7"/>
  <c r="ID60" i="7"/>
  <c r="IC60" i="7"/>
  <c r="IB60" i="7"/>
  <c r="HV60" i="7"/>
  <c r="HU60" i="7"/>
  <c r="HT60" i="7"/>
  <c r="HS60" i="7"/>
  <c r="HR60" i="7"/>
  <c r="HL60" i="7"/>
  <c r="HK60" i="7"/>
  <c r="HJ60" i="7"/>
  <c r="HI60" i="7"/>
  <c r="HH60" i="7"/>
  <c r="GM60" i="7"/>
  <c r="GL60" i="7"/>
  <c r="GK60" i="7"/>
  <c r="FT60" i="7"/>
  <c r="FS60" i="7"/>
  <c r="FR60" i="7"/>
  <c r="FQ60" i="7"/>
  <c r="FP60" i="7"/>
  <c r="FJ60" i="7"/>
  <c r="FI60" i="7"/>
  <c r="FH60" i="7"/>
  <c r="FG60" i="7"/>
  <c r="FF60" i="7"/>
  <c r="EZ60" i="7"/>
  <c r="EY60" i="7"/>
  <c r="EX60" i="7"/>
  <c r="EW60" i="7"/>
  <c r="EV60" i="7"/>
  <c r="EA60" i="7"/>
  <c r="DZ60" i="7"/>
  <c r="DY60" i="7"/>
  <c r="DH60" i="7"/>
  <c r="DG60" i="7"/>
  <c r="DF60" i="7"/>
  <c r="DE60" i="7"/>
  <c r="DD60" i="7"/>
  <c r="CX60" i="7"/>
  <c r="CW60" i="7"/>
  <c r="CV60" i="7"/>
  <c r="CU60" i="7"/>
  <c r="CT60" i="7"/>
  <c r="CN60" i="7"/>
  <c r="CM60" i="7"/>
  <c r="CL60" i="7"/>
  <c r="CK60" i="7"/>
  <c r="CJ60" i="7"/>
  <c r="BO60" i="7"/>
  <c r="BN60" i="7"/>
  <c r="BM60" i="7"/>
  <c r="BS128" i="2"/>
  <c r="BR128" i="2"/>
  <c r="BQ128" i="2"/>
  <c r="BP128" i="2"/>
  <c r="BE128" i="2"/>
  <c r="AH128" i="3" s="1"/>
  <c r="AU128" i="2"/>
  <c r="AF128" i="3" s="1"/>
  <c r="AT128" i="2"/>
  <c r="AK128" i="2"/>
  <c r="AD128" i="3" s="1"/>
  <c r="F128" i="2"/>
  <c r="F128" i="3" s="1"/>
  <c r="E128" i="2"/>
  <c r="E128" i="3" s="1"/>
  <c r="J49" i="19"/>
  <c r="J39" i="19"/>
  <c r="E57" i="8"/>
  <c r="T57" i="8" s="1"/>
  <c r="Y57" i="8" s="1"/>
  <c r="E56" i="8"/>
  <c r="T56" i="8" s="1"/>
  <c r="Y56" i="8" s="1"/>
  <c r="E55" i="8"/>
  <c r="T55" i="8" s="1"/>
  <c r="Y55" i="8" s="1"/>
  <c r="E54" i="8"/>
  <c r="O54" i="8" s="1"/>
  <c r="E53" i="8"/>
  <c r="T53" i="8" s="1"/>
  <c r="E52" i="8"/>
  <c r="O52" i="8" s="1"/>
  <c r="E51" i="8"/>
  <c r="T51" i="8" s="1"/>
  <c r="E50" i="8"/>
  <c r="O50" i="8" s="1"/>
  <c r="Y50" i="8" s="1"/>
  <c r="H128" i="2" l="1"/>
  <c r="D61" i="15"/>
  <c r="ENV60" i="7"/>
  <c r="Y53" i="8"/>
  <c r="IAX60" i="7"/>
  <c r="IBB60" i="7"/>
  <c r="IDL60" i="7"/>
  <c r="IIJ60" i="7"/>
  <c r="IKT60" i="7"/>
  <c r="IKX60" i="7"/>
  <c r="IPR60" i="7"/>
  <c r="IPV60" i="7"/>
  <c r="ISF60" i="7"/>
  <c r="H118" i="2"/>
  <c r="D51" i="15"/>
  <c r="AJ128" i="3"/>
  <c r="KAT60" i="7"/>
  <c r="MTZ60" i="7"/>
  <c r="NXN60" i="7"/>
  <c r="VFB60" i="7"/>
  <c r="NM60" i="7"/>
  <c r="AOM60" i="7"/>
  <c r="FYV60" i="7"/>
  <c r="GBF60" i="7"/>
  <c r="GBJ60" i="7"/>
  <c r="GGD60" i="7"/>
  <c r="GGH60" i="7"/>
  <c r="GIR60" i="7"/>
  <c r="GPZ60" i="7"/>
  <c r="GQD60" i="7"/>
  <c r="GUX60" i="7"/>
  <c r="GVB60" i="7"/>
  <c r="GXL60" i="7"/>
  <c r="HHH60" i="7"/>
  <c r="HJV60" i="7"/>
  <c r="HTQ60" i="7"/>
  <c r="HYO60" i="7"/>
  <c r="IAY60" i="7"/>
  <c r="IFW60" i="7"/>
  <c r="JCB60" i="7"/>
  <c r="JHA60" i="7"/>
  <c r="JLY60" i="7"/>
  <c r="JLX60" i="7"/>
  <c r="JOI60" i="7"/>
  <c r="JTG60" i="7"/>
  <c r="JVU60" i="7"/>
  <c r="KDB60" i="7"/>
  <c r="KDF60" i="7"/>
  <c r="KFP60" i="7"/>
  <c r="KKL60" i="7"/>
  <c r="KMX60" i="7"/>
  <c r="KNB60" i="7"/>
  <c r="LBR60" i="7"/>
  <c r="LBV60" i="7"/>
  <c r="LEF60" i="7"/>
  <c r="LJD60" i="7"/>
  <c r="LLR60" i="7"/>
  <c r="LQL60" i="7"/>
  <c r="LQP60" i="7"/>
  <c r="LSZ60" i="7"/>
  <c r="PIN60" i="7"/>
  <c r="PKX60" i="7"/>
  <c r="PLB60" i="7"/>
  <c r="WGG60" i="7"/>
  <c r="WLC60" i="7"/>
  <c r="WNO60" i="7"/>
  <c r="WNN60" i="7"/>
  <c r="WQC60" i="7"/>
  <c r="WZY60" i="7"/>
  <c r="DQ60" i="7"/>
  <c r="FZ60" i="7"/>
  <c r="IO60" i="7"/>
  <c r="XI60" i="7"/>
  <c r="ZS60" i="7"/>
  <c r="AHE60" i="7"/>
  <c r="ARA60" i="7"/>
  <c r="EQK60" i="7"/>
  <c r="EQI60" i="7"/>
  <c r="ESU60" i="7"/>
  <c r="EVI60" i="7"/>
  <c r="FAG60" i="7"/>
  <c r="FAE60" i="7"/>
  <c r="FFE60" i="7"/>
  <c r="FHO60" i="7"/>
  <c r="FPA60" i="7"/>
  <c r="FRK60" i="7"/>
  <c r="FRN60" i="7"/>
  <c r="FYW60" i="7"/>
  <c r="JEN60" i="7"/>
  <c r="JHB60" i="7"/>
  <c r="JJL60" i="7"/>
  <c r="JLV60" i="7"/>
  <c r="JLZ60" i="7"/>
  <c r="JQT60" i="7"/>
  <c r="JQX60" i="7"/>
  <c r="JTH60" i="7"/>
  <c r="KAP60" i="7"/>
  <c r="KDC60" i="7"/>
  <c r="KKO60" i="7"/>
  <c r="OAA60" i="7"/>
  <c r="OCM60" i="7"/>
  <c r="OFA60" i="7"/>
  <c r="OJY60" i="7"/>
  <c r="ORG60" i="7"/>
  <c r="OYS60" i="7"/>
  <c r="PBC60" i="7"/>
  <c r="PBF60" i="7"/>
  <c r="PGA60" i="7"/>
  <c r="RKR60" i="7"/>
  <c r="SQQ60" i="7"/>
  <c r="SYC60" i="7"/>
  <c r="SYB60" i="7"/>
  <c r="VFE60" i="7"/>
  <c r="VFD60" i="7"/>
  <c r="VTX60" i="7"/>
  <c r="VYX60" i="7"/>
  <c r="WBF60" i="7"/>
  <c r="WBJ60" i="7"/>
  <c r="WDT60" i="7"/>
  <c r="WLB60" i="7"/>
  <c r="WLF60" i="7"/>
  <c r="BAU60" i="7"/>
  <c r="BIG60" i="7"/>
  <c r="BIF60" i="7"/>
  <c r="BPO60" i="7"/>
  <c r="BZK60" i="7"/>
  <c r="CBX60" i="7"/>
  <c r="CGW60" i="7"/>
  <c r="CLT60" i="7"/>
  <c r="CQR60" i="7"/>
  <c r="CXZ60" i="7"/>
  <c r="CYD60" i="7"/>
  <c r="DFL60" i="7"/>
  <c r="DRR60" i="7"/>
  <c r="DRV60" i="7"/>
  <c r="DUF60" i="7"/>
  <c r="DZD60" i="7"/>
  <c r="EGL60" i="7"/>
  <c r="EGP60" i="7"/>
  <c r="EIZ60" i="7"/>
  <c r="EQH60" i="7"/>
  <c r="EQL60" i="7"/>
  <c r="EXT60" i="7"/>
  <c r="FHP60" i="7"/>
  <c r="FOX60" i="7"/>
  <c r="FPB60" i="7"/>
  <c r="MFH60" i="7"/>
  <c r="MMP60" i="7"/>
  <c r="MMT60" i="7"/>
  <c r="NBJ60" i="7"/>
  <c r="NBN60" i="7"/>
  <c r="NDX60" i="7"/>
  <c r="NIV60" i="7"/>
  <c r="NLF60" i="7"/>
  <c r="NLJ60" i="7"/>
  <c r="NQD60" i="7"/>
  <c r="NQH60" i="7"/>
  <c r="NSR60" i="7"/>
  <c r="NZZ60" i="7"/>
  <c r="OAD60" i="7"/>
  <c r="OOT60" i="7"/>
  <c r="OOX60" i="7"/>
  <c r="ORH60" i="7"/>
  <c r="OWF60" i="7"/>
  <c r="OYP60" i="7"/>
  <c r="OYT60" i="7"/>
  <c r="RWZ60" i="7"/>
  <c r="SEH60" i="7"/>
  <c r="SEL60" i="7"/>
  <c r="SOD60" i="7"/>
  <c r="SOH60" i="7"/>
  <c r="TFL60" i="7"/>
  <c r="TKJ60" i="7"/>
  <c r="TKI60" i="7"/>
  <c r="USV60" i="7"/>
  <c r="USU60" i="7"/>
  <c r="UVF60" i="7"/>
  <c r="UVJ60" i="7"/>
  <c r="VCR60" i="7"/>
  <c r="VFF60" i="7"/>
  <c r="IM60" i="7"/>
  <c r="BFS60" i="7"/>
  <c r="DPH60" i="7"/>
  <c r="HYN60" i="7"/>
  <c r="GC60" i="7"/>
  <c r="KZ60" i="7"/>
  <c r="PX60" i="7"/>
  <c r="XF60" i="7"/>
  <c r="XJ60" i="7"/>
  <c r="ALZ60" i="7"/>
  <c r="AVY60" i="7"/>
  <c r="BAW60" i="7"/>
  <c r="BKS60" i="7"/>
  <c r="BNC60" i="7"/>
  <c r="CBW60" i="7"/>
  <c r="CEK60" i="7"/>
  <c r="CLR60" i="7"/>
  <c r="CQP60" i="7"/>
  <c r="CTC60" i="7"/>
  <c r="DAP60" i="7"/>
  <c r="DMU60" i="7"/>
  <c r="DPJ60" i="7"/>
  <c r="DWR60" i="7"/>
  <c r="EED60" i="7"/>
  <c r="ELL60" i="7"/>
  <c r="ENZ60" i="7"/>
  <c r="EXU60" i="7"/>
  <c r="FCR60" i="7"/>
  <c r="FFC60" i="7"/>
  <c r="FKA60" i="7"/>
  <c r="FMO60" i="7"/>
  <c r="FMN60" i="7"/>
  <c r="FTV60" i="7"/>
  <c r="FTZ60" i="7"/>
  <c r="FWJ60" i="7"/>
  <c r="GDU60" i="7"/>
  <c r="GDS60" i="7"/>
  <c r="GGE60" i="7"/>
  <c r="GNQ60" i="7"/>
  <c r="GUY60" i="7"/>
  <c r="HEU60" i="7"/>
  <c r="HHI60" i="7"/>
  <c r="HRD60" i="7"/>
  <c r="HWB60" i="7"/>
  <c r="HWA60" i="7"/>
  <c r="HYL60" i="7"/>
  <c r="HYP60" i="7"/>
  <c r="INF60" i="7"/>
  <c r="INJ60" i="7"/>
  <c r="IUR60" i="7"/>
  <c r="IXB60" i="7"/>
  <c r="IXF60" i="7"/>
  <c r="JJK60" i="7"/>
  <c r="KUH60" i="7"/>
  <c r="LQN60" i="7"/>
  <c r="MAI60" i="7"/>
  <c r="MRQ60" i="7"/>
  <c r="MYZ60" i="7"/>
  <c r="OHJ60" i="7"/>
  <c r="VCQ60" i="7"/>
  <c r="VKB60" i="7"/>
  <c r="WBI60" i="7"/>
  <c r="WLE60" i="7"/>
  <c r="WSL60" i="7"/>
  <c r="ZR60" i="7"/>
  <c r="CVP60" i="7"/>
  <c r="EXR60" i="7"/>
  <c r="AER60" i="7"/>
  <c r="AMD60" i="7"/>
  <c r="AVW60" i="7"/>
  <c r="BNB60" i="7"/>
  <c r="BUO60" i="7"/>
  <c r="CLV60" i="7"/>
  <c r="CQT60" i="7"/>
  <c r="CTD60" i="7"/>
  <c r="DMV60" i="7"/>
  <c r="DPF60" i="7"/>
  <c r="EDZ60" i="7"/>
  <c r="DP60" i="7"/>
  <c r="GD60" i="7"/>
  <c r="NK60" i="7"/>
  <c r="SI60" i="7"/>
  <c r="UW60" i="7"/>
  <c r="UV60" i="7"/>
  <c r="ACE60" i="7"/>
  <c r="AMA60" i="7"/>
  <c r="AON60" i="7"/>
  <c r="ATM60" i="7"/>
  <c r="AYJ60" i="7"/>
  <c r="BDH60" i="7"/>
  <c r="BKP60" i="7"/>
  <c r="BKT60" i="7"/>
  <c r="BSB60" i="7"/>
  <c r="BZJ60" i="7"/>
  <c r="BZN60" i="7"/>
  <c r="CJI60" i="7"/>
  <c r="CJG60" i="7"/>
  <c r="COG60" i="7"/>
  <c r="CYC60" i="7"/>
  <c r="DAM60" i="7"/>
  <c r="DAL60" i="7"/>
  <c r="DHY60" i="7"/>
  <c r="DKI60" i="7"/>
  <c r="DKH60" i="7"/>
  <c r="DMW60" i="7"/>
  <c r="DRU60" i="7"/>
  <c r="DUE60" i="7"/>
  <c r="DUH60" i="7"/>
  <c r="EBQ60" i="7"/>
  <c r="ELM60" i="7"/>
  <c r="EST60" i="7"/>
  <c r="ESX60" i="7"/>
  <c r="EVH60" i="7"/>
  <c r="EXV60" i="7"/>
  <c r="FCP60" i="7"/>
  <c r="FCT60" i="7"/>
  <c r="FKB60" i="7"/>
  <c r="FTW60" i="7"/>
  <c r="GBI60" i="7"/>
  <c r="GDR60" i="7"/>
  <c r="GDV60" i="7"/>
  <c r="GLD60" i="7"/>
  <c r="GLB60" i="7"/>
  <c r="GSL60" i="7"/>
  <c r="GSP60" i="7"/>
  <c r="GUZ60" i="7"/>
  <c r="GZX60" i="7"/>
  <c r="HCH60" i="7"/>
  <c r="HEV60" i="7"/>
  <c r="HME60" i="7"/>
  <c r="HOQ60" i="7"/>
  <c r="HWC60" i="7"/>
  <c r="IBA60" i="7"/>
  <c r="IKW60" i="7"/>
  <c r="ING60" i="7"/>
  <c r="ISE60" i="7"/>
  <c r="IUS60" i="7"/>
  <c r="IZO60" i="7"/>
  <c r="JCA60" i="7"/>
  <c r="JEO60" i="7"/>
  <c r="JJM60" i="7"/>
  <c r="JQU60" i="7"/>
  <c r="JYG60" i="7"/>
  <c r="KAQ60" i="7"/>
  <c r="KIB60" i="7"/>
  <c r="KKP60" i="7"/>
  <c r="KUK60" i="7"/>
  <c r="KZI60" i="7"/>
  <c r="KZH60" i="7"/>
  <c r="LBS60" i="7"/>
  <c r="LGQ60" i="7"/>
  <c r="LQM60" i="7"/>
  <c r="LXY60" i="7"/>
  <c r="LXW60" i="7"/>
  <c r="MAH60" i="7"/>
  <c r="MAL60" i="7"/>
  <c r="MKD60" i="7"/>
  <c r="MKH60" i="7"/>
  <c r="MKG60" i="7"/>
  <c r="MPF60" i="7"/>
  <c r="MPD60" i="7"/>
  <c r="MRP60" i="7"/>
  <c r="MWN60" i="7"/>
  <c r="MWM60" i="7"/>
  <c r="MYX60" i="7"/>
  <c r="MZB60" i="7"/>
  <c r="NGJ60" i="7"/>
  <c r="NNR60" i="7"/>
  <c r="NNV60" i="7"/>
  <c r="NVD60" i="7"/>
  <c r="NXR60" i="7"/>
  <c r="OCN60" i="7"/>
  <c r="OHM60" i="7"/>
  <c r="OMK60" i="7"/>
  <c r="OMJ60" i="7"/>
  <c r="OOU60" i="7"/>
  <c r="OTS60" i="7"/>
  <c r="OWG60" i="7"/>
  <c r="PDN60" i="7"/>
  <c r="PDR60" i="7"/>
  <c r="PGB60" i="7"/>
  <c r="PNK60" i="7"/>
  <c r="PPW60" i="7"/>
  <c r="PXI60" i="7"/>
  <c r="QCG60" i="7"/>
  <c r="QEQ60" i="7"/>
  <c r="QMC60" i="7"/>
  <c r="QOM60" i="7"/>
  <c r="QTK60" i="7"/>
  <c r="RDG60" i="7"/>
  <c r="RKS60" i="7"/>
  <c r="RNB60" i="7"/>
  <c r="SBV60" i="7"/>
  <c r="SBZ60" i="7"/>
  <c r="SJH60" i="7"/>
  <c r="STC60" i="7"/>
  <c r="SVQ60" i="7"/>
  <c r="TAM60" i="7"/>
  <c r="TUE60" i="7"/>
  <c r="UQH60" i="7"/>
  <c r="UQL60" i="7"/>
  <c r="IIK60" i="7"/>
  <c r="IPS60" i="7"/>
  <c r="IXE60" i="7"/>
  <c r="IZN60" i="7"/>
  <c r="IZR60" i="7"/>
  <c r="JGX60" i="7"/>
  <c r="JOH60" i="7"/>
  <c r="JOL60" i="7"/>
  <c r="JQV60" i="7"/>
  <c r="JVT60" i="7"/>
  <c r="JYD60" i="7"/>
  <c r="JYH60" i="7"/>
  <c r="KFO60" i="7"/>
  <c r="KIC60" i="7"/>
  <c r="KRX60" i="7"/>
  <c r="KUL60" i="7"/>
  <c r="KWV60" i="7"/>
  <c r="KWU60" i="7"/>
  <c r="KZF60" i="7"/>
  <c r="KZJ60" i="7"/>
  <c r="LNZ60" i="7"/>
  <c r="LOD60" i="7"/>
  <c r="LVL60" i="7"/>
  <c r="LXZ60" i="7"/>
  <c r="MCV60" i="7"/>
  <c r="MHT60" i="7"/>
  <c r="MKE60" i="7"/>
  <c r="MMQ60" i="7"/>
  <c r="MPC60" i="7"/>
  <c r="MWO60" i="7"/>
  <c r="NBM60" i="7"/>
  <c r="NDW60" i="7"/>
  <c r="NLI60" i="7"/>
  <c r="NNS60" i="7"/>
  <c r="NSQ60" i="7"/>
  <c r="NVE60" i="7"/>
  <c r="OEZ60" i="7"/>
  <c r="OHN60" i="7"/>
  <c r="OJX60" i="7"/>
  <c r="OJW60" i="7"/>
  <c r="OMH60" i="7"/>
  <c r="OML60" i="7"/>
  <c r="ORF60" i="7"/>
  <c r="ORJ60" i="7"/>
  <c r="OTT60" i="7"/>
  <c r="PBB60" i="7"/>
  <c r="PDO60" i="7"/>
  <c r="PLA60" i="7"/>
  <c r="PNJ60" i="7"/>
  <c r="PNN60" i="7"/>
  <c r="PUT60" i="7"/>
  <c r="QCD60" i="7"/>
  <c r="QCH60" i="7"/>
  <c r="QER60" i="7"/>
  <c r="QJP60" i="7"/>
  <c r="QLZ60" i="7"/>
  <c r="QMD60" i="7"/>
  <c r="QQX60" i="7"/>
  <c r="QRB60" i="7"/>
  <c r="QTL60" i="7"/>
  <c r="RAT60" i="7"/>
  <c r="RAX60" i="7"/>
  <c r="RIF60" i="7"/>
  <c r="RIE60" i="7"/>
  <c r="RKT60" i="7"/>
  <c r="RPP60" i="7"/>
  <c r="RWY60" i="7"/>
  <c r="RZM60" i="7"/>
  <c r="RZL60" i="7"/>
  <c r="SGU60" i="7"/>
  <c r="SQP60" i="7"/>
  <c r="SQT60" i="7"/>
  <c r="SQS60" i="7"/>
  <c r="STD60" i="7"/>
  <c r="TAL60" i="7"/>
  <c r="TAP60" i="7"/>
  <c r="THV60" i="7"/>
  <c r="TPF60" i="7"/>
  <c r="TPJ60" i="7"/>
  <c r="TRR60" i="7"/>
  <c r="UQJ60" i="7"/>
  <c r="UXS60" i="7"/>
  <c r="VAE60" i="7"/>
  <c r="VHO60" i="7"/>
  <c r="WBG60" i="7"/>
  <c r="WNP60" i="7"/>
  <c r="WSO60" i="7"/>
  <c r="WXL60" i="7"/>
  <c r="XEU60" i="7"/>
  <c r="PIO60" i="7"/>
  <c r="PSJ60" i="7"/>
  <c r="PUX60" i="7"/>
  <c r="PXH60" i="7"/>
  <c r="PXG60" i="7"/>
  <c r="PZR60" i="7"/>
  <c r="PZV60" i="7"/>
  <c r="QHD60" i="7"/>
  <c r="QOL60" i="7"/>
  <c r="QOP60" i="7"/>
  <c r="QVX60" i="7"/>
  <c r="QYH60" i="7"/>
  <c r="RDF60" i="7"/>
  <c r="RDJ60" i="7"/>
  <c r="RDI60" i="7"/>
  <c r="RFT60" i="7"/>
  <c r="RNC60" i="7"/>
  <c r="RUL60" i="7"/>
  <c r="SEI60" i="7"/>
  <c r="SLU60" i="7"/>
  <c r="SVP60" i="7"/>
  <c r="SVO60" i="7"/>
  <c r="SYD60" i="7"/>
  <c r="THY60" i="7"/>
  <c r="TMW60" i="7"/>
  <c r="TMV60" i="7"/>
  <c r="TRU60" i="7"/>
  <c r="UEA60" i="7"/>
  <c r="UGN60" i="7"/>
  <c r="UNW60" i="7"/>
  <c r="UVI60" i="7"/>
  <c r="UVH60" i="7"/>
  <c r="UXR60" i="7"/>
  <c r="UXV60" i="7"/>
  <c r="VMO60" i="7"/>
  <c r="VWK60" i="7"/>
  <c r="WIP60" i="7"/>
  <c r="WIT60" i="7"/>
  <c r="WQB60" i="7"/>
  <c r="WUY60" i="7"/>
  <c r="BF60" i="7"/>
  <c r="IL60" i="7"/>
  <c r="IP60" i="7"/>
  <c r="KY60" i="7"/>
  <c r="NL60" i="7"/>
  <c r="PY60" i="7"/>
  <c r="SK60" i="7"/>
  <c r="UT60" i="7"/>
  <c r="UX60" i="7"/>
  <c r="XG60" i="7"/>
  <c r="ZT60" i="7"/>
  <c r="ACF60" i="7"/>
  <c r="AES60" i="7"/>
  <c r="AHB60" i="7"/>
  <c r="AHF60" i="7"/>
  <c r="AJO60" i="7"/>
  <c r="AVV60" i="7"/>
  <c r="AVZ60" i="7"/>
  <c r="AYI60" i="7"/>
  <c r="BAV60" i="7"/>
  <c r="BDI60" i="7"/>
  <c r="BFU60" i="7"/>
  <c r="BID60" i="7"/>
  <c r="BIH60" i="7"/>
  <c r="BKQ60" i="7"/>
  <c r="BND60" i="7"/>
  <c r="BPP60" i="7"/>
  <c r="BSC60" i="7"/>
  <c r="BUL60" i="7"/>
  <c r="BUP60" i="7"/>
  <c r="BWY60" i="7"/>
  <c r="CJF60" i="7"/>
  <c r="CJJ60" i="7"/>
  <c r="CLS60" i="7"/>
  <c r="COF60" i="7"/>
  <c r="CQS60" i="7"/>
  <c r="CTE60" i="7"/>
  <c r="CVN60" i="7"/>
  <c r="CVR60" i="7"/>
  <c r="CYA60" i="7"/>
  <c r="DAN60" i="7"/>
  <c r="DCZ60" i="7"/>
  <c r="DFM60" i="7"/>
  <c r="DHV60" i="7"/>
  <c r="DHZ60" i="7"/>
  <c r="DKJ60" i="7"/>
  <c r="DZC60" i="7"/>
  <c r="EBP60" i="7"/>
  <c r="EEC60" i="7"/>
  <c r="EGO60" i="7"/>
  <c r="EIY60" i="7"/>
  <c r="FAF60" i="7"/>
  <c r="FCS60" i="7"/>
  <c r="FFB60" i="7"/>
  <c r="FFF60" i="7"/>
  <c r="FRJ60" i="7"/>
  <c r="GGF60" i="7"/>
  <c r="GIQ60" i="7"/>
  <c r="GSO60" i="7"/>
  <c r="HOR60" i="7"/>
  <c r="JOK60" i="7"/>
  <c r="KRY60" i="7"/>
  <c r="LED60" i="7"/>
  <c r="LEH60" i="7"/>
  <c r="OOW60" i="7"/>
  <c r="PSK60" i="7"/>
  <c r="QEP60" i="7"/>
  <c r="QET60" i="7"/>
  <c r="RUP60" i="7"/>
  <c r="TCZ60" i="7"/>
  <c r="ULN60" i="7"/>
  <c r="DN60" i="7"/>
  <c r="SH60" i="7"/>
  <c r="UU60" i="7"/>
  <c r="ZU60" i="7"/>
  <c r="ACG60" i="7"/>
  <c r="AEP60" i="7"/>
  <c r="AHC60" i="7"/>
  <c r="AJP60" i="7"/>
  <c r="AOO60" i="7"/>
  <c r="ARB60" i="7"/>
  <c r="ATK60" i="7"/>
  <c r="BFR60" i="7"/>
  <c r="BFV60" i="7"/>
  <c r="BIE60" i="7"/>
  <c r="BKR60" i="7"/>
  <c r="BNE60" i="7"/>
  <c r="BPQ60" i="7"/>
  <c r="BRZ60" i="7"/>
  <c r="BSD60" i="7"/>
  <c r="BUM60" i="7"/>
  <c r="BWZ60" i="7"/>
  <c r="BZL60" i="7"/>
  <c r="CBY60" i="7"/>
  <c r="CEH60" i="7"/>
  <c r="CEL60" i="7"/>
  <c r="CGU60" i="7"/>
  <c r="CTB60" i="7"/>
  <c r="CTF60" i="7"/>
  <c r="CVO60" i="7"/>
  <c r="CYB60" i="7"/>
  <c r="DAO60" i="7"/>
  <c r="DDA60" i="7"/>
  <c r="DFJ60" i="7"/>
  <c r="DFN60" i="7"/>
  <c r="DKK60" i="7"/>
  <c r="DWP60" i="7"/>
  <c r="DWT60" i="7"/>
  <c r="GLF60" i="7"/>
  <c r="HTR60" i="7"/>
  <c r="MUD60" i="7"/>
  <c r="RSC60" i="7"/>
  <c r="THZ60" i="7"/>
  <c r="DR60" i="7"/>
  <c r="GA60" i="7"/>
  <c r="SL60" i="7"/>
  <c r="XH60" i="7"/>
  <c r="AET60" i="7"/>
  <c r="AMB60" i="7"/>
  <c r="AQX60" i="7"/>
  <c r="BD60" i="7"/>
  <c r="DO60" i="7"/>
  <c r="GB60" i="7"/>
  <c r="IN60" i="7"/>
  <c r="LA60" i="7"/>
  <c r="NJ60" i="7"/>
  <c r="NN60" i="7"/>
  <c r="PW60" i="7"/>
  <c r="ACD60" i="7"/>
  <c r="ACH60" i="7"/>
  <c r="AEQ60" i="7"/>
  <c r="AHD60" i="7"/>
  <c r="AJQ60" i="7"/>
  <c r="AMC60" i="7"/>
  <c r="AOL60" i="7"/>
  <c r="AOP60" i="7"/>
  <c r="AQY60" i="7"/>
  <c r="ATL60" i="7"/>
  <c r="AVX60" i="7"/>
  <c r="AYK60" i="7"/>
  <c r="BAT60" i="7"/>
  <c r="BAX60" i="7"/>
  <c r="BDG60" i="7"/>
  <c r="BPN60" i="7"/>
  <c r="BPR60" i="7"/>
  <c r="BSA60" i="7"/>
  <c r="BUN60" i="7"/>
  <c r="BXA60" i="7"/>
  <c r="BZM60" i="7"/>
  <c r="CBV60" i="7"/>
  <c r="CBZ60" i="7"/>
  <c r="CEI60" i="7"/>
  <c r="CGV60" i="7"/>
  <c r="CJH60" i="7"/>
  <c r="CLU60" i="7"/>
  <c r="COD60" i="7"/>
  <c r="COH60" i="7"/>
  <c r="CQQ60" i="7"/>
  <c r="DCX60" i="7"/>
  <c r="DDB60" i="7"/>
  <c r="DFK60" i="7"/>
  <c r="DHX60" i="7"/>
  <c r="DKL60" i="7"/>
  <c r="DUD60" i="7"/>
  <c r="DWQ60" i="7"/>
  <c r="DZE60" i="7"/>
  <c r="EBN60" i="7"/>
  <c r="EBR60" i="7"/>
  <c r="EEA60" i="7"/>
  <c r="ESV60" i="7"/>
  <c r="EVG60" i="7"/>
  <c r="FHN60" i="7"/>
  <c r="FHR60" i="7"/>
  <c r="FWI60" i="7"/>
  <c r="GIS60" i="7"/>
  <c r="GNP60" i="7"/>
  <c r="GNO60" i="7"/>
  <c r="HRE60" i="7"/>
  <c r="IDJ60" i="7"/>
  <c r="IDN60" i="7"/>
  <c r="KPL60" i="7"/>
  <c r="NDV60" i="7"/>
  <c r="NDZ60" i="7"/>
  <c r="PPX60" i="7"/>
  <c r="SBY60" i="7"/>
  <c r="TWR60" i="7"/>
  <c r="MAJ60" i="7"/>
  <c r="QYL60" i="7"/>
  <c r="QYK60" i="7"/>
  <c r="RNF60" i="7"/>
  <c r="RNE60" i="7"/>
  <c r="RPO60" i="7"/>
  <c r="RPN60" i="7"/>
  <c r="RPR60" i="7"/>
  <c r="RSB60" i="7"/>
  <c r="RSA60" i="7"/>
  <c r="RUO60" i="7"/>
  <c r="RUN60" i="7"/>
  <c r="TAO60" i="7"/>
  <c r="TCX60" i="7"/>
  <c r="TDB60" i="7"/>
  <c r="TFK60" i="7"/>
  <c r="THX60" i="7"/>
  <c r="TRT60" i="7"/>
  <c r="UBN60" i="7"/>
  <c r="UBR60" i="7"/>
  <c r="UXU60" i="7"/>
  <c r="VAD60" i="7"/>
  <c r="VAH60" i="7"/>
  <c r="VCS60" i="7"/>
  <c r="VYT60" i="7"/>
  <c r="DMT60" i="7"/>
  <c r="DMX60" i="7"/>
  <c r="DPG60" i="7"/>
  <c r="DRT60" i="7"/>
  <c r="DUG60" i="7"/>
  <c r="DWS60" i="7"/>
  <c r="DZB60" i="7"/>
  <c r="DZF60" i="7"/>
  <c r="EBO60" i="7"/>
  <c r="EEB60" i="7"/>
  <c r="EGN60" i="7"/>
  <c r="EJA60" i="7"/>
  <c r="ELJ60" i="7"/>
  <c r="ELN60" i="7"/>
  <c r="ENW60" i="7"/>
  <c r="FAD60" i="7"/>
  <c r="FAH60" i="7"/>
  <c r="FCQ60" i="7"/>
  <c r="FFD60" i="7"/>
  <c r="FHQ60" i="7"/>
  <c r="FKC60" i="7"/>
  <c r="FML60" i="7"/>
  <c r="FMP60" i="7"/>
  <c r="FOY60" i="7"/>
  <c r="FRL60" i="7"/>
  <c r="FTX60" i="7"/>
  <c r="FWK60" i="7"/>
  <c r="FYT60" i="7"/>
  <c r="FYX60" i="7"/>
  <c r="GBG60" i="7"/>
  <c r="GNN60" i="7"/>
  <c r="GNR60" i="7"/>
  <c r="GQA60" i="7"/>
  <c r="GSN60" i="7"/>
  <c r="GVA60" i="7"/>
  <c r="GXM60" i="7"/>
  <c r="GZV60" i="7"/>
  <c r="GZZ60" i="7"/>
  <c r="HCI60" i="7"/>
  <c r="HVZ60" i="7"/>
  <c r="HWD60" i="7"/>
  <c r="HYM60" i="7"/>
  <c r="IAZ60" i="7"/>
  <c r="IDM60" i="7"/>
  <c r="IDK60" i="7"/>
  <c r="JJJ60" i="7"/>
  <c r="JJN60" i="7"/>
  <c r="JLW60" i="7"/>
  <c r="JOJ60" i="7"/>
  <c r="JQW60" i="7"/>
  <c r="KWT60" i="7"/>
  <c r="KWX60" i="7"/>
  <c r="KZG60" i="7"/>
  <c r="LBT60" i="7"/>
  <c r="LEG60" i="7"/>
  <c r="LEE60" i="7"/>
  <c r="MHS60" i="7"/>
  <c r="MHU60" i="7"/>
  <c r="MWL60" i="7"/>
  <c r="MWP60" i="7"/>
  <c r="MYY60" i="7"/>
  <c r="NBL60" i="7"/>
  <c r="NDY60" i="7"/>
  <c r="OJV60" i="7"/>
  <c r="OJZ60" i="7"/>
  <c r="OMI60" i="7"/>
  <c r="OOV60" i="7"/>
  <c r="ORI60" i="7"/>
  <c r="PXF60" i="7"/>
  <c r="PXJ60" i="7"/>
  <c r="PZS60" i="7"/>
  <c r="QCF60" i="7"/>
  <c r="QES60" i="7"/>
  <c r="RWX60" i="7"/>
  <c r="RXB60" i="7"/>
  <c r="RXA60" i="7"/>
  <c r="RZK60" i="7"/>
  <c r="RZJ60" i="7"/>
  <c r="RZN60" i="7"/>
  <c r="SBX60" i="7"/>
  <c r="SBW60" i="7"/>
  <c r="SEK60" i="7"/>
  <c r="SEJ60" i="7"/>
  <c r="TKH60" i="7"/>
  <c r="TKL60" i="7"/>
  <c r="TKK60" i="7"/>
  <c r="TMU60" i="7"/>
  <c r="TMT60" i="7"/>
  <c r="TMX60" i="7"/>
  <c r="TPH60" i="7"/>
  <c r="TPG60" i="7"/>
  <c r="TRV60" i="7"/>
  <c r="TZE60" i="7"/>
  <c r="UNV60" i="7"/>
  <c r="UNZ60" i="7"/>
  <c r="UNY60" i="7"/>
  <c r="VRK60" i="7"/>
  <c r="WGF60" i="7"/>
  <c r="WGE60" i="7"/>
  <c r="WIS60" i="7"/>
  <c r="WIR60" i="7"/>
  <c r="WSP60" i="7"/>
  <c r="EIX60" i="7"/>
  <c r="EJB60" i="7"/>
  <c r="ELK60" i="7"/>
  <c r="ENX60" i="7"/>
  <c r="EQJ60" i="7"/>
  <c r="ESW60" i="7"/>
  <c r="EVF60" i="7"/>
  <c r="EVJ60" i="7"/>
  <c r="EXS60" i="7"/>
  <c r="FJZ60" i="7"/>
  <c r="FKD60" i="7"/>
  <c r="FMM60" i="7"/>
  <c r="FOZ60" i="7"/>
  <c r="FRM60" i="7"/>
  <c r="FTY60" i="7"/>
  <c r="FWH60" i="7"/>
  <c r="FWL60" i="7"/>
  <c r="FYU60" i="7"/>
  <c r="GBH60" i="7"/>
  <c r="GDT60" i="7"/>
  <c r="GGG60" i="7"/>
  <c r="GIP60" i="7"/>
  <c r="GIT60" i="7"/>
  <c r="GLC60" i="7"/>
  <c r="GXJ60" i="7"/>
  <c r="GXN60" i="7"/>
  <c r="GZW60" i="7"/>
  <c r="HCJ60" i="7"/>
  <c r="IFV60" i="7"/>
  <c r="IFZ60" i="7"/>
  <c r="IFX60" i="7"/>
  <c r="III60" i="7"/>
  <c r="IKV60" i="7"/>
  <c r="IKU60" i="7"/>
  <c r="INI60" i="7"/>
  <c r="INH60" i="7"/>
  <c r="JTF60" i="7"/>
  <c r="JTJ60" i="7"/>
  <c r="JVS60" i="7"/>
  <c r="JYF60" i="7"/>
  <c r="KAS60" i="7"/>
  <c r="LGP60" i="7"/>
  <c r="LGT60" i="7"/>
  <c r="LGR60" i="7"/>
  <c r="LJC60" i="7"/>
  <c r="LJE60" i="7"/>
  <c r="LLP60" i="7"/>
  <c r="LLN60" i="7"/>
  <c r="LOC60" i="7"/>
  <c r="LOA60" i="7"/>
  <c r="MPE60" i="7"/>
  <c r="NGH60" i="7"/>
  <c r="NGL60" i="7"/>
  <c r="NIU60" i="7"/>
  <c r="NLH60" i="7"/>
  <c r="NNU60" i="7"/>
  <c r="OTR60" i="7"/>
  <c r="OTV60" i="7"/>
  <c r="OWE60" i="7"/>
  <c r="OYR60" i="7"/>
  <c r="PBE60" i="7"/>
  <c r="QHB60" i="7"/>
  <c r="QHF60" i="7"/>
  <c r="QJO60" i="7"/>
  <c r="QMB60" i="7"/>
  <c r="QOO60" i="7"/>
  <c r="RAW60" i="7"/>
  <c r="RAV60" i="7"/>
  <c r="RND60" i="7"/>
  <c r="RPQ60" i="7"/>
  <c r="RRZ60" i="7"/>
  <c r="RSD60" i="7"/>
  <c r="RUM60" i="7"/>
  <c r="SGT60" i="7"/>
  <c r="SGX60" i="7"/>
  <c r="SGW60" i="7"/>
  <c r="SJG60" i="7"/>
  <c r="SJF60" i="7"/>
  <c r="SJJ60" i="7"/>
  <c r="SLT60" i="7"/>
  <c r="SLS60" i="7"/>
  <c r="SOG60" i="7"/>
  <c r="SOF60" i="7"/>
  <c r="TAN60" i="7"/>
  <c r="TDA60" i="7"/>
  <c r="TFJ60" i="7"/>
  <c r="TPI60" i="7"/>
  <c r="ULJ60" i="7"/>
  <c r="VAF60" i="7"/>
  <c r="VOX60" i="7"/>
  <c r="VPB60" i="7"/>
  <c r="WDS60" i="7"/>
  <c r="WDR60" i="7"/>
  <c r="WDV60" i="7"/>
  <c r="XCH60" i="7"/>
  <c r="XCL60" i="7"/>
  <c r="WNR60" i="7"/>
  <c r="WQA60" i="7"/>
  <c r="WSN60" i="7"/>
  <c r="TFN60" i="7"/>
  <c r="THW60" i="7"/>
  <c r="TUD60" i="7"/>
  <c r="TUH60" i="7"/>
  <c r="TUG60" i="7"/>
  <c r="TWQ60" i="7"/>
  <c r="TWP60" i="7"/>
  <c r="TWT60" i="7"/>
  <c r="TZD60" i="7"/>
  <c r="TZC60" i="7"/>
  <c r="UBQ60" i="7"/>
  <c r="UBP60" i="7"/>
  <c r="UNX60" i="7"/>
  <c r="UQK60" i="7"/>
  <c r="UST60" i="7"/>
  <c r="USX60" i="7"/>
  <c r="UVG60" i="7"/>
  <c r="VHN60" i="7"/>
  <c r="VHR60" i="7"/>
  <c r="VHQ60" i="7"/>
  <c r="VKA60" i="7"/>
  <c r="VJZ60" i="7"/>
  <c r="VKD60" i="7"/>
  <c r="VMN60" i="7"/>
  <c r="VMM60" i="7"/>
  <c r="VPA60" i="7"/>
  <c r="VOZ60" i="7"/>
  <c r="WBH60" i="7"/>
  <c r="WDU60" i="7"/>
  <c r="WGD60" i="7"/>
  <c r="WGH60" i="7"/>
  <c r="WIQ60" i="7"/>
  <c r="WUX60" i="7"/>
  <c r="WVB60" i="7"/>
  <c r="WVA60" i="7"/>
  <c r="WXK60" i="7"/>
  <c r="WXJ60" i="7"/>
  <c r="WXN60" i="7"/>
  <c r="WZX60" i="7"/>
  <c r="WZW60" i="7"/>
  <c r="XCK60" i="7"/>
  <c r="TRS60" i="7"/>
  <c r="UDZ60" i="7"/>
  <c r="UED60" i="7"/>
  <c r="UEC60" i="7"/>
  <c r="UGM60" i="7"/>
  <c r="UGL60" i="7"/>
  <c r="UGP60" i="7"/>
  <c r="UIZ60" i="7"/>
  <c r="UIY60" i="7"/>
  <c r="ULM60" i="7"/>
  <c r="ULL60" i="7"/>
  <c r="UXT60" i="7"/>
  <c r="VAG60" i="7"/>
  <c r="VCP60" i="7"/>
  <c r="VCT60" i="7"/>
  <c r="VFC60" i="7"/>
  <c r="VRJ60" i="7"/>
  <c r="VRN60" i="7"/>
  <c r="VRM60" i="7"/>
  <c r="VTW60" i="7"/>
  <c r="VTV60" i="7"/>
  <c r="VTZ60" i="7"/>
  <c r="VWJ60" i="7"/>
  <c r="VWI60" i="7"/>
  <c r="VYW60" i="7"/>
  <c r="VYV60" i="7"/>
  <c r="WLD60" i="7"/>
  <c r="WNQ60" i="7"/>
  <c r="WPZ60" i="7"/>
  <c r="WQD60" i="7"/>
  <c r="WSM60" i="7"/>
  <c r="XET60" i="7"/>
  <c r="XEX60" i="7"/>
  <c r="BC60" i="7"/>
  <c r="BE60" i="7"/>
  <c r="Q118" i="2"/>
  <c r="K118" i="3" s="1"/>
  <c r="N118" i="3" s="1"/>
  <c r="Q128" i="2"/>
  <c r="K128" i="3" s="1"/>
  <c r="N128" i="3" s="1"/>
  <c r="BO128" i="2"/>
  <c r="M49" i="19"/>
  <c r="AZ128" i="2" s="1"/>
  <c r="AG128" i="3" s="1"/>
  <c r="AI128" i="3" s="1"/>
  <c r="P17" i="23"/>
  <c r="Q17" i="23"/>
  <c r="Q68" i="23" s="1"/>
  <c r="K68" i="23"/>
  <c r="K71" i="23"/>
  <c r="P18" i="23"/>
  <c r="P23" i="23"/>
  <c r="L39" i="19"/>
  <c r="AP118" i="2" s="1"/>
  <c r="AE118" i="3" s="1"/>
  <c r="AI118" i="3" s="1"/>
  <c r="H26" i="22"/>
  <c r="HCK60" i="7"/>
  <c r="HEW60" i="7"/>
  <c r="HHF60" i="7"/>
  <c r="HHJ60" i="7"/>
  <c r="HJS60" i="7"/>
  <c r="IFY60" i="7"/>
  <c r="IIH60" i="7"/>
  <c r="IIL60" i="7"/>
  <c r="IPT60" i="7"/>
  <c r="ISG60" i="7"/>
  <c r="IUP60" i="7"/>
  <c r="IUT60" i="7"/>
  <c r="IXC60" i="7"/>
  <c r="JTI60" i="7"/>
  <c r="JVR60" i="7"/>
  <c r="JVV60" i="7"/>
  <c r="JYE60" i="7"/>
  <c r="KAR60" i="7"/>
  <c r="KDD60" i="7"/>
  <c r="KFQ60" i="7"/>
  <c r="KHZ60" i="7"/>
  <c r="KID60" i="7"/>
  <c r="KKM60" i="7"/>
  <c r="LGS60" i="7"/>
  <c r="LJB60" i="7"/>
  <c r="LJF60" i="7"/>
  <c r="LLO60" i="7"/>
  <c r="LOB60" i="7"/>
  <c r="LTA60" i="7"/>
  <c r="LVJ60" i="7"/>
  <c r="LVN60" i="7"/>
  <c r="HCL60" i="7"/>
  <c r="HET60" i="7"/>
  <c r="HEX60" i="7"/>
  <c r="HHG60" i="7"/>
  <c r="HJT60" i="7"/>
  <c r="HMF60" i="7"/>
  <c r="HOS60" i="7"/>
  <c r="HRB60" i="7"/>
  <c r="HRF60" i="7"/>
  <c r="HTO60" i="7"/>
  <c r="IPU60" i="7"/>
  <c r="ISD60" i="7"/>
  <c r="ISH60" i="7"/>
  <c r="IUQ60" i="7"/>
  <c r="IXD60" i="7"/>
  <c r="IZP60" i="7"/>
  <c r="JCC60" i="7"/>
  <c r="JEL60" i="7"/>
  <c r="JEP60" i="7"/>
  <c r="JGY60" i="7"/>
  <c r="KDE60" i="7"/>
  <c r="KFN60" i="7"/>
  <c r="KFR60" i="7"/>
  <c r="KIA60" i="7"/>
  <c r="KKN60" i="7"/>
  <c r="KMZ60" i="7"/>
  <c r="KPM60" i="7"/>
  <c r="KRV60" i="7"/>
  <c r="KRZ60" i="7"/>
  <c r="KUI60" i="7"/>
  <c r="LQO60" i="7"/>
  <c r="LSX60" i="7"/>
  <c r="LTB60" i="7"/>
  <c r="LVK60" i="7"/>
  <c r="LXX60" i="7"/>
  <c r="MCW60" i="7"/>
  <c r="MFF60" i="7"/>
  <c r="HMG60" i="7"/>
  <c r="HOP60" i="7"/>
  <c r="HOT60" i="7"/>
  <c r="HRC60" i="7"/>
  <c r="HTP60" i="7"/>
  <c r="IZQ60" i="7"/>
  <c r="JBZ60" i="7"/>
  <c r="JCD60" i="7"/>
  <c r="JEM60" i="7"/>
  <c r="JGZ60" i="7"/>
  <c r="KNA60" i="7"/>
  <c r="KPJ60" i="7"/>
  <c r="KPN60" i="7"/>
  <c r="KRW60" i="7"/>
  <c r="KUJ60" i="7"/>
  <c r="MAK60" i="7"/>
  <c r="MCT60" i="7"/>
  <c r="MCX60" i="7"/>
  <c r="MFG60" i="7"/>
  <c r="MFI60" i="7"/>
  <c r="MKF60" i="7"/>
  <c r="MPB60" i="7"/>
  <c r="MRN60" i="7"/>
  <c r="MRR60" i="7"/>
  <c r="NGK60" i="7"/>
  <c r="NIT60" i="7"/>
  <c r="NIX60" i="7"/>
  <c r="NLG60" i="7"/>
  <c r="NNT60" i="7"/>
  <c r="NQF60" i="7"/>
  <c r="NSS60" i="7"/>
  <c r="NVB60" i="7"/>
  <c r="NVF60" i="7"/>
  <c r="NXO60" i="7"/>
  <c r="OTU60" i="7"/>
  <c r="OWD60" i="7"/>
  <c r="OWH60" i="7"/>
  <c r="OYQ60" i="7"/>
  <c r="PBD60" i="7"/>
  <c r="PDP60" i="7"/>
  <c r="PGC60" i="7"/>
  <c r="PIL60" i="7"/>
  <c r="PIP60" i="7"/>
  <c r="PKY60" i="7"/>
  <c r="QHE60" i="7"/>
  <c r="QJN60" i="7"/>
  <c r="QJR60" i="7"/>
  <c r="QMA60" i="7"/>
  <c r="QON60" i="7"/>
  <c r="QQZ60" i="7"/>
  <c r="QTM60" i="7"/>
  <c r="QVV60" i="7"/>
  <c r="MFJ60" i="7"/>
  <c r="MMR60" i="7"/>
  <c r="MRO60" i="7"/>
  <c r="MUA60" i="7"/>
  <c r="NQG60" i="7"/>
  <c r="NSP60" i="7"/>
  <c r="NST60" i="7"/>
  <c r="NVC60" i="7"/>
  <c r="NXP60" i="7"/>
  <c r="OAB60" i="7"/>
  <c r="OCO60" i="7"/>
  <c r="OEX60" i="7"/>
  <c r="OFB60" i="7"/>
  <c r="OHK60" i="7"/>
  <c r="PDQ60" i="7"/>
  <c r="PFZ60" i="7"/>
  <c r="PGD60" i="7"/>
  <c r="PIM60" i="7"/>
  <c r="PKZ60" i="7"/>
  <c r="PNL60" i="7"/>
  <c r="PPY60" i="7"/>
  <c r="PSH60" i="7"/>
  <c r="PSL60" i="7"/>
  <c r="QRA60" i="7"/>
  <c r="QTJ60" i="7"/>
  <c r="QTN60" i="7"/>
  <c r="QVW60" i="7"/>
  <c r="MHR60" i="7"/>
  <c r="MHV60" i="7"/>
  <c r="MMS60" i="7"/>
  <c r="MUB60" i="7"/>
  <c r="OAC60" i="7"/>
  <c r="OCL60" i="7"/>
  <c r="OCP60" i="7"/>
  <c r="OEY60" i="7"/>
  <c r="OHL60" i="7"/>
  <c r="PNM60" i="7"/>
  <c r="PPV60" i="7"/>
  <c r="PPZ60" i="7"/>
  <c r="PSI60" i="7"/>
  <c r="PUV60" i="7"/>
  <c r="PUU60" i="7"/>
  <c r="QVY60" i="7"/>
  <c r="RAU60" i="7"/>
  <c r="SGV60" i="7"/>
  <c r="SJI60" i="7"/>
  <c r="SLR60" i="7"/>
  <c r="SLV60" i="7"/>
  <c r="SOE60" i="7"/>
  <c r="TUF60" i="7"/>
  <c r="TWS60" i="7"/>
  <c r="TZB60" i="7"/>
  <c r="TZF60" i="7"/>
  <c r="UBO60" i="7"/>
  <c r="VHP60" i="7"/>
  <c r="VKC60" i="7"/>
  <c r="VML60" i="7"/>
  <c r="VMP60" i="7"/>
  <c r="VOY60" i="7"/>
  <c r="WUZ60" i="7"/>
  <c r="WXM60" i="7"/>
  <c r="WZV60" i="7"/>
  <c r="WZZ60" i="7"/>
  <c r="XCI60" i="7"/>
  <c r="QYJ60" i="7"/>
  <c r="RDH60" i="7"/>
  <c r="RFU60" i="7"/>
  <c r="RID60" i="7"/>
  <c r="RIH60" i="7"/>
  <c r="RKQ60" i="7"/>
  <c r="SQR60" i="7"/>
  <c r="STE60" i="7"/>
  <c r="SVN60" i="7"/>
  <c r="SVR60" i="7"/>
  <c r="SYA60" i="7"/>
  <c r="UEB60" i="7"/>
  <c r="UGO60" i="7"/>
  <c r="UIX60" i="7"/>
  <c r="UJB60" i="7"/>
  <c r="ULK60" i="7"/>
  <c r="VRL60" i="7"/>
  <c r="VTY60" i="7"/>
  <c r="VWH60" i="7"/>
  <c r="VWL60" i="7"/>
  <c r="VYU60" i="7"/>
  <c r="XCJ60" i="7"/>
  <c r="XEV60" i="7"/>
  <c r="XEW60" i="7"/>
  <c r="Y51" i="8"/>
  <c r="E73" i="8"/>
  <c r="T73" i="8" s="1"/>
  <c r="Y73" i="8" s="1"/>
  <c r="E49" i="8"/>
  <c r="O49" i="8" s="1"/>
  <c r="Y49" i="8" s="1"/>
  <c r="E48" i="8"/>
  <c r="O48" i="8" s="1"/>
  <c r="Y48" i="8" s="1"/>
  <c r="E47" i="8"/>
  <c r="T47" i="8" s="1"/>
  <c r="Y47" i="8" s="1"/>
  <c r="E46" i="8"/>
  <c r="T46" i="8" s="1"/>
  <c r="Y46" i="8" s="1"/>
  <c r="E45" i="8"/>
  <c r="O45" i="8" s="1"/>
  <c r="Y45" i="8" s="1"/>
  <c r="E44" i="8"/>
  <c r="O44" i="8" s="1"/>
  <c r="Y44" i="8" s="1"/>
  <c r="E43" i="8"/>
  <c r="O43" i="8" s="1"/>
  <c r="Y43" i="8" s="1"/>
  <c r="E42" i="8"/>
  <c r="O42" i="8" s="1"/>
  <c r="Y42" i="8" s="1"/>
  <c r="E41" i="8"/>
  <c r="O41" i="8" s="1"/>
  <c r="Y41" i="8" s="1"/>
  <c r="E40" i="8"/>
  <c r="T40" i="8" s="1"/>
  <c r="E39" i="8"/>
  <c r="O39" i="8" s="1"/>
  <c r="Y39" i="8" s="1"/>
  <c r="E38" i="8"/>
  <c r="O38" i="8" s="1"/>
  <c r="Y38" i="8" s="1"/>
  <c r="E37" i="8"/>
  <c r="J37" i="8" s="1"/>
  <c r="Y37" i="8" s="1"/>
  <c r="E36" i="8"/>
  <c r="J36" i="8" s="1"/>
  <c r="E74" i="8"/>
  <c r="E35" i="8"/>
  <c r="O35" i="8" s="1"/>
  <c r="Y35" i="8" s="1"/>
  <c r="E34" i="8"/>
  <c r="O34" i="8" s="1"/>
  <c r="Y34" i="8" s="1"/>
  <c r="E33" i="8"/>
  <c r="O33" i="8" s="1"/>
  <c r="Y33" i="8" s="1"/>
  <c r="E32" i="8"/>
  <c r="O32" i="8" s="1"/>
  <c r="Y32" i="8" s="1"/>
  <c r="Y67" i="8"/>
  <c r="Y79" i="8"/>
  <c r="Y65" i="8"/>
  <c r="Y64" i="8"/>
  <c r="Y77" i="8"/>
  <c r="Y62" i="8"/>
  <c r="Y63" i="8"/>
  <c r="Y75" i="8"/>
  <c r="Y60" i="8"/>
  <c r="Y58" i="8"/>
  <c r="Y54" i="8"/>
  <c r="Y52" i="8"/>
  <c r="Y26" i="8"/>
  <c r="Y25" i="8"/>
  <c r="Y24" i="8"/>
  <c r="Y23" i="8"/>
  <c r="Y22" i="8"/>
  <c r="Y21" i="8"/>
  <c r="Y20" i="8"/>
  <c r="Y19" i="8"/>
  <c r="E31" i="8"/>
  <c r="BF63" i="7"/>
  <c r="BE63" i="7"/>
  <c r="BD63" i="7"/>
  <c r="BC63" i="7"/>
  <c r="BF62" i="7"/>
  <c r="BE62" i="7"/>
  <c r="BD62" i="7"/>
  <c r="BC62" i="7"/>
  <c r="BF61" i="7"/>
  <c r="BE61" i="7"/>
  <c r="BC61" i="7"/>
  <c r="BF59" i="7"/>
  <c r="BE59" i="7"/>
  <c r="BC59" i="7"/>
  <c r="BF58" i="7"/>
  <c r="BE58" i="7"/>
  <c r="BD58" i="7"/>
  <c r="BC58" i="7"/>
  <c r="BF57" i="7"/>
  <c r="BE57" i="7"/>
  <c r="BD57" i="7"/>
  <c r="BC57" i="7"/>
  <c r="BF56" i="7"/>
  <c r="BE56" i="7"/>
  <c r="BD56" i="7"/>
  <c r="BC56" i="7"/>
  <c r="BF55" i="7"/>
  <c r="BE55" i="7"/>
  <c r="BD55" i="7"/>
  <c r="BC55" i="7"/>
  <c r="BF54" i="7"/>
  <c r="BE54" i="7"/>
  <c r="BD54" i="7"/>
  <c r="BC54" i="7"/>
  <c r="BF53" i="7"/>
  <c r="BE53" i="7"/>
  <c r="BD53" i="7"/>
  <c r="BC53" i="7"/>
  <c r="BF52" i="7"/>
  <c r="BE52" i="7"/>
  <c r="BD52" i="7"/>
  <c r="BC52" i="7"/>
  <c r="BF51" i="7"/>
  <c r="BE51" i="7"/>
  <c r="BC51" i="7"/>
  <c r="BF50" i="7"/>
  <c r="BE50" i="7"/>
  <c r="BD50" i="7"/>
  <c r="BC50" i="7"/>
  <c r="BF49" i="7"/>
  <c r="BE49" i="7"/>
  <c r="BD49" i="7"/>
  <c r="BF48" i="7"/>
  <c r="BE48" i="7"/>
  <c r="BD48" i="7"/>
  <c r="BC48" i="7"/>
  <c r="BF47" i="7"/>
  <c r="BE47" i="7"/>
  <c r="BD47" i="7"/>
  <c r="BC47" i="7"/>
  <c r="BF46" i="7"/>
  <c r="BE46" i="7"/>
  <c r="BD46" i="7"/>
  <c r="BC46" i="7"/>
  <c r="BF45" i="7"/>
  <c r="BE45" i="7"/>
  <c r="BD45" i="7"/>
  <c r="BF44" i="7"/>
  <c r="BE44" i="7"/>
  <c r="BD44" i="7"/>
  <c r="BC44" i="7"/>
  <c r="BF43" i="7"/>
  <c r="BE43" i="7"/>
  <c r="BC43" i="7"/>
  <c r="BF42" i="7"/>
  <c r="BD42" i="7"/>
  <c r="BC42" i="7"/>
  <c r="BF41" i="7"/>
  <c r="BE41" i="7"/>
  <c r="BD41" i="7"/>
  <c r="BC41" i="7"/>
  <c r="BF40" i="7"/>
  <c r="BE40" i="7"/>
  <c r="BC40" i="7"/>
  <c r="BF39" i="7"/>
  <c r="BE39" i="7"/>
  <c r="BD39" i="7"/>
  <c r="BC39" i="7"/>
  <c r="BF38" i="7"/>
  <c r="BE38" i="7"/>
  <c r="BD38" i="7"/>
  <c r="BC38" i="7"/>
  <c r="BF37" i="7"/>
  <c r="BE37" i="7"/>
  <c r="BD37" i="7"/>
  <c r="BC37" i="7"/>
  <c r="BF36" i="7"/>
  <c r="BE36" i="7"/>
  <c r="BD36" i="7"/>
  <c r="BC36" i="7"/>
  <c r="BF35" i="7"/>
  <c r="BD35" i="7"/>
  <c r="BC35" i="7"/>
  <c r="BF34" i="7"/>
  <c r="BE34" i="7"/>
  <c r="BD34" i="7"/>
  <c r="BC34" i="7"/>
  <c r="BF33" i="7"/>
  <c r="BE33" i="7"/>
  <c r="BD33" i="7"/>
  <c r="BC33" i="7"/>
  <c r="BF32" i="7"/>
  <c r="BE32" i="7"/>
  <c r="BD32" i="7"/>
  <c r="BC32" i="7"/>
  <c r="BF31" i="7"/>
  <c r="BE31" i="7"/>
  <c r="BD31" i="7"/>
  <c r="BC31" i="7"/>
  <c r="BF30" i="7"/>
  <c r="BE30" i="7"/>
  <c r="BD30" i="7"/>
  <c r="BC30" i="7"/>
  <c r="BF29" i="7"/>
  <c r="BE29" i="7"/>
  <c r="BD29" i="7"/>
  <c r="BC29" i="7"/>
  <c r="BF28" i="7"/>
  <c r="BE28" i="7"/>
  <c r="BD28" i="7"/>
  <c r="BC28" i="7"/>
  <c r="BF27" i="7"/>
  <c r="BE27" i="7"/>
  <c r="BD27" i="7"/>
  <c r="BC27" i="7"/>
  <c r="BF26" i="7"/>
  <c r="BE26" i="7"/>
  <c r="BD26" i="7"/>
  <c r="BC26" i="7"/>
  <c r="BF25" i="7"/>
  <c r="BE25" i="7"/>
  <c r="BD25" i="7"/>
  <c r="BC25" i="7"/>
  <c r="BF24" i="7"/>
  <c r="BE24" i="7"/>
  <c r="BD24" i="7"/>
  <c r="BC24" i="7"/>
  <c r="BF23" i="7"/>
  <c r="BE23" i="7"/>
  <c r="BD23" i="7"/>
  <c r="BC23" i="7"/>
  <c r="BE22" i="7"/>
  <c r="BD22" i="7"/>
  <c r="BC22" i="7"/>
  <c r="BF21" i="7"/>
  <c r="BE21" i="7"/>
  <c r="BD21" i="7"/>
  <c r="BC21" i="7"/>
  <c r="BF20" i="7"/>
  <c r="BE20" i="7"/>
  <c r="BC20" i="7"/>
  <c r="AS19" i="7"/>
  <c r="AT19" i="7"/>
  <c r="AU19" i="7"/>
  <c r="AV19" i="7"/>
  <c r="AI19" i="7"/>
  <c r="AJ19" i="7"/>
  <c r="AK19" i="7"/>
  <c r="AL19" i="7"/>
  <c r="Y19" i="7"/>
  <c r="BC19" i="7" s="1"/>
  <c r="Z19" i="7"/>
  <c r="BD19" i="7" s="1"/>
  <c r="AA19" i="7"/>
  <c r="BE19" i="7" s="1"/>
  <c r="AB19" i="7"/>
  <c r="BF19" i="7" s="1"/>
  <c r="AQ60" i="6"/>
  <c r="AQ19" i="6"/>
  <c r="Q60" i="6"/>
  <c r="Q19" i="6"/>
  <c r="O56" i="19"/>
  <c r="D17" i="22"/>
  <c r="Z88" i="20"/>
  <c r="Y88" i="20"/>
  <c r="X88" i="20"/>
  <c r="W88" i="20"/>
  <c r="V88" i="20"/>
  <c r="U88" i="20"/>
  <c r="T88" i="20"/>
  <c r="R88" i="20"/>
  <c r="Q88" i="20"/>
  <c r="P88" i="20"/>
  <c r="O88" i="20"/>
  <c r="N88" i="20"/>
  <c r="M88" i="20"/>
  <c r="L88" i="20"/>
  <c r="K88" i="20"/>
  <c r="J88" i="20"/>
  <c r="I88" i="20"/>
  <c r="H88" i="20"/>
  <c r="G88" i="20"/>
  <c r="F88" i="20"/>
  <c r="E88" i="20"/>
  <c r="D88" i="20"/>
  <c r="P19" i="19"/>
  <c r="P20" i="19"/>
  <c r="P21" i="19"/>
  <c r="P22" i="19"/>
  <c r="P23" i="19"/>
  <c r="P24" i="19"/>
  <c r="P78" i="19"/>
  <c r="P79" i="19"/>
  <c r="P80" i="19"/>
  <c r="P25" i="19"/>
  <c r="P81" i="19"/>
  <c r="P82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83" i="19"/>
  <c r="P84" i="19"/>
  <c r="Q84" i="19"/>
  <c r="P85" i="19"/>
  <c r="Q85" i="19"/>
  <c r="P18" i="19"/>
  <c r="P17" i="19"/>
  <c r="A63" i="6"/>
  <c r="C63" i="6"/>
  <c r="C63" i="7" s="1"/>
  <c r="B63" i="6"/>
  <c r="B63" i="7" s="1"/>
  <c r="C60" i="6"/>
  <c r="B60" i="6"/>
  <c r="B60" i="7" s="1"/>
  <c r="A60" i="6"/>
  <c r="A60" i="7" s="1"/>
  <c r="A19" i="6"/>
  <c r="A19" i="7" s="1"/>
  <c r="AG177" i="21"/>
  <c r="AM177" i="21"/>
  <c r="AL177" i="21"/>
  <c r="AK177" i="21"/>
  <c r="AJ177" i="21"/>
  <c r="AI177" i="21"/>
  <c r="AR63" i="6" s="1"/>
  <c r="AR63" i="7" s="1"/>
  <c r="AG166" i="21"/>
  <c r="AM166" i="21"/>
  <c r="AL166" i="21"/>
  <c r="AK166" i="21"/>
  <c r="AJ166" i="21"/>
  <c r="AI166" i="21"/>
  <c r="AR62" i="6" s="1"/>
  <c r="AR62" i="7" s="1"/>
  <c r="AH166" i="21"/>
  <c r="AN166" i="21" s="1"/>
  <c r="AG165" i="21"/>
  <c r="AM165" i="21"/>
  <c r="AL165" i="21"/>
  <c r="AK165" i="21"/>
  <c r="AJ165" i="21"/>
  <c r="AI165" i="21"/>
  <c r="AR61" i="6" s="1"/>
  <c r="AR61" i="7" s="1"/>
  <c r="AH165" i="21"/>
  <c r="AN165" i="21" s="1"/>
  <c r="AG164" i="21"/>
  <c r="AM164" i="21"/>
  <c r="AL164" i="21"/>
  <c r="AK164" i="21"/>
  <c r="AJ164" i="21"/>
  <c r="AI164" i="21"/>
  <c r="AR60" i="6" s="1"/>
  <c r="AR60" i="7" s="1"/>
  <c r="AH164" i="21"/>
  <c r="AN164" i="21" s="1"/>
  <c r="AG132" i="21"/>
  <c r="AM132" i="21"/>
  <c r="AL132" i="21"/>
  <c r="AK132" i="21"/>
  <c r="AJ132" i="21"/>
  <c r="AI132" i="21"/>
  <c r="AG131" i="21"/>
  <c r="AM131" i="21"/>
  <c r="AL131" i="21"/>
  <c r="AK131" i="21"/>
  <c r="AJ131" i="21"/>
  <c r="AI131" i="21"/>
  <c r="AG130" i="21"/>
  <c r="AM130" i="21"/>
  <c r="AL130" i="21"/>
  <c r="AK130" i="21"/>
  <c r="AJ130" i="21"/>
  <c r="AI130" i="21"/>
  <c r="AG129" i="21"/>
  <c r="AM129" i="21"/>
  <c r="AL129" i="21"/>
  <c r="AK129" i="21"/>
  <c r="AJ129" i="21"/>
  <c r="AG128" i="21"/>
  <c r="AM128" i="21"/>
  <c r="AL128" i="21"/>
  <c r="AK128" i="21"/>
  <c r="AJ128" i="21"/>
  <c r="AG127" i="21"/>
  <c r="AM127" i="21"/>
  <c r="AL127" i="21"/>
  <c r="AK127" i="21"/>
  <c r="AJ127" i="21"/>
  <c r="AI127" i="21"/>
  <c r="AG126" i="21"/>
  <c r="AM126" i="21"/>
  <c r="AL126" i="21"/>
  <c r="AK126" i="21"/>
  <c r="AJ126" i="21"/>
  <c r="AG125" i="21"/>
  <c r="AM125" i="21"/>
  <c r="AL125" i="21"/>
  <c r="AK125" i="21"/>
  <c r="AJ125" i="21"/>
  <c r="AG124" i="21"/>
  <c r="AM124" i="21"/>
  <c r="AL124" i="21"/>
  <c r="AK124" i="21"/>
  <c r="AJ124" i="21"/>
  <c r="AI124" i="21"/>
  <c r="AG123" i="21"/>
  <c r="AM123" i="21"/>
  <c r="AL123" i="21"/>
  <c r="AK123" i="21"/>
  <c r="AJ123" i="21"/>
  <c r="AI123" i="21"/>
  <c r="AG122" i="21"/>
  <c r="AM122" i="21"/>
  <c r="AL122" i="21"/>
  <c r="AK122" i="21"/>
  <c r="AJ122" i="21"/>
  <c r="AI122" i="21"/>
  <c r="AG121" i="21"/>
  <c r="AM121" i="21"/>
  <c r="AL121" i="21"/>
  <c r="AK121" i="21"/>
  <c r="AJ121" i="21"/>
  <c r="AI121" i="21"/>
  <c r="AG120" i="21"/>
  <c r="AM120" i="21"/>
  <c r="AL120" i="21"/>
  <c r="AK120" i="21"/>
  <c r="AJ120" i="21"/>
  <c r="AG119" i="21"/>
  <c r="AM119" i="21"/>
  <c r="AL119" i="21"/>
  <c r="AK119" i="21"/>
  <c r="AJ119" i="21"/>
  <c r="AG118" i="21"/>
  <c r="AM118" i="21"/>
  <c r="AL118" i="21"/>
  <c r="AK118" i="21"/>
  <c r="AJ118" i="21"/>
  <c r="AI118" i="21"/>
  <c r="AG117" i="21"/>
  <c r="AM117" i="21"/>
  <c r="AL117" i="21"/>
  <c r="AK117" i="21"/>
  <c r="AJ117" i="21"/>
  <c r="AG116" i="21"/>
  <c r="AM116" i="21"/>
  <c r="AL116" i="21"/>
  <c r="AK116" i="21"/>
  <c r="AJ116" i="21"/>
  <c r="AI116" i="21"/>
  <c r="AG115" i="21"/>
  <c r="AM115" i="21"/>
  <c r="AL115" i="21"/>
  <c r="AK115" i="21"/>
  <c r="AJ115" i="21"/>
  <c r="AI115" i="21"/>
  <c r="AG114" i="21"/>
  <c r="AM114" i="21"/>
  <c r="AL114" i="21"/>
  <c r="AK114" i="21"/>
  <c r="AJ114" i="21"/>
  <c r="AI114" i="21"/>
  <c r="AG113" i="21"/>
  <c r="AM113" i="21"/>
  <c r="AL113" i="21"/>
  <c r="AK113" i="21"/>
  <c r="AJ113" i="21"/>
  <c r="AG112" i="21"/>
  <c r="AM112" i="21"/>
  <c r="AL112" i="21"/>
  <c r="AK112" i="21"/>
  <c r="AJ112" i="21"/>
  <c r="AI112" i="21"/>
  <c r="AG111" i="21"/>
  <c r="AM111" i="21"/>
  <c r="AL111" i="21"/>
  <c r="AK111" i="21"/>
  <c r="AJ111" i="21"/>
  <c r="AG110" i="21"/>
  <c r="AM110" i="21"/>
  <c r="AL110" i="21"/>
  <c r="AK110" i="21"/>
  <c r="AJ110" i="21"/>
  <c r="AG109" i="21"/>
  <c r="AM109" i="21"/>
  <c r="AL109" i="21"/>
  <c r="AK109" i="21"/>
  <c r="AJ109" i="21"/>
  <c r="AI109" i="21"/>
  <c r="AG108" i="21"/>
  <c r="AM108" i="21"/>
  <c r="AL108" i="21"/>
  <c r="AK108" i="21"/>
  <c r="AJ108" i="21"/>
  <c r="AG107" i="21"/>
  <c r="AM107" i="21"/>
  <c r="AL107" i="21"/>
  <c r="AK107" i="21"/>
  <c r="AJ107" i="21"/>
  <c r="AG106" i="21"/>
  <c r="AM106" i="21"/>
  <c r="AL106" i="21"/>
  <c r="AK106" i="21"/>
  <c r="AJ106" i="21"/>
  <c r="AG105" i="21"/>
  <c r="AM105" i="21"/>
  <c r="AL105" i="21"/>
  <c r="AK105" i="21"/>
  <c r="AJ105" i="21"/>
  <c r="AG104" i="21"/>
  <c r="AM104" i="21"/>
  <c r="AL104" i="21"/>
  <c r="AK104" i="21"/>
  <c r="AJ104" i="21"/>
  <c r="AG103" i="21"/>
  <c r="AM103" i="21"/>
  <c r="AL103" i="21"/>
  <c r="AK103" i="21"/>
  <c r="AJ103" i="21"/>
  <c r="AG102" i="21"/>
  <c r="AM102" i="21"/>
  <c r="AL102" i="21"/>
  <c r="AK102" i="21"/>
  <c r="AJ102" i="21"/>
  <c r="AG101" i="21"/>
  <c r="AM101" i="21"/>
  <c r="AL101" i="21"/>
  <c r="AK101" i="21"/>
  <c r="AJ101" i="21"/>
  <c r="AG100" i="21"/>
  <c r="AM100" i="21"/>
  <c r="AL100" i="21"/>
  <c r="AK100" i="21"/>
  <c r="AJ100" i="21"/>
  <c r="AG99" i="21"/>
  <c r="AM99" i="21"/>
  <c r="AL99" i="21"/>
  <c r="AK99" i="21"/>
  <c r="AJ99" i="21"/>
  <c r="AI99" i="21"/>
  <c r="AG98" i="21"/>
  <c r="AM98" i="21"/>
  <c r="AL98" i="21"/>
  <c r="AK98" i="21"/>
  <c r="AJ98" i="21"/>
  <c r="AI98" i="21"/>
  <c r="AG97" i="21"/>
  <c r="AM97" i="21"/>
  <c r="AL97" i="21"/>
  <c r="AK97" i="21"/>
  <c r="AJ97" i="21"/>
  <c r="AI97" i="21"/>
  <c r="AH97" i="21"/>
  <c r="AG96" i="21"/>
  <c r="AM96" i="21"/>
  <c r="AL96" i="21"/>
  <c r="AK96" i="21"/>
  <c r="AJ96" i="21"/>
  <c r="AI96" i="21"/>
  <c r="AH96" i="21"/>
  <c r="AG95" i="21"/>
  <c r="AM95" i="21"/>
  <c r="AL95" i="21"/>
  <c r="AK95" i="21"/>
  <c r="AJ95" i="21"/>
  <c r="AI95" i="21"/>
  <c r="AH95" i="21"/>
  <c r="AG94" i="21"/>
  <c r="AM94" i="21"/>
  <c r="AL94" i="21"/>
  <c r="AK94" i="21"/>
  <c r="AJ94" i="21"/>
  <c r="AI94" i="21"/>
  <c r="AH94" i="21"/>
  <c r="AG93" i="21"/>
  <c r="AM93" i="21"/>
  <c r="AL93" i="21"/>
  <c r="AK93" i="21"/>
  <c r="AJ93" i="21"/>
  <c r="AI93" i="21"/>
  <c r="AH93" i="21"/>
  <c r="AG92" i="21"/>
  <c r="AM92" i="21"/>
  <c r="AL92" i="21"/>
  <c r="AK92" i="21"/>
  <c r="AJ92" i="21"/>
  <c r="AI92" i="21"/>
  <c r="AH92" i="21"/>
  <c r="AG91" i="21"/>
  <c r="AM91" i="21"/>
  <c r="AL91" i="21"/>
  <c r="AK91" i="21"/>
  <c r="AJ91" i="21"/>
  <c r="AI91" i="21"/>
  <c r="AH91" i="21"/>
  <c r="AG90" i="21"/>
  <c r="AM90" i="21"/>
  <c r="AL90" i="21"/>
  <c r="AK90" i="21"/>
  <c r="AJ90" i="21"/>
  <c r="AI90" i="21"/>
  <c r="AH90" i="21"/>
  <c r="AE63" i="6"/>
  <c r="AH63" i="7" s="1"/>
  <c r="C177" i="20"/>
  <c r="B177" i="20"/>
  <c r="A177" i="20"/>
  <c r="C166" i="20"/>
  <c r="B166" i="20"/>
  <c r="A166" i="20"/>
  <c r="C165" i="20"/>
  <c r="B165" i="20"/>
  <c r="A165" i="20"/>
  <c r="AE60" i="6"/>
  <c r="AH60" i="7" s="1"/>
  <c r="BB60" i="7" s="1"/>
  <c r="D60" i="7" s="1"/>
  <c r="C164" i="20"/>
  <c r="B164" i="20"/>
  <c r="A164" i="20"/>
  <c r="AH132" i="5"/>
  <c r="AG132" i="5"/>
  <c r="AM132" i="5"/>
  <c r="AL132" i="5"/>
  <c r="AK132" i="5"/>
  <c r="AJ132" i="5"/>
  <c r="AI132" i="5"/>
  <c r="AH131" i="5"/>
  <c r="AG131" i="5"/>
  <c r="AM131" i="5"/>
  <c r="AL131" i="5"/>
  <c r="AK131" i="5"/>
  <c r="AJ131" i="5"/>
  <c r="AI131" i="5"/>
  <c r="AH130" i="5"/>
  <c r="AG130" i="5"/>
  <c r="AM130" i="5"/>
  <c r="AL130" i="5"/>
  <c r="AK130" i="5"/>
  <c r="AJ130" i="5"/>
  <c r="AI130" i="5"/>
  <c r="AH129" i="5"/>
  <c r="AG129" i="5"/>
  <c r="AM129" i="5"/>
  <c r="AL129" i="5"/>
  <c r="AK129" i="5"/>
  <c r="AJ129" i="5"/>
  <c r="AI129" i="5"/>
  <c r="AH128" i="5"/>
  <c r="AG128" i="5"/>
  <c r="AM128" i="5"/>
  <c r="AL128" i="5"/>
  <c r="AK128" i="5"/>
  <c r="AJ128" i="5"/>
  <c r="AI128" i="5"/>
  <c r="AH127" i="5"/>
  <c r="AG127" i="5"/>
  <c r="AM127" i="5"/>
  <c r="AL127" i="5"/>
  <c r="AK127" i="5"/>
  <c r="AJ127" i="5"/>
  <c r="AI127" i="5"/>
  <c r="AH126" i="5"/>
  <c r="AG126" i="5"/>
  <c r="AM126" i="5"/>
  <c r="AL126" i="5"/>
  <c r="AK126" i="5"/>
  <c r="AJ126" i="5"/>
  <c r="AI126" i="5"/>
  <c r="AH125" i="5"/>
  <c r="AG125" i="5"/>
  <c r="AM125" i="5"/>
  <c r="AL125" i="5"/>
  <c r="AK125" i="5"/>
  <c r="AJ125" i="5"/>
  <c r="AI125" i="5"/>
  <c r="AH124" i="5"/>
  <c r="AG124" i="5"/>
  <c r="AM124" i="5"/>
  <c r="AL124" i="5"/>
  <c r="AK124" i="5"/>
  <c r="AJ124" i="5"/>
  <c r="AI124" i="5"/>
  <c r="AH123" i="5"/>
  <c r="AG123" i="5"/>
  <c r="AM123" i="5"/>
  <c r="AL123" i="5"/>
  <c r="AK123" i="5"/>
  <c r="AJ123" i="5"/>
  <c r="AI123" i="5"/>
  <c r="AH122" i="5"/>
  <c r="AG122" i="5"/>
  <c r="AM122" i="5"/>
  <c r="AL122" i="5"/>
  <c r="AK122" i="5"/>
  <c r="AJ122" i="5"/>
  <c r="AI122" i="5"/>
  <c r="AH121" i="5"/>
  <c r="AG121" i="5"/>
  <c r="AM121" i="5"/>
  <c r="AL121" i="5"/>
  <c r="AK121" i="5"/>
  <c r="AJ121" i="5"/>
  <c r="AI121" i="5"/>
  <c r="AH120" i="5"/>
  <c r="AG120" i="5"/>
  <c r="AM120" i="5"/>
  <c r="AL120" i="5"/>
  <c r="AK120" i="5"/>
  <c r="AJ120" i="5"/>
  <c r="AI120" i="5"/>
  <c r="AH119" i="5"/>
  <c r="AG119" i="5"/>
  <c r="AM119" i="5"/>
  <c r="AL119" i="5"/>
  <c r="AK119" i="5"/>
  <c r="AJ119" i="5"/>
  <c r="AI119" i="5"/>
  <c r="AG118" i="5"/>
  <c r="AM118" i="5"/>
  <c r="AL118" i="5"/>
  <c r="AK118" i="5"/>
  <c r="AJ118" i="5"/>
  <c r="AI118" i="5"/>
  <c r="AG117" i="5"/>
  <c r="AM117" i="5"/>
  <c r="AL117" i="5"/>
  <c r="AK117" i="5"/>
  <c r="AJ117" i="5"/>
  <c r="AI117" i="5"/>
  <c r="AG116" i="5"/>
  <c r="AM116" i="5"/>
  <c r="AL116" i="5"/>
  <c r="AK116" i="5"/>
  <c r="AJ116" i="5"/>
  <c r="AI116" i="5"/>
  <c r="AG115" i="5"/>
  <c r="AM115" i="5"/>
  <c r="AL115" i="5"/>
  <c r="AK115" i="5"/>
  <c r="AJ115" i="5"/>
  <c r="AI115" i="5"/>
  <c r="AG114" i="5"/>
  <c r="AM114" i="5"/>
  <c r="AL114" i="5"/>
  <c r="AK114" i="5"/>
  <c r="AJ114" i="5"/>
  <c r="AI114" i="5"/>
  <c r="AG113" i="5"/>
  <c r="AM113" i="5"/>
  <c r="AL113" i="5"/>
  <c r="AK113" i="5"/>
  <c r="AJ113" i="5"/>
  <c r="AI113" i="5"/>
  <c r="AG112" i="5"/>
  <c r="AM112" i="5"/>
  <c r="AL112" i="5"/>
  <c r="AK112" i="5"/>
  <c r="AJ112" i="5"/>
  <c r="AI112" i="5"/>
  <c r="AG111" i="5"/>
  <c r="AM111" i="5"/>
  <c r="AL111" i="5"/>
  <c r="AK111" i="5"/>
  <c r="AJ111" i="5"/>
  <c r="AI111" i="5"/>
  <c r="AG110" i="5"/>
  <c r="AM110" i="5"/>
  <c r="AL110" i="5"/>
  <c r="AK110" i="5"/>
  <c r="AJ110" i="5"/>
  <c r="AI110" i="5"/>
  <c r="AG109" i="5"/>
  <c r="AM109" i="5"/>
  <c r="AL109" i="5"/>
  <c r="AK109" i="5"/>
  <c r="AJ109" i="5"/>
  <c r="AI109" i="5"/>
  <c r="AG108" i="5"/>
  <c r="AM108" i="5"/>
  <c r="AL108" i="5"/>
  <c r="AK108" i="5"/>
  <c r="AJ108" i="5"/>
  <c r="AI108" i="5"/>
  <c r="AG107" i="5"/>
  <c r="AM107" i="5"/>
  <c r="AL107" i="5"/>
  <c r="AK107" i="5"/>
  <c r="AJ107" i="5"/>
  <c r="AI107" i="5"/>
  <c r="AG106" i="5"/>
  <c r="AM106" i="5"/>
  <c r="AL106" i="5"/>
  <c r="AK106" i="5"/>
  <c r="AJ106" i="5"/>
  <c r="AI106" i="5"/>
  <c r="AG105" i="5"/>
  <c r="AM105" i="5"/>
  <c r="AL105" i="5"/>
  <c r="AK105" i="5"/>
  <c r="AJ105" i="5"/>
  <c r="AI105" i="5"/>
  <c r="AG104" i="5"/>
  <c r="AM104" i="5"/>
  <c r="AL104" i="5"/>
  <c r="AK104" i="5"/>
  <c r="AJ104" i="5"/>
  <c r="AI104" i="5"/>
  <c r="AG103" i="5"/>
  <c r="AM103" i="5"/>
  <c r="AL103" i="5"/>
  <c r="AK103" i="5"/>
  <c r="AJ103" i="5"/>
  <c r="AI103" i="5"/>
  <c r="AG102" i="5"/>
  <c r="AM102" i="5"/>
  <c r="AL102" i="5"/>
  <c r="AK102" i="5"/>
  <c r="AJ102" i="5"/>
  <c r="AI102" i="5"/>
  <c r="AG101" i="5"/>
  <c r="AM101" i="5"/>
  <c r="AL101" i="5"/>
  <c r="AK101" i="5"/>
  <c r="AJ101" i="5"/>
  <c r="AI101" i="5"/>
  <c r="AG100" i="5"/>
  <c r="AM100" i="5"/>
  <c r="AL100" i="5"/>
  <c r="AK100" i="5"/>
  <c r="AJ100" i="5"/>
  <c r="AI100" i="5"/>
  <c r="AG99" i="5"/>
  <c r="AM99" i="5"/>
  <c r="AL99" i="5"/>
  <c r="AK99" i="5"/>
  <c r="AJ99" i="5"/>
  <c r="AI99" i="5"/>
  <c r="AG98" i="5"/>
  <c r="AM98" i="5"/>
  <c r="AL98" i="5"/>
  <c r="AK98" i="5"/>
  <c r="AJ98" i="5"/>
  <c r="AI98" i="5"/>
  <c r="AH97" i="5"/>
  <c r="AG97" i="5"/>
  <c r="AM97" i="5"/>
  <c r="AL97" i="5"/>
  <c r="AK97" i="5"/>
  <c r="AJ97" i="5"/>
  <c r="AI97" i="5"/>
  <c r="AH96" i="5"/>
  <c r="AG96" i="5"/>
  <c r="AM96" i="5"/>
  <c r="AL96" i="5"/>
  <c r="AK96" i="5"/>
  <c r="AJ96" i="5"/>
  <c r="AI96" i="5"/>
  <c r="AH95" i="5"/>
  <c r="AG95" i="5"/>
  <c r="AM95" i="5"/>
  <c r="AL95" i="5"/>
  <c r="AK95" i="5"/>
  <c r="AJ95" i="5"/>
  <c r="AI95" i="5"/>
  <c r="AH94" i="5"/>
  <c r="AG94" i="5"/>
  <c r="AM94" i="5"/>
  <c r="AL94" i="5"/>
  <c r="AK94" i="5"/>
  <c r="AJ94" i="5"/>
  <c r="AI94" i="5"/>
  <c r="AH93" i="5"/>
  <c r="AG93" i="5"/>
  <c r="AM93" i="5"/>
  <c r="AL93" i="5"/>
  <c r="AK93" i="5"/>
  <c r="AJ93" i="5"/>
  <c r="AI93" i="5"/>
  <c r="AH92" i="5"/>
  <c r="AG92" i="5"/>
  <c r="AM92" i="5"/>
  <c r="AL92" i="5"/>
  <c r="AK92" i="5"/>
  <c r="AJ92" i="5"/>
  <c r="AI92" i="5"/>
  <c r="AH91" i="5"/>
  <c r="AG91" i="5"/>
  <c r="AM91" i="5"/>
  <c r="AL91" i="5"/>
  <c r="AK91" i="5"/>
  <c r="AJ91" i="5"/>
  <c r="AI91" i="5"/>
  <c r="AH90" i="5"/>
  <c r="AG90" i="5"/>
  <c r="AM90" i="5"/>
  <c r="AL90" i="5"/>
  <c r="AK90" i="5"/>
  <c r="AJ90" i="5"/>
  <c r="AI90" i="5"/>
  <c r="C177" i="4"/>
  <c r="C165" i="4"/>
  <c r="C166" i="4"/>
  <c r="C167" i="4"/>
  <c r="C164" i="4"/>
  <c r="AF178" i="2"/>
  <c r="AF167" i="2"/>
  <c r="AF166" i="2"/>
  <c r="AF165" i="2"/>
  <c r="AI129" i="21"/>
  <c r="AI128" i="21"/>
  <c r="AI126" i="21"/>
  <c r="AI120" i="21"/>
  <c r="AI119" i="21"/>
  <c r="AI117" i="21"/>
  <c r="AI113" i="21"/>
  <c r="AI111" i="21"/>
  <c r="AI110" i="21"/>
  <c r="AI107" i="21"/>
  <c r="AI106" i="21"/>
  <c r="AI105" i="21"/>
  <c r="AI104" i="21"/>
  <c r="AI103" i="21"/>
  <c r="AI102" i="21"/>
  <c r="AI101" i="21"/>
  <c r="AI100" i="21"/>
  <c r="AH130" i="21"/>
  <c r="AN130" i="21" s="1"/>
  <c r="T74" i="8" l="1"/>
  <c r="Y74" i="8" s="1"/>
  <c r="Q28" i="6"/>
  <c r="U96" i="4"/>
  <c r="AA98" i="5" s="1"/>
  <c r="AH98" i="5" s="1"/>
  <c r="Q46" i="6"/>
  <c r="U114" i="4"/>
  <c r="Q42" i="6"/>
  <c r="U110" i="4"/>
  <c r="Q38" i="6"/>
  <c r="U106" i="4"/>
  <c r="Q31" i="6"/>
  <c r="U99" i="4"/>
  <c r="O31" i="8"/>
  <c r="U113" i="4"/>
  <c r="Q45" i="6"/>
  <c r="Q41" i="6"/>
  <c r="U109" i="4"/>
  <c r="Q37" i="6"/>
  <c r="U105" i="4"/>
  <c r="Q35" i="6"/>
  <c r="U103" i="4"/>
  <c r="Q34" i="6"/>
  <c r="U102" i="4"/>
  <c r="Q30" i="6"/>
  <c r="U98" i="4"/>
  <c r="Y36" i="8"/>
  <c r="J81" i="8"/>
  <c r="Y40" i="8"/>
  <c r="T81" i="8"/>
  <c r="C60" i="7"/>
  <c r="A63" i="7"/>
  <c r="Q48" i="6"/>
  <c r="U116" i="4"/>
  <c r="Q44" i="6"/>
  <c r="U112" i="4"/>
  <c r="Q40" i="6"/>
  <c r="U108" i="4"/>
  <c r="Q36" i="6"/>
  <c r="U104" i="4"/>
  <c r="Q33" i="6"/>
  <c r="U101" i="4"/>
  <c r="U97" i="4"/>
  <c r="Q29" i="6"/>
  <c r="D117" i="4"/>
  <c r="H118" i="3"/>
  <c r="Q63" i="6"/>
  <c r="P56" i="19"/>
  <c r="U177" i="4"/>
  <c r="Q47" i="6"/>
  <c r="U115" i="4"/>
  <c r="Q43" i="6"/>
  <c r="U111" i="4"/>
  <c r="Q39" i="6"/>
  <c r="U107" i="4"/>
  <c r="Q32" i="6"/>
  <c r="U100" i="4"/>
  <c r="D127" i="4"/>
  <c r="H128" i="3"/>
  <c r="BE35" i="7"/>
  <c r="AR35" i="6"/>
  <c r="AR42" i="6"/>
  <c r="AR36" i="6"/>
  <c r="AR36" i="7" s="1"/>
  <c r="AR40" i="6"/>
  <c r="AR40" i="7" s="1"/>
  <c r="AR43" i="6"/>
  <c r="AR43" i="7" s="1"/>
  <c r="AR47" i="6"/>
  <c r="AR47" i="7" s="1"/>
  <c r="AR21" i="6"/>
  <c r="AR25" i="6"/>
  <c r="AR29" i="6"/>
  <c r="AR45" i="6"/>
  <c r="AR31" i="6"/>
  <c r="AR22" i="6"/>
  <c r="AR39" i="6"/>
  <c r="AR52" i="6"/>
  <c r="AR52" i="7" s="1"/>
  <c r="AR54" i="6"/>
  <c r="AR32" i="6"/>
  <c r="AR34" i="6"/>
  <c r="AR49" i="6"/>
  <c r="AR58" i="6"/>
  <c r="AR20" i="6"/>
  <c r="AR24" i="6"/>
  <c r="AR24" i="7" s="1"/>
  <c r="BB24" i="7" s="1"/>
  <c r="D24" i="7" s="1"/>
  <c r="AR28" i="6"/>
  <c r="AR28" i="7" s="1"/>
  <c r="AR48" i="6"/>
  <c r="AR48" i="7" s="1"/>
  <c r="AR51" i="6"/>
  <c r="AR51" i="7" s="1"/>
  <c r="AR53" i="6"/>
  <c r="AR33" i="6"/>
  <c r="BB26" i="7"/>
  <c r="D26" i="7" s="1"/>
  <c r="AR26" i="6"/>
  <c r="AR26" i="7" s="1"/>
  <c r="AR57" i="6"/>
  <c r="AR30" i="6"/>
  <c r="AR37" i="6"/>
  <c r="AR41" i="6"/>
  <c r="AR50" i="6"/>
  <c r="AR56" i="6"/>
  <c r="AR56" i="7" s="1"/>
  <c r="AR59" i="6"/>
  <c r="AR59" i="7" s="1"/>
  <c r="AR23" i="6"/>
  <c r="AR27" i="6"/>
  <c r="AR44" i="6"/>
  <c r="AR46" i="6"/>
  <c r="Q39" i="19"/>
  <c r="R49" i="19"/>
  <c r="AS118" i="2"/>
  <c r="BM118" i="2" s="1"/>
  <c r="AJ178" i="2"/>
  <c r="BN178" i="2" s="1"/>
  <c r="AC178" i="3"/>
  <c r="AJ167" i="2"/>
  <c r="AC167" i="3"/>
  <c r="AJ165" i="2"/>
  <c r="AC165" i="3"/>
  <c r="AJ166" i="2"/>
  <c r="AC166" i="3"/>
  <c r="N49" i="19"/>
  <c r="P68" i="23"/>
  <c r="K72" i="23"/>
  <c r="N39" i="19"/>
  <c r="BD20" i="7"/>
  <c r="BF22" i="7"/>
  <c r="BD40" i="7"/>
  <c r="BC45" i="7"/>
  <c r="BC49" i="7"/>
  <c r="BD61" i="7"/>
  <c r="BE42" i="7"/>
  <c r="BD43" i="7"/>
  <c r="BD51" i="7"/>
  <c r="BD59" i="7"/>
  <c r="A59" i="8"/>
  <c r="A80" i="8"/>
  <c r="A70" i="8"/>
  <c r="BB62" i="7"/>
  <c r="D62" i="7" s="1"/>
  <c r="BB63" i="7"/>
  <c r="D63" i="7" s="1"/>
  <c r="AI125" i="21"/>
  <c r="BB61" i="7"/>
  <c r="D61" i="7" s="1"/>
  <c r="A41" i="8"/>
  <c r="A72" i="8"/>
  <c r="A63" i="8"/>
  <c r="A45" i="8"/>
  <c r="A33" i="8"/>
  <c r="AI108" i="21"/>
  <c r="A77" i="8"/>
  <c r="A68" i="8"/>
  <c r="A54" i="8"/>
  <c r="A38" i="8"/>
  <c r="A67" i="8"/>
  <c r="A52" i="8"/>
  <c r="A37" i="8"/>
  <c r="A75" i="8"/>
  <c r="A65" i="8"/>
  <c r="A50" i="8"/>
  <c r="A36" i="8"/>
  <c r="A74" i="8"/>
  <c r="A79" i="8"/>
  <c r="A73" i="8"/>
  <c r="A69" i="8"/>
  <c r="A64" i="8"/>
  <c r="A58" i="8"/>
  <c r="A48" i="8"/>
  <c r="A39" i="8"/>
  <c r="A35" i="8"/>
  <c r="A62" i="8"/>
  <c r="A43" i="8"/>
  <c r="A31" i="8"/>
  <c r="A71" i="8"/>
  <c r="E166" i="2"/>
  <c r="E166" i="3" s="1"/>
  <c r="F166" i="2"/>
  <c r="F166" i="3" s="1"/>
  <c r="E167" i="2"/>
  <c r="E167" i="3" s="1"/>
  <c r="F167" i="2"/>
  <c r="F167" i="3" s="1"/>
  <c r="F165" i="2"/>
  <c r="F165" i="3" s="1"/>
  <c r="C6" i="19"/>
  <c r="C5" i="19"/>
  <c r="AK127" i="2"/>
  <c r="AD127" i="3" s="1"/>
  <c r="AT127" i="2"/>
  <c r="AU127" i="2"/>
  <c r="AF127" i="3" s="1"/>
  <c r="BE127" i="2"/>
  <c r="AH127" i="3" s="1"/>
  <c r="BP127" i="2"/>
  <c r="BQ127" i="2"/>
  <c r="BR127" i="2"/>
  <c r="BS127" i="2"/>
  <c r="E127" i="2"/>
  <c r="E127" i="3" s="1"/>
  <c r="F127" i="2"/>
  <c r="F127" i="3" s="1"/>
  <c r="H83" i="19"/>
  <c r="J83" i="19" s="1"/>
  <c r="BS126" i="2"/>
  <c r="BR126" i="2"/>
  <c r="BQ126" i="2"/>
  <c r="BP126" i="2"/>
  <c r="BE126" i="2"/>
  <c r="AH126" i="3" s="1"/>
  <c r="AU126" i="2"/>
  <c r="AF126" i="3" s="1"/>
  <c r="AT126" i="2"/>
  <c r="AK126" i="2"/>
  <c r="AD126" i="3" s="1"/>
  <c r="BS125" i="2"/>
  <c r="BR125" i="2"/>
  <c r="BQ125" i="2"/>
  <c r="BP125" i="2"/>
  <c r="BE125" i="2"/>
  <c r="AH125" i="3" s="1"/>
  <c r="AU125" i="2"/>
  <c r="AF125" i="3" s="1"/>
  <c r="AT125" i="2"/>
  <c r="AK125" i="2"/>
  <c r="AD125" i="3" s="1"/>
  <c r="BS124" i="2"/>
  <c r="BR124" i="2"/>
  <c r="BQ124" i="2"/>
  <c r="BP124" i="2"/>
  <c r="BE124" i="2"/>
  <c r="AH124" i="3" s="1"/>
  <c r="AU124" i="2"/>
  <c r="AF124" i="3" s="1"/>
  <c r="AT124" i="2"/>
  <c r="AK124" i="2"/>
  <c r="AD124" i="3" s="1"/>
  <c r="BS123" i="2"/>
  <c r="BR123" i="2"/>
  <c r="BQ123" i="2"/>
  <c r="BP123" i="2"/>
  <c r="BE123" i="2"/>
  <c r="AH123" i="3" s="1"/>
  <c r="AU123" i="2"/>
  <c r="AF123" i="3" s="1"/>
  <c r="AT123" i="2"/>
  <c r="AK123" i="2"/>
  <c r="AD123" i="3" s="1"/>
  <c r="AJ123" i="3" s="1"/>
  <c r="BS122" i="2"/>
  <c r="BR122" i="2"/>
  <c r="BQ122" i="2"/>
  <c r="BP122" i="2"/>
  <c r="BE122" i="2"/>
  <c r="AH122" i="3" s="1"/>
  <c r="AU122" i="2"/>
  <c r="AF122" i="3" s="1"/>
  <c r="AT122" i="2"/>
  <c r="BN122" i="2" s="1"/>
  <c r="AK122" i="2"/>
  <c r="AD122" i="3" s="1"/>
  <c r="AJ122" i="3" s="1"/>
  <c r="BS121" i="2"/>
  <c r="BR121" i="2"/>
  <c r="BQ121" i="2"/>
  <c r="BP121" i="2"/>
  <c r="BE121" i="2"/>
  <c r="AH121" i="3" s="1"/>
  <c r="AU121" i="2"/>
  <c r="AF121" i="3" s="1"/>
  <c r="AT121" i="2"/>
  <c r="BN121" i="2" s="1"/>
  <c r="AK121" i="2"/>
  <c r="AD121" i="3" s="1"/>
  <c r="BS120" i="2"/>
  <c r="BR120" i="2"/>
  <c r="BQ120" i="2"/>
  <c r="BP120" i="2"/>
  <c r="BE120" i="2"/>
  <c r="AH120" i="3" s="1"/>
  <c r="AU120" i="2"/>
  <c r="AF120" i="3" s="1"/>
  <c r="AT120" i="2"/>
  <c r="BN120" i="2" s="1"/>
  <c r="AK120" i="2"/>
  <c r="AD120" i="3" s="1"/>
  <c r="AJ120" i="3" s="1"/>
  <c r="AJ124" i="3" l="1"/>
  <c r="AJ126" i="3"/>
  <c r="A18" i="15"/>
  <c r="A16" i="10"/>
  <c r="AR44" i="7"/>
  <c r="BB44" i="7" s="1"/>
  <c r="D44" i="7" s="1"/>
  <c r="AR30" i="7"/>
  <c r="BB30" i="7" s="1"/>
  <c r="D30" i="7" s="1"/>
  <c r="AR33" i="7"/>
  <c r="BB33" i="7" s="1"/>
  <c r="D33" i="7" s="1"/>
  <c r="AR58" i="7"/>
  <c r="BB58" i="7" s="1"/>
  <c r="D58" i="7" s="1"/>
  <c r="AR54" i="7"/>
  <c r="BB54" i="7" s="1"/>
  <c r="D54" i="7" s="1"/>
  <c r="AR31" i="7"/>
  <c r="BB31" i="7" s="1"/>
  <c r="D31" i="7" s="1"/>
  <c r="AR21" i="7"/>
  <c r="BB21" i="7" s="1"/>
  <c r="D21" i="7" s="1"/>
  <c r="AA109" i="5"/>
  <c r="AH109" i="5" s="1"/>
  <c r="AA117" i="5"/>
  <c r="AH117" i="5" s="1"/>
  <c r="AA99" i="5"/>
  <c r="AH99" i="5" s="1"/>
  <c r="AA100" i="5"/>
  <c r="AH100" i="5" s="1"/>
  <c r="AA105" i="5"/>
  <c r="AH105" i="5" s="1"/>
  <c r="AA111" i="5"/>
  <c r="AH111" i="5" s="1"/>
  <c r="AA108" i="5"/>
  <c r="AH108" i="5" s="1"/>
  <c r="AA116" i="5"/>
  <c r="AH116" i="5" s="1"/>
  <c r="AQ59" i="6"/>
  <c r="AW127" i="4"/>
  <c r="AR27" i="7"/>
  <c r="BB27" i="7" s="1"/>
  <c r="D27" i="7" s="1"/>
  <c r="AR50" i="7"/>
  <c r="BB50" i="7" s="1"/>
  <c r="D50" i="7" s="1"/>
  <c r="AR57" i="7"/>
  <c r="BB57" i="7" s="1"/>
  <c r="D57" i="7" s="1"/>
  <c r="AR53" i="7"/>
  <c r="BB53" i="7" s="1"/>
  <c r="D53" i="7" s="1"/>
  <c r="AR49" i="7"/>
  <c r="BB49" i="7" s="1"/>
  <c r="D49" i="7" s="1"/>
  <c r="AR45" i="7"/>
  <c r="BB45" i="7" s="1"/>
  <c r="D45" i="7" s="1"/>
  <c r="AR42" i="7"/>
  <c r="BB42" i="7" s="1"/>
  <c r="D42" i="7" s="1"/>
  <c r="AA103" i="5"/>
  <c r="AH103" i="5" s="1"/>
  <c r="AA110" i="5"/>
  <c r="AH110" i="5" s="1"/>
  <c r="AA118" i="5"/>
  <c r="AH118" i="5" s="1"/>
  <c r="Y31" i="8"/>
  <c r="Y81" i="8" s="1"/>
  <c r="O81" i="8"/>
  <c r="AJ121" i="3"/>
  <c r="AJ125" i="3"/>
  <c r="AJ127" i="3"/>
  <c r="AD49" i="6"/>
  <c r="AI117" i="4"/>
  <c r="BB23" i="7"/>
  <c r="D23" i="7" s="1"/>
  <c r="AR23" i="7"/>
  <c r="BB41" i="7"/>
  <c r="D41" i="7" s="1"/>
  <c r="AR41" i="7"/>
  <c r="BB34" i="7"/>
  <c r="D34" i="7" s="1"/>
  <c r="AR34" i="7"/>
  <c r="BB39" i="7"/>
  <c r="D39" i="7" s="1"/>
  <c r="AR39" i="7"/>
  <c r="BB29" i="7"/>
  <c r="D29" i="7" s="1"/>
  <c r="AR29" i="7"/>
  <c r="BB35" i="7"/>
  <c r="D35" i="7" s="1"/>
  <c r="AR35" i="7"/>
  <c r="AA102" i="5"/>
  <c r="AH102" i="5" s="1"/>
  <c r="AA113" i="5"/>
  <c r="AH113" i="5" s="1"/>
  <c r="AA177" i="5"/>
  <c r="AH177" i="5" s="1"/>
  <c r="AA104" i="5"/>
  <c r="AH104" i="5" s="1"/>
  <c r="AA107" i="5"/>
  <c r="AH107" i="5" s="1"/>
  <c r="AA101" i="5"/>
  <c r="AH101" i="5" s="1"/>
  <c r="AA112" i="5"/>
  <c r="AH112" i="5" s="1"/>
  <c r="BB46" i="7"/>
  <c r="D46" i="7" s="1"/>
  <c r="AR46" i="7"/>
  <c r="BB37" i="7"/>
  <c r="D37" i="7" s="1"/>
  <c r="AR37" i="7"/>
  <c r="BB20" i="7"/>
  <c r="D20" i="7" s="1"/>
  <c r="AR20" i="7"/>
  <c r="BB32" i="7"/>
  <c r="D32" i="7" s="1"/>
  <c r="AR32" i="7"/>
  <c r="BB22" i="7"/>
  <c r="D22" i="7" s="1"/>
  <c r="AR22" i="7"/>
  <c r="BB25" i="7"/>
  <c r="D25" i="7" s="1"/>
  <c r="AR25" i="7"/>
  <c r="AA106" i="5"/>
  <c r="AH106" i="5" s="1"/>
  <c r="AA114" i="5"/>
  <c r="AH114" i="5" s="1"/>
  <c r="AA115" i="5"/>
  <c r="AH115" i="5" s="1"/>
  <c r="BB56" i="7"/>
  <c r="D56" i="7" s="1"/>
  <c r="BB48" i="7"/>
  <c r="D48" i="7" s="1"/>
  <c r="BB36" i="7"/>
  <c r="D36" i="7" s="1"/>
  <c r="BB40" i="7"/>
  <c r="D40" i="7" s="1"/>
  <c r="AR38" i="6"/>
  <c r="BB51" i="7"/>
  <c r="D51" i="7" s="1"/>
  <c r="BB59" i="7"/>
  <c r="D59" i="7" s="1"/>
  <c r="BB47" i="7"/>
  <c r="D47" i="7" s="1"/>
  <c r="BB43" i="7"/>
  <c r="D43" i="7" s="1"/>
  <c r="BB52" i="7"/>
  <c r="D52" i="7" s="1"/>
  <c r="AR55" i="6"/>
  <c r="BJ121" i="2"/>
  <c r="BJ122" i="2"/>
  <c r="BJ120" i="2"/>
  <c r="BD128" i="2"/>
  <c r="BN128" i="2" s="1"/>
  <c r="BJ128" i="2"/>
  <c r="AE28" i="6"/>
  <c r="AB88" i="20"/>
  <c r="BO121" i="2"/>
  <c r="BO125" i="2"/>
  <c r="BO120" i="2"/>
  <c r="BO124" i="2"/>
  <c r="BO123" i="2"/>
  <c r="BO122" i="2"/>
  <c r="BO126" i="2"/>
  <c r="BO127" i="2"/>
  <c r="BB28" i="7" l="1"/>
  <c r="D28" i="7" s="1"/>
  <c r="AH28" i="7"/>
  <c r="AR38" i="7"/>
  <c r="BB38" i="7" s="1"/>
  <c r="D38" i="7" s="1"/>
  <c r="AA129" i="21"/>
  <c r="BK127" i="4"/>
  <c r="AA119" i="20"/>
  <c r="AH119" i="20" s="1"/>
  <c r="BK117" i="4"/>
  <c r="BB55" i="7"/>
  <c r="D55" i="7" s="1"/>
  <c r="AR55" i="7"/>
  <c r="C80" i="8"/>
  <c r="B80" i="8"/>
  <c r="N83" i="19"/>
  <c r="Q83" i="19"/>
  <c r="R83" i="19" l="1"/>
  <c r="AF89" i="2"/>
  <c r="AF90" i="2"/>
  <c r="AF91" i="2"/>
  <c r="AF92" i="2"/>
  <c r="AF93" i="2"/>
  <c r="AF94" i="2"/>
  <c r="AF95" i="2"/>
  <c r="AF96" i="2"/>
  <c r="AF88" i="2"/>
  <c r="BS119" i="2"/>
  <c r="BR119" i="2"/>
  <c r="BQ119" i="2"/>
  <c r="BP119" i="2"/>
  <c r="BE119" i="2"/>
  <c r="AH119" i="3" s="1"/>
  <c r="AU119" i="2"/>
  <c r="AF119" i="3" s="1"/>
  <c r="AT119" i="2"/>
  <c r="BN119" i="2" s="1"/>
  <c r="AK119" i="2"/>
  <c r="AD119" i="3" s="1"/>
  <c r="AJ119" i="3" s="1"/>
  <c r="BS118" i="2"/>
  <c r="BR118" i="2"/>
  <c r="BQ118" i="2"/>
  <c r="BP118" i="2"/>
  <c r="BE118" i="2"/>
  <c r="AH118" i="3" s="1"/>
  <c r="AU118" i="2"/>
  <c r="AF118" i="3" s="1"/>
  <c r="AT118" i="2"/>
  <c r="BN118" i="2" s="1"/>
  <c r="AK118" i="2"/>
  <c r="AD118" i="3" s="1"/>
  <c r="AJ118" i="3" s="1"/>
  <c r="BS117" i="2"/>
  <c r="BR117" i="2"/>
  <c r="BQ117" i="2"/>
  <c r="BP117" i="2"/>
  <c r="BE117" i="2"/>
  <c r="AH117" i="3" s="1"/>
  <c r="AU117" i="2"/>
  <c r="AF117" i="3" s="1"/>
  <c r="AJ117" i="3" s="1"/>
  <c r="AK117" i="2"/>
  <c r="AD117" i="3" s="1"/>
  <c r="BS116" i="2"/>
  <c r="BR116" i="2"/>
  <c r="BQ116" i="2"/>
  <c r="BP116" i="2"/>
  <c r="BE116" i="2"/>
  <c r="AH116" i="3" s="1"/>
  <c r="AU116" i="2"/>
  <c r="AF116" i="3" s="1"/>
  <c r="AT116" i="2"/>
  <c r="BN116" i="2" s="1"/>
  <c r="AK116" i="2"/>
  <c r="AD116" i="3" s="1"/>
  <c r="AJ116" i="3" s="1"/>
  <c r="BS115" i="2"/>
  <c r="BR115" i="2"/>
  <c r="BQ115" i="2"/>
  <c r="BP115" i="2"/>
  <c r="BE115" i="2"/>
  <c r="AH115" i="3" s="1"/>
  <c r="AU115" i="2"/>
  <c r="AF115" i="3" s="1"/>
  <c r="AK115" i="2"/>
  <c r="AD115" i="3" s="1"/>
  <c r="AJ115" i="3" s="1"/>
  <c r="BS114" i="2"/>
  <c r="BR114" i="2"/>
  <c r="BQ114" i="2"/>
  <c r="BP114" i="2"/>
  <c r="BE114" i="2"/>
  <c r="AH114" i="3" s="1"/>
  <c r="AU114" i="2"/>
  <c r="AF114" i="3" s="1"/>
  <c r="AT114" i="2"/>
  <c r="BN114" i="2" s="1"/>
  <c r="AK114" i="2"/>
  <c r="AD114" i="3" s="1"/>
  <c r="AJ114" i="3" s="1"/>
  <c r="BS113" i="2"/>
  <c r="BR113" i="2"/>
  <c r="BQ113" i="2"/>
  <c r="BP113" i="2"/>
  <c r="BE113" i="2"/>
  <c r="AH113" i="3" s="1"/>
  <c r="AU113" i="2"/>
  <c r="AF113" i="3" s="1"/>
  <c r="AT113" i="2"/>
  <c r="BN113" i="2" s="1"/>
  <c r="AK113" i="2"/>
  <c r="AD113" i="3" s="1"/>
  <c r="BS112" i="2"/>
  <c r="BR112" i="2"/>
  <c r="BQ112" i="2"/>
  <c r="BP112" i="2"/>
  <c r="BE112" i="2"/>
  <c r="AH112" i="3" s="1"/>
  <c r="AU112" i="2"/>
  <c r="AF112" i="3" s="1"/>
  <c r="AT112" i="2"/>
  <c r="BN112" i="2" s="1"/>
  <c r="AK112" i="2"/>
  <c r="AD112" i="3" s="1"/>
  <c r="AJ112" i="3" s="1"/>
  <c r="BS111" i="2"/>
  <c r="BR111" i="2"/>
  <c r="BQ111" i="2"/>
  <c r="BP111" i="2"/>
  <c r="BE111" i="2"/>
  <c r="AH111" i="3" s="1"/>
  <c r="AU111" i="2"/>
  <c r="AF111" i="3" s="1"/>
  <c r="AT111" i="2"/>
  <c r="BN111" i="2" s="1"/>
  <c r="AK111" i="2"/>
  <c r="AD111" i="3" s="1"/>
  <c r="AJ111" i="3" s="1"/>
  <c r="BS110" i="2"/>
  <c r="BR110" i="2"/>
  <c r="BQ110" i="2"/>
  <c r="BP110" i="2"/>
  <c r="BE110" i="2"/>
  <c r="AH110" i="3" s="1"/>
  <c r="AU110" i="2"/>
  <c r="AF110" i="3" s="1"/>
  <c r="AT110" i="2"/>
  <c r="BN110" i="2" s="1"/>
  <c r="AK110" i="2"/>
  <c r="AD110" i="3" s="1"/>
  <c r="AJ110" i="3" s="1"/>
  <c r="BS109" i="2"/>
  <c r="BR109" i="2"/>
  <c r="BQ109" i="2"/>
  <c r="BP109" i="2"/>
  <c r="BE109" i="2"/>
  <c r="AH109" i="3" s="1"/>
  <c r="AU109" i="2"/>
  <c r="AF109" i="3" s="1"/>
  <c r="AT109" i="2"/>
  <c r="BN109" i="2" s="1"/>
  <c r="AK109" i="2"/>
  <c r="AD109" i="3" s="1"/>
  <c r="AJ109" i="3" s="1"/>
  <c r="BS108" i="2"/>
  <c r="BR108" i="2"/>
  <c r="BQ108" i="2"/>
  <c r="BP108" i="2"/>
  <c r="BE108" i="2"/>
  <c r="AH108" i="3" s="1"/>
  <c r="AU108" i="2"/>
  <c r="AF108" i="3" s="1"/>
  <c r="AT108" i="2"/>
  <c r="BN108" i="2" s="1"/>
  <c r="AK108" i="2"/>
  <c r="AD108" i="3" s="1"/>
  <c r="AJ108" i="3" s="1"/>
  <c r="BS107" i="2"/>
  <c r="BR107" i="2"/>
  <c r="BQ107" i="2"/>
  <c r="BP107" i="2"/>
  <c r="BE107" i="2"/>
  <c r="AH107" i="3" s="1"/>
  <c r="AU107" i="2"/>
  <c r="AF107" i="3" s="1"/>
  <c r="AT107" i="2"/>
  <c r="BN107" i="2" s="1"/>
  <c r="AK107" i="2"/>
  <c r="AD107" i="3" s="1"/>
  <c r="AJ107" i="3" s="1"/>
  <c r="BS106" i="2"/>
  <c r="BR106" i="2"/>
  <c r="BQ106" i="2"/>
  <c r="BP106" i="2"/>
  <c r="BE106" i="2"/>
  <c r="AH106" i="3" s="1"/>
  <c r="AU106" i="2"/>
  <c r="AF106" i="3" s="1"/>
  <c r="AT106" i="2"/>
  <c r="BN106" i="2" s="1"/>
  <c r="AK106" i="2"/>
  <c r="AD106" i="3" s="1"/>
  <c r="AJ106" i="3" s="1"/>
  <c r="BS105" i="2"/>
  <c r="BR105" i="2"/>
  <c r="BQ105" i="2"/>
  <c r="BP105" i="2"/>
  <c r="BE105" i="2"/>
  <c r="AH105" i="3" s="1"/>
  <c r="AU105" i="2"/>
  <c r="AF105" i="3" s="1"/>
  <c r="AT105" i="2"/>
  <c r="BN105" i="2" s="1"/>
  <c r="AK105" i="2"/>
  <c r="AD105" i="3" s="1"/>
  <c r="BS104" i="2"/>
  <c r="BR104" i="2"/>
  <c r="BQ104" i="2"/>
  <c r="BP104" i="2"/>
  <c r="BE104" i="2"/>
  <c r="AH104" i="3" s="1"/>
  <c r="AU104" i="2"/>
  <c r="AF104" i="3" s="1"/>
  <c r="AT104" i="2"/>
  <c r="BN104" i="2" s="1"/>
  <c r="AK104" i="2"/>
  <c r="AD104" i="3" s="1"/>
  <c r="AJ104" i="3" s="1"/>
  <c r="BS103" i="2"/>
  <c r="BR103" i="2"/>
  <c r="BQ103" i="2"/>
  <c r="BP103" i="2"/>
  <c r="BE103" i="2"/>
  <c r="AH103" i="3" s="1"/>
  <c r="AU103" i="2"/>
  <c r="AF103" i="3" s="1"/>
  <c r="AT103" i="2"/>
  <c r="BN103" i="2" s="1"/>
  <c r="AK103" i="2"/>
  <c r="AD103" i="3" s="1"/>
  <c r="AJ103" i="3" s="1"/>
  <c r="BS102" i="2"/>
  <c r="BR102" i="2"/>
  <c r="BQ102" i="2"/>
  <c r="BP102" i="2"/>
  <c r="BE102" i="2"/>
  <c r="AH102" i="3" s="1"/>
  <c r="AU102" i="2"/>
  <c r="AF102" i="3" s="1"/>
  <c r="AT102" i="2"/>
  <c r="BN102" i="2" s="1"/>
  <c r="AK102" i="2"/>
  <c r="AD102" i="3" s="1"/>
  <c r="AJ102" i="3" s="1"/>
  <c r="BS101" i="2"/>
  <c r="BR101" i="2"/>
  <c r="BQ101" i="2"/>
  <c r="BP101" i="2"/>
  <c r="BE101" i="2"/>
  <c r="AH101" i="3" s="1"/>
  <c r="AU101" i="2"/>
  <c r="AF101" i="3" s="1"/>
  <c r="AT101" i="2"/>
  <c r="BN101" i="2" s="1"/>
  <c r="AK101" i="2"/>
  <c r="AD101" i="3" s="1"/>
  <c r="BS100" i="2"/>
  <c r="BR100" i="2"/>
  <c r="BQ100" i="2"/>
  <c r="BP100" i="2"/>
  <c r="BE100" i="2"/>
  <c r="AH100" i="3" s="1"/>
  <c r="AU100" i="2"/>
  <c r="AF100" i="3" s="1"/>
  <c r="AT100" i="2"/>
  <c r="BN100" i="2" s="1"/>
  <c r="AK100" i="2"/>
  <c r="AD100" i="3" s="1"/>
  <c r="AJ100" i="3" s="1"/>
  <c r="BS99" i="2"/>
  <c r="BR99" i="2"/>
  <c r="BQ99" i="2"/>
  <c r="BP99" i="2"/>
  <c r="BE99" i="2"/>
  <c r="AH99" i="3" s="1"/>
  <c r="AU99" i="2"/>
  <c r="AF99" i="3" s="1"/>
  <c r="AT99" i="2"/>
  <c r="BN99" i="2" s="1"/>
  <c r="AK99" i="2"/>
  <c r="AD99" i="3" s="1"/>
  <c r="AJ99" i="3" s="1"/>
  <c r="BS98" i="2"/>
  <c r="BR98" i="2"/>
  <c r="BQ98" i="2"/>
  <c r="BP98" i="2"/>
  <c r="BE98" i="2"/>
  <c r="AH98" i="3" s="1"/>
  <c r="AU98" i="2"/>
  <c r="AF98" i="3" s="1"/>
  <c r="AT98" i="2"/>
  <c r="BN98" i="2" s="1"/>
  <c r="AK98" i="2"/>
  <c r="AD98" i="3" s="1"/>
  <c r="AJ98" i="3" s="1"/>
  <c r="BS97" i="2"/>
  <c r="BR97" i="2"/>
  <c r="BQ97" i="2"/>
  <c r="BP97" i="2"/>
  <c r="BE97" i="2"/>
  <c r="AH97" i="3" s="1"/>
  <c r="AU97" i="2"/>
  <c r="AF97" i="3" s="1"/>
  <c r="AT97" i="2"/>
  <c r="BN97" i="2" s="1"/>
  <c r="AK97" i="2"/>
  <c r="AD97" i="3" s="1"/>
  <c r="AJ97" i="3" s="1"/>
  <c r="AJ101" i="3" l="1"/>
  <c r="AJ105" i="3"/>
  <c r="AJ113" i="3"/>
  <c r="AC89" i="3"/>
  <c r="BJ119" i="2"/>
  <c r="AC96" i="3"/>
  <c r="AC92" i="3"/>
  <c r="AC93" i="3"/>
  <c r="BJ118" i="2"/>
  <c r="AC95" i="3"/>
  <c r="AC91" i="3"/>
  <c r="AJ88" i="2"/>
  <c r="AC94" i="3"/>
  <c r="AC90" i="3"/>
  <c r="AJ95" i="2"/>
  <c r="AJ91" i="2"/>
  <c r="AJ94" i="2"/>
  <c r="AJ90" i="2"/>
  <c r="AJ93" i="2"/>
  <c r="AJ89" i="2"/>
  <c r="AJ96" i="2"/>
  <c r="AJ92" i="2"/>
  <c r="BO112" i="2"/>
  <c r="BO114" i="2"/>
  <c r="BO116" i="2"/>
  <c r="BO118" i="2"/>
  <c r="BO99" i="2"/>
  <c r="BO100" i="2"/>
  <c r="BO104" i="2"/>
  <c r="BO106" i="2"/>
  <c r="BO108" i="2"/>
  <c r="BO103" i="2"/>
  <c r="BO107" i="2"/>
  <c r="BO109" i="2"/>
  <c r="BO97" i="2"/>
  <c r="BO98" i="2"/>
  <c r="BO101" i="2"/>
  <c r="BO111" i="2"/>
  <c r="BO113" i="2"/>
  <c r="BO115" i="2"/>
  <c r="BO117" i="2"/>
  <c r="BO119" i="2"/>
  <c r="BO102" i="2"/>
  <c r="BO105" i="2"/>
  <c r="BO110" i="2"/>
  <c r="E98" i="2"/>
  <c r="E98" i="3" s="1"/>
  <c r="F98" i="2"/>
  <c r="F98" i="3" s="1"/>
  <c r="E99" i="2"/>
  <c r="E99" i="3" s="1"/>
  <c r="F99" i="2"/>
  <c r="F99" i="3" s="1"/>
  <c r="E100" i="2"/>
  <c r="E100" i="3" s="1"/>
  <c r="F100" i="2"/>
  <c r="F100" i="3" s="1"/>
  <c r="E101" i="2"/>
  <c r="E101" i="3" s="1"/>
  <c r="F101" i="2"/>
  <c r="F101" i="3" s="1"/>
  <c r="E102" i="2"/>
  <c r="E102" i="3" s="1"/>
  <c r="F102" i="2"/>
  <c r="F102" i="3" s="1"/>
  <c r="E103" i="2"/>
  <c r="E103" i="3" s="1"/>
  <c r="F103" i="2"/>
  <c r="F103" i="3" s="1"/>
  <c r="E104" i="2"/>
  <c r="E104" i="3" s="1"/>
  <c r="F104" i="2"/>
  <c r="F104" i="3" s="1"/>
  <c r="E105" i="2"/>
  <c r="E105" i="3" s="1"/>
  <c r="F105" i="2"/>
  <c r="F105" i="3" s="1"/>
  <c r="E106" i="2"/>
  <c r="E106" i="3" s="1"/>
  <c r="F106" i="2"/>
  <c r="F106" i="3" s="1"/>
  <c r="E107" i="2"/>
  <c r="E107" i="3" s="1"/>
  <c r="F107" i="2"/>
  <c r="F107" i="3" s="1"/>
  <c r="E108" i="2"/>
  <c r="E108" i="3" s="1"/>
  <c r="F108" i="2"/>
  <c r="F108" i="3" s="1"/>
  <c r="E109" i="2"/>
  <c r="E109" i="3" s="1"/>
  <c r="F109" i="2"/>
  <c r="F109" i="3" s="1"/>
  <c r="E110" i="2"/>
  <c r="E110" i="3" s="1"/>
  <c r="F110" i="2"/>
  <c r="F110" i="3" s="1"/>
  <c r="E111" i="2"/>
  <c r="E111" i="3" s="1"/>
  <c r="F111" i="2"/>
  <c r="F111" i="3" s="1"/>
  <c r="E112" i="2"/>
  <c r="E112" i="3" s="1"/>
  <c r="F112" i="2"/>
  <c r="F112" i="3" s="1"/>
  <c r="E113" i="2"/>
  <c r="E113" i="3" s="1"/>
  <c r="F113" i="2"/>
  <c r="F113" i="3" s="1"/>
  <c r="E114" i="2"/>
  <c r="E114" i="3" s="1"/>
  <c r="F114" i="2"/>
  <c r="F114" i="3" s="1"/>
  <c r="E115" i="2"/>
  <c r="E115" i="3" s="1"/>
  <c r="F115" i="2"/>
  <c r="F115" i="3" s="1"/>
  <c r="E116" i="2"/>
  <c r="E116" i="3" s="1"/>
  <c r="F116" i="2"/>
  <c r="F116" i="3" s="1"/>
  <c r="E117" i="2"/>
  <c r="E117" i="3" s="1"/>
  <c r="F117" i="2"/>
  <c r="F117" i="3" s="1"/>
  <c r="E118" i="2"/>
  <c r="E118" i="3" s="1"/>
  <c r="F118" i="2"/>
  <c r="F118" i="3" s="1"/>
  <c r="E119" i="2"/>
  <c r="E119" i="3" s="1"/>
  <c r="F119" i="2"/>
  <c r="F119" i="3" s="1"/>
  <c r="E120" i="2"/>
  <c r="E120" i="3" s="1"/>
  <c r="F120" i="2"/>
  <c r="F120" i="3" s="1"/>
  <c r="E121" i="2"/>
  <c r="E121" i="3" s="1"/>
  <c r="F121" i="2"/>
  <c r="F121" i="3" s="1"/>
  <c r="E122" i="2"/>
  <c r="E122" i="3" s="1"/>
  <c r="F122" i="2"/>
  <c r="F122" i="3" s="1"/>
  <c r="E123" i="2"/>
  <c r="E123" i="3" s="1"/>
  <c r="F123" i="2"/>
  <c r="F123" i="3" s="1"/>
  <c r="E124" i="2"/>
  <c r="E124" i="3" s="1"/>
  <c r="F124" i="2"/>
  <c r="F124" i="3" s="1"/>
  <c r="E125" i="2"/>
  <c r="E125" i="3" s="1"/>
  <c r="F125" i="2"/>
  <c r="F125" i="3" s="1"/>
  <c r="E126" i="2"/>
  <c r="E126" i="3" s="1"/>
  <c r="F126" i="2"/>
  <c r="F126" i="3" s="1"/>
  <c r="E165" i="2"/>
  <c r="E165" i="3" s="1"/>
  <c r="H16" i="19"/>
  <c r="I167" i="2" s="1"/>
  <c r="H15" i="19"/>
  <c r="H14" i="19"/>
  <c r="I165" i="2" s="1"/>
  <c r="H13" i="19"/>
  <c r="I96" i="2" s="1"/>
  <c r="H12" i="19"/>
  <c r="I95" i="2" s="1"/>
  <c r="H11" i="19"/>
  <c r="I94" i="2" s="1"/>
  <c r="H10" i="19"/>
  <c r="I93" i="2" s="1"/>
  <c r="H9" i="19"/>
  <c r="I92" i="2" s="1"/>
  <c r="H8" i="19"/>
  <c r="I91" i="2" s="1"/>
  <c r="H7" i="19"/>
  <c r="I90" i="2" s="1"/>
  <c r="H6" i="19"/>
  <c r="I89" i="2" s="1"/>
  <c r="H5" i="19"/>
  <c r="F97" i="2"/>
  <c r="F97" i="3" s="1"/>
  <c r="E97" i="2"/>
  <c r="E97" i="3" s="1"/>
  <c r="E89" i="2"/>
  <c r="E89" i="3" s="1"/>
  <c r="F89" i="2"/>
  <c r="F89" i="3" s="1"/>
  <c r="E90" i="2"/>
  <c r="E90" i="3" s="1"/>
  <c r="F90" i="2"/>
  <c r="F90" i="3" s="1"/>
  <c r="E91" i="2"/>
  <c r="E91" i="3" s="1"/>
  <c r="F91" i="2"/>
  <c r="F91" i="3" s="1"/>
  <c r="E92" i="2"/>
  <c r="E92" i="3" s="1"/>
  <c r="F92" i="2"/>
  <c r="F92" i="3" s="1"/>
  <c r="E93" i="2"/>
  <c r="E93" i="3" s="1"/>
  <c r="F93" i="2"/>
  <c r="F93" i="3" s="1"/>
  <c r="E94" i="2"/>
  <c r="E94" i="3" s="1"/>
  <c r="F94" i="2"/>
  <c r="F94" i="3" s="1"/>
  <c r="E95" i="2"/>
  <c r="E95" i="3" s="1"/>
  <c r="F95" i="2"/>
  <c r="F95" i="3" s="1"/>
  <c r="E96" i="2"/>
  <c r="E96" i="3" s="1"/>
  <c r="F96" i="2"/>
  <c r="F96" i="3" s="1"/>
  <c r="F88" i="2"/>
  <c r="E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C88" i="2"/>
  <c r="C19" i="6" s="1"/>
  <c r="B88" i="2"/>
  <c r="B19" i="6" s="1"/>
  <c r="I178" i="2"/>
  <c r="J47" i="19"/>
  <c r="D59" i="15" s="1"/>
  <c r="J35" i="19"/>
  <c r="J46" i="19"/>
  <c r="D58" i="15" s="1"/>
  <c r="H84" i="19"/>
  <c r="J33" i="19"/>
  <c r="J31" i="19"/>
  <c r="D43" i="15" s="1"/>
  <c r="J30" i="19"/>
  <c r="J29" i="19"/>
  <c r="J28" i="19"/>
  <c r="J44" i="19"/>
  <c r="H85" i="19"/>
  <c r="J27" i="19"/>
  <c r="H82" i="19"/>
  <c r="H81" i="19"/>
  <c r="H80" i="19"/>
  <c r="J80" i="19" s="1"/>
  <c r="H79" i="19"/>
  <c r="J79" i="19" s="1"/>
  <c r="H78" i="19"/>
  <c r="J19" i="19"/>
  <c r="J18" i="19"/>
  <c r="J24" i="19"/>
  <c r="J23" i="19"/>
  <c r="J20" i="19"/>
  <c r="H97" i="2" l="1"/>
  <c r="H97" i="3" s="1"/>
  <c r="D30" i="15"/>
  <c r="H109" i="2"/>
  <c r="D42" i="15"/>
  <c r="C96" i="3"/>
  <c r="C27" i="6"/>
  <c r="C27" i="7" s="1"/>
  <c r="C97" i="21"/>
  <c r="C95" i="4"/>
  <c r="C97" i="20"/>
  <c r="C97" i="5"/>
  <c r="C94" i="3"/>
  <c r="C25" i="6"/>
  <c r="C25" i="7" s="1"/>
  <c r="C95" i="21"/>
  <c r="C95" i="20"/>
  <c r="C95" i="5"/>
  <c r="C93" i="4"/>
  <c r="C92" i="3"/>
  <c r="C23" i="6"/>
  <c r="C23" i="7" s="1"/>
  <c r="C93" i="21"/>
  <c r="C91" i="4"/>
  <c r="C93" i="20"/>
  <c r="C93" i="5"/>
  <c r="C90" i="3"/>
  <c r="C21" i="6"/>
  <c r="C21" i="7" s="1"/>
  <c r="C91" i="21"/>
  <c r="C91" i="20"/>
  <c r="C91" i="5"/>
  <c r="C89" i="4"/>
  <c r="D32" i="15"/>
  <c r="M20" i="19"/>
  <c r="AZ99" i="2" s="1"/>
  <c r="AG99" i="3" s="1"/>
  <c r="AI99" i="3" s="1"/>
  <c r="H98" i="2"/>
  <c r="D31" i="15"/>
  <c r="H123" i="2"/>
  <c r="D56" i="15"/>
  <c r="H114" i="2"/>
  <c r="D47" i="15"/>
  <c r="B96" i="3"/>
  <c r="B27" i="6"/>
  <c r="B27" i="7" s="1"/>
  <c r="B97" i="21"/>
  <c r="B97" i="5"/>
  <c r="B97" i="20"/>
  <c r="B95" i="4"/>
  <c r="B94" i="3"/>
  <c r="B95" i="21"/>
  <c r="B25" i="6"/>
  <c r="B25" i="7" s="1"/>
  <c r="B95" i="20"/>
  <c r="B95" i="5"/>
  <c r="B93" i="4"/>
  <c r="B92" i="3"/>
  <c r="B23" i="6"/>
  <c r="B23" i="7" s="1"/>
  <c r="B93" i="21"/>
  <c r="B93" i="5"/>
  <c r="B93" i="20"/>
  <c r="B91" i="4"/>
  <c r="B90" i="3"/>
  <c r="B91" i="21"/>
  <c r="B21" i="6"/>
  <c r="B21" i="7" s="1"/>
  <c r="B89" i="4"/>
  <c r="B91" i="20"/>
  <c r="B91" i="5"/>
  <c r="H102" i="2"/>
  <c r="D35" i="15"/>
  <c r="H107" i="2"/>
  <c r="D40" i="15"/>
  <c r="H112" i="2"/>
  <c r="D45" i="15"/>
  <c r="C97" i="3"/>
  <c r="C28" i="6"/>
  <c r="C28" i="7" s="1"/>
  <c r="C98" i="5"/>
  <c r="C98" i="21"/>
  <c r="C98" i="20"/>
  <c r="C96" i="4"/>
  <c r="C95" i="3"/>
  <c r="C96" i="21"/>
  <c r="C26" i="6"/>
  <c r="C26" i="7" s="1"/>
  <c r="C96" i="20"/>
  <c r="C96" i="5"/>
  <c r="C94" i="4"/>
  <c r="C93" i="3"/>
  <c r="C24" i="6"/>
  <c r="C24" i="7" s="1"/>
  <c r="C94" i="5"/>
  <c r="C94" i="21"/>
  <c r="C94" i="20"/>
  <c r="C92" i="4"/>
  <c r="C91" i="3"/>
  <c r="C92" i="21"/>
  <c r="C90" i="4"/>
  <c r="C22" i="6"/>
  <c r="C22" i="7" s="1"/>
  <c r="C92" i="20"/>
  <c r="C92" i="5"/>
  <c r="C89" i="3"/>
  <c r="C20" i="6"/>
  <c r="C20" i="7" s="1"/>
  <c r="C90" i="5"/>
  <c r="C90" i="21"/>
  <c r="C90" i="20"/>
  <c r="C88" i="4"/>
  <c r="H103" i="2"/>
  <c r="D36" i="15"/>
  <c r="H106" i="2"/>
  <c r="D39" i="15"/>
  <c r="H108" i="2"/>
  <c r="D41" i="15"/>
  <c r="B97" i="3"/>
  <c r="B28" i="6"/>
  <c r="B28" i="7" s="1"/>
  <c r="B98" i="21"/>
  <c r="B98" i="20"/>
  <c r="B98" i="5"/>
  <c r="B96" i="4"/>
  <c r="B95" i="3"/>
  <c r="B26" i="6"/>
  <c r="B26" i="7" s="1"/>
  <c r="B96" i="5"/>
  <c r="B94" i="4"/>
  <c r="B96" i="21"/>
  <c r="B96" i="20"/>
  <c r="B93" i="3"/>
  <c r="B24" i="6"/>
  <c r="B24" i="7" s="1"/>
  <c r="B94" i="21"/>
  <c r="B94" i="20"/>
  <c r="B92" i="4"/>
  <c r="B94" i="5"/>
  <c r="B91" i="3"/>
  <c r="B22" i="6"/>
  <c r="B22" i="7" s="1"/>
  <c r="B90" i="4"/>
  <c r="B92" i="20"/>
  <c r="B92" i="5"/>
  <c r="B92" i="21"/>
  <c r="B89" i="3"/>
  <c r="B20" i="6"/>
  <c r="B20" i="7" s="1"/>
  <c r="B90" i="21"/>
  <c r="B90" i="20"/>
  <c r="B90" i="5"/>
  <c r="B88" i="4"/>
  <c r="H56" i="19"/>
  <c r="Q123" i="2"/>
  <c r="K123" i="3" s="1"/>
  <c r="N123" i="3" s="1"/>
  <c r="Q98" i="2"/>
  <c r="K98" i="3" s="1"/>
  <c r="N98" i="3" s="1"/>
  <c r="M31" i="19"/>
  <c r="AZ110" i="2" s="1"/>
  <c r="AG110" i="3" s="1"/>
  <c r="AI110" i="3" s="1"/>
  <c r="Q114" i="2"/>
  <c r="K114" i="3" s="1"/>
  <c r="N114" i="3" s="1"/>
  <c r="Q102" i="2"/>
  <c r="K102" i="3" s="1"/>
  <c r="N102" i="3" s="1"/>
  <c r="Q107" i="2"/>
  <c r="K107" i="3" s="1"/>
  <c r="N107" i="3" s="1"/>
  <c r="Q112" i="2"/>
  <c r="K112" i="3" s="1"/>
  <c r="N112" i="3" s="1"/>
  <c r="J15" i="19"/>
  <c r="I166" i="2"/>
  <c r="Q109" i="2"/>
  <c r="K109" i="3" s="1"/>
  <c r="N109" i="3" s="1"/>
  <c r="Q103" i="2"/>
  <c r="K103" i="3" s="1"/>
  <c r="N103" i="3" s="1"/>
  <c r="Q108" i="2"/>
  <c r="K108" i="3" s="1"/>
  <c r="N108" i="3" s="1"/>
  <c r="H110" i="2"/>
  <c r="H126" i="2"/>
  <c r="H99" i="2"/>
  <c r="H125" i="2"/>
  <c r="J7" i="19"/>
  <c r="D19" i="15" s="1"/>
  <c r="J11" i="19"/>
  <c r="D23" i="15" s="1"/>
  <c r="J6" i="19"/>
  <c r="J5" i="19"/>
  <c r="I88" i="2"/>
  <c r="J9" i="19"/>
  <c r="D21" i="15" s="1"/>
  <c r="J13" i="19"/>
  <c r="D25" i="15" s="1"/>
  <c r="M44" i="19"/>
  <c r="B19" i="7"/>
  <c r="C19" i="7"/>
  <c r="L7" i="19"/>
  <c r="M7" i="19" s="1"/>
  <c r="AZ90" i="2" s="1"/>
  <c r="AG90" i="3" s="1"/>
  <c r="Q7" i="19"/>
  <c r="L28" i="19"/>
  <c r="AP107" i="2" s="1"/>
  <c r="AE107" i="3" s="1"/>
  <c r="L19" i="19"/>
  <c r="AP98" i="2" s="1"/>
  <c r="AE98" i="3" s="1"/>
  <c r="J14" i="19"/>
  <c r="J81" i="19"/>
  <c r="J37" i="19"/>
  <c r="J78" i="19"/>
  <c r="J34" i="19"/>
  <c r="J84" i="19"/>
  <c r="N84" i="19" s="1"/>
  <c r="L18" i="19"/>
  <c r="J10" i="19"/>
  <c r="L24" i="19"/>
  <c r="AP103" i="2" s="1"/>
  <c r="AE103" i="3" s="1"/>
  <c r="L27" i="19"/>
  <c r="AP106" i="2" s="1"/>
  <c r="AE106" i="3" s="1"/>
  <c r="N20" i="19"/>
  <c r="L23" i="19"/>
  <c r="AP102" i="2" s="1"/>
  <c r="AE102" i="3" s="1"/>
  <c r="L29" i="19"/>
  <c r="AP108" i="2" s="1"/>
  <c r="AE108" i="3" s="1"/>
  <c r="L33" i="19"/>
  <c r="AP112" i="2" s="1"/>
  <c r="AE112" i="3" s="1"/>
  <c r="L35" i="19"/>
  <c r="AP114" i="2" s="1"/>
  <c r="AE114" i="3" s="1"/>
  <c r="L30" i="19"/>
  <c r="AP109" i="2" s="1"/>
  <c r="AE109" i="3" s="1"/>
  <c r="J8" i="19"/>
  <c r="J21" i="19"/>
  <c r="J48" i="19"/>
  <c r="J25" i="19"/>
  <c r="J45" i="19"/>
  <c r="D57" i="15" s="1"/>
  <c r="J12" i="19"/>
  <c r="J17" i="19"/>
  <c r="L17" i="19" s="1"/>
  <c r="L57" i="19" s="1"/>
  <c r="J36" i="19"/>
  <c r="J26" i="19"/>
  <c r="J16" i="19"/>
  <c r="J38" i="19"/>
  <c r="J32" i="19"/>
  <c r="J82" i="19"/>
  <c r="J22" i="19"/>
  <c r="J85" i="19"/>
  <c r="N85" i="19" s="1"/>
  <c r="I97" i="2"/>
  <c r="H115" i="2" l="1"/>
  <c r="D48" i="15"/>
  <c r="H111" i="2"/>
  <c r="D44" i="15"/>
  <c r="H104" i="2"/>
  <c r="D37" i="15"/>
  <c r="H93" i="2"/>
  <c r="H93" i="3" s="1"/>
  <c r="D22" i="15"/>
  <c r="AD21" i="6"/>
  <c r="AI89" i="4"/>
  <c r="AA91" i="20" s="1"/>
  <c r="AH91" i="20" s="1"/>
  <c r="H178" i="2"/>
  <c r="H178" i="3" s="1"/>
  <c r="D29" i="15"/>
  <c r="H116" i="2"/>
  <c r="D49" i="15"/>
  <c r="D109" i="4"/>
  <c r="H110" i="3"/>
  <c r="H106" i="3"/>
  <c r="D105" i="4"/>
  <c r="D106" i="4"/>
  <c r="H107" i="3"/>
  <c r="D113" i="4"/>
  <c r="H114" i="3"/>
  <c r="D97" i="4"/>
  <c r="H98" i="3"/>
  <c r="D108" i="4"/>
  <c r="H109" i="3"/>
  <c r="D125" i="4"/>
  <c r="H126" i="3"/>
  <c r="H117" i="2"/>
  <c r="D50" i="15"/>
  <c r="H127" i="2"/>
  <c r="D60" i="15"/>
  <c r="M48" i="19"/>
  <c r="AZ127" i="2" s="1"/>
  <c r="AG127" i="3" s="1"/>
  <c r="AI127" i="3" s="1"/>
  <c r="H167" i="2"/>
  <c r="H167" i="3" s="1"/>
  <c r="D28" i="15"/>
  <c r="H95" i="2"/>
  <c r="H95" i="3" s="1"/>
  <c r="D24" i="15"/>
  <c r="H100" i="2"/>
  <c r="D33" i="15"/>
  <c r="L21" i="19"/>
  <c r="AP100" i="2" s="1"/>
  <c r="AE100" i="3" s="1"/>
  <c r="AI100" i="3" s="1"/>
  <c r="Q9" i="19"/>
  <c r="R44" i="19"/>
  <c r="AZ123" i="2"/>
  <c r="AG123" i="3" s="1"/>
  <c r="AI123" i="3" s="1"/>
  <c r="D124" i="4"/>
  <c r="H125" i="3"/>
  <c r="H101" i="2"/>
  <c r="D34" i="15"/>
  <c r="L22" i="19"/>
  <c r="AP101" i="2" s="1"/>
  <c r="AE101" i="3" s="1"/>
  <c r="AI101" i="3" s="1"/>
  <c r="H105" i="2"/>
  <c r="D38" i="15"/>
  <c r="H91" i="2"/>
  <c r="H91" i="3" s="1"/>
  <c r="D20" i="15"/>
  <c r="H113" i="2"/>
  <c r="D46" i="15"/>
  <c r="H165" i="2"/>
  <c r="H165" i="3" s="1"/>
  <c r="D26" i="15"/>
  <c r="L9" i="19"/>
  <c r="M9" i="19" s="1"/>
  <c r="AZ92" i="2" s="1"/>
  <c r="AG92" i="3" s="1"/>
  <c r="H89" i="2"/>
  <c r="H89" i="3" s="1"/>
  <c r="D18" i="15"/>
  <c r="D98" i="4"/>
  <c r="H99" i="3"/>
  <c r="Q106" i="2"/>
  <c r="K106" i="3" s="1"/>
  <c r="N106" i="3" s="1"/>
  <c r="H166" i="2"/>
  <c r="H166" i="3" s="1"/>
  <c r="D27" i="15"/>
  <c r="D107" i="4"/>
  <c r="H108" i="3"/>
  <c r="D102" i="4"/>
  <c r="H103" i="3"/>
  <c r="H112" i="3"/>
  <c r="D111" i="4"/>
  <c r="D101" i="4"/>
  <c r="H102" i="3"/>
  <c r="H123" i="3"/>
  <c r="D122" i="4"/>
  <c r="H124" i="2"/>
  <c r="M45" i="19"/>
  <c r="AZ124" i="2" s="1"/>
  <c r="AG124" i="3" s="1"/>
  <c r="AI124" i="3" s="1"/>
  <c r="L6" i="19"/>
  <c r="AP89" i="2" s="1"/>
  <c r="D88" i="4"/>
  <c r="Q15" i="19"/>
  <c r="Q6" i="19"/>
  <c r="L15" i="19"/>
  <c r="AP166" i="2" s="1"/>
  <c r="AT166" i="2" s="1"/>
  <c r="BN166" i="2" s="1"/>
  <c r="U15" i="19"/>
  <c r="H96" i="2"/>
  <c r="H96" i="3" s="1"/>
  <c r="AS112" i="2"/>
  <c r="AS106" i="2"/>
  <c r="Q111" i="2"/>
  <c r="K111" i="3" s="1"/>
  <c r="N111" i="3" s="1"/>
  <c r="Q115" i="2"/>
  <c r="K115" i="3" s="1"/>
  <c r="N115" i="3" s="1"/>
  <c r="Q104" i="2"/>
  <c r="K104" i="3" s="1"/>
  <c r="N104" i="3" s="1"/>
  <c r="AS108" i="2"/>
  <c r="AS103" i="2"/>
  <c r="Q113" i="2"/>
  <c r="K113" i="3" s="1"/>
  <c r="N113" i="3" s="1"/>
  <c r="H92" i="2"/>
  <c r="H94" i="2"/>
  <c r="H94" i="3" s="1"/>
  <c r="Q99" i="2"/>
  <c r="K99" i="3" s="1"/>
  <c r="N99" i="3" s="1"/>
  <c r="U7" i="19"/>
  <c r="H90" i="2"/>
  <c r="BC99" i="2"/>
  <c r="BM99" i="2" s="1"/>
  <c r="BJ99" i="2"/>
  <c r="Q105" i="2"/>
  <c r="K105" i="3" s="1"/>
  <c r="N105" i="3" s="1"/>
  <c r="Q117" i="2"/>
  <c r="K117" i="3" s="1"/>
  <c r="N117" i="3" s="1"/>
  <c r="AS109" i="2"/>
  <c r="AS98" i="2"/>
  <c r="BM98" i="2" s="1"/>
  <c r="AE89" i="3"/>
  <c r="Q101" i="2"/>
  <c r="K101" i="3" s="1"/>
  <c r="N101" i="3" s="1"/>
  <c r="Q100" i="2"/>
  <c r="K100" i="3" s="1"/>
  <c r="N100" i="3" s="1"/>
  <c r="AS114" i="2"/>
  <c r="Q116" i="2"/>
  <c r="K116" i="3" s="1"/>
  <c r="N116" i="3" s="1"/>
  <c r="Q125" i="2"/>
  <c r="K125" i="3" s="1"/>
  <c r="N125" i="3" s="1"/>
  <c r="Q126" i="2"/>
  <c r="K126" i="3" s="1"/>
  <c r="N126" i="3" s="1"/>
  <c r="Q110" i="2"/>
  <c r="K110" i="3" s="1"/>
  <c r="N110" i="3" s="1"/>
  <c r="BC110" i="2"/>
  <c r="BM110" i="2" s="1"/>
  <c r="BJ110" i="2"/>
  <c r="Q127" i="2"/>
  <c r="K127" i="3" s="1"/>
  <c r="N127" i="3" s="1"/>
  <c r="M23" i="19"/>
  <c r="AZ102" i="2" s="1"/>
  <c r="AG102" i="3" s="1"/>
  <c r="AI102" i="3" s="1"/>
  <c r="N44" i="19"/>
  <c r="M28" i="19"/>
  <c r="AZ107" i="2" s="1"/>
  <c r="AG107" i="3" s="1"/>
  <c r="AI107" i="3" s="1"/>
  <c r="J57" i="19"/>
  <c r="J58" i="19"/>
  <c r="U5" i="19"/>
  <c r="J56" i="19"/>
  <c r="L13" i="19"/>
  <c r="M13" i="19" s="1"/>
  <c r="AZ96" i="2" s="1"/>
  <c r="AG96" i="3" s="1"/>
  <c r="H88" i="2"/>
  <c r="H87" i="2" s="1"/>
  <c r="L11" i="19"/>
  <c r="M11" i="19" s="1"/>
  <c r="AZ94" i="2" s="1"/>
  <c r="U13" i="19"/>
  <c r="U9" i="19"/>
  <c r="Q13" i="19"/>
  <c r="D17" i="15"/>
  <c r="U11" i="19"/>
  <c r="N9" i="19"/>
  <c r="N7" i="19"/>
  <c r="U6" i="19"/>
  <c r="L5" i="19"/>
  <c r="Q11" i="19"/>
  <c r="Q5" i="19"/>
  <c r="D93" i="4"/>
  <c r="M6" i="19"/>
  <c r="AZ89" i="2" s="1"/>
  <c r="AP92" i="2"/>
  <c r="U8" i="19"/>
  <c r="U16" i="19"/>
  <c r="L59" i="19"/>
  <c r="F22" i="22" s="1"/>
  <c r="U14" i="19"/>
  <c r="R85" i="19"/>
  <c r="U12" i="19"/>
  <c r="U10" i="19"/>
  <c r="C54" i="8"/>
  <c r="C35" i="8"/>
  <c r="B68" i="8"/>
  <c r="B72" i="8"/>
  <c r="B79" i="8"/>
  <c r="B35" i="8"/>
  <c r="C33" i="8"/>
  <c r="B73" i="8"/>
  <c r="C73" i="8"/>
  <c r="B62" i="8"/>
  <c r="B41" i="8"/>
  <c r="B50" i="8"/>
  <c r="B65" i="8"/>
  <c r="C71" i="8"/>
  <c r="C75" i="8"/>
  <c r="C59" i="8"/>
  <c r="C65" i="8"/>
  <c r="C39" i="8"/>
  <c r="B63" i="8"/>
  <c r="B70" i="8"/>
  <c r="B74" i="8"/>
  <c r="B77" i="8"/>
  <c r="B38" i="8"/>
  <c r="B71" i="8"/>
  <c r="B59" i="8"/>
  <c r="B39" i="8"/>
  <c r="C68" i="8"/>
  <c r="C72" i="8"/>
  <c r="C77" i="8"/>
  <c r="C62" i="8"/>
  <c r="C64" i="8"/>
  <c r="C67" i="8"/>
  <c r="C36" i="8"/>
  <c r="C41" i="8"/>
  <c r="C50" i="8"/>
  <c r="B75" i="8"/>
  <c r="B54" i="8"/>
  <c r="B37" i="8"/>
  <c r="C63" i="8"/>
  <c r="C31" i="8"/>
  <c r="C37" i="8"/>
  <c r="C43" i="8"/>
  <c r="C52" i="8"/>
  <c r="B52" i="8"/>
  <c r="C70" i="8"/>
  <c r="C74" i="8"/>
  <c r="C58" i="8"/>
  <c r="C38" i="8"/>
  <c r="C45" i="8"/>
  <c r="B43" i="8"/>
  <c r="B67" i="8"/>
  <c r="B36" i="8"/>
  <c r="C69" i="8"/>
  <c r="C79" i="8"/>
  <c r="C48" i="8"/>
  <c r="B69" i="8"/>
  <c r="B31" i="8"/>
  <c r="B48" i="8"/>
  <c r="B58" i="8"/>
  <c r="B64" i="8"/>
  <c r="B33" i="8"/>
  <c r="B45" i="8"/>
  <c r="Q24" i="19"/>
  <c r="Q12" i="19"/>
  <c r="AP90" i="2"/>
  <c r="Q8" i="19"/>
  <c r="Q23" i="19"/>
  <c r="Q78" i="19"/>
  <c r="Q29" i="19"/>
  <c r="Q20" i="19"/>
  <c r="D96" i="4"/>
  <c r="Q30" i="19"/>
  <c r="Q80" i="19"/>
  <c r="Q27" i="19"/>
  <c r="L10" i="19"/>
  <c r="AP93" i="2" s="1"/>
  <c r="Q10" i="19"/>
  <c r="AP97" i="2"/>
  <c r="AE97" i="3" s="1"/>
  <c r="Q18" i="19"/>
  <c r="AP96" i="2"/>
  <c r="L14" i="19"/>
  <c r="Q14" i="19"/>
  <c r="Q28" i="19"/>
  <c r="Q33" i="19"/>
  <c r="Q19" i="19"/>
  <c r="Q16" i="19"/>
  <c r="L16" i="19"/>
  <c r="AP167" i="2" s="1"/>
  <c r="Q35" i="19"/>
  <c r="Q31" i="19"/>
  <c r="Q79" i="19"/>
  <c r="M19" i="19"/>
  <c r="AZ98" i="2" s="1"/>
  <c r="AG98" i="3" s="1"/>
  <c r="AI98" i="3" s="1"/>
  <c r="AT89" i="2"/>
  <c r="BD92" i="2"/>
  <c r="BD90" i="2"/>
  <c r="BD96" i="2"/>
  <c r="N80" i="19"/>
  <c r="M35" i="19"/>
  <c r="AZ114" i="2" s="1"/>
  <c r="AG114" i="3" s="1"/>
  <c r="AI114" i="3" s="1"/>
  <c r="M33" i="19"/>
  <c r="AZ112" i="2" s="1"/>
  <c r="AG112" i="3" s="1"/>
  <c r="AI112" i="3" s="1"/>
  <c r="M27" i="19"/>
  <c r="AZ106" i="2" s="1"/>
  <c r="AG106" i="3" s="1"/>
  <c r="AI106" i="3" s="1"/>
  <c r="L37" i="19"/>
  <c r="AP116" i="2" s="1"/>
  <c r="AE116" i="3" s="1"/>
  <c r="M29" i="19"/>
  <c r="AZ108" i="2" s="1"/>
  <c r="AG108" i="3" s="1"/>
  <c r="AI108" i="3" s="1"/>
  <c r="N79" i="19"/>
  <c r="M46" i="19"/>
  <c r="L25" i="19"/>
  <c r="AP104" i="2" s="1"/>
  <c r="AE104" i="3" s="1"/>
  <c r="M24" i="19"/>
  <c r="AZ103" i="2" s="1"/>
  <c r="AG103" i="3" s="1"/>
  <c r="AI103" i="3" s="1"/>
  <c r="M47" i="19"/>
  <c r="L34" i="19"/>
  <c r="AP113" i="2" s="1"/>
  <c r="AE113" i="3" s="1"/>
  <c r="N78" i="19"/>
  <c r="N23" i="19"/>
  <c r="M30" i="19"/>
  <c r="AZ109" i="2" s="1"/>
  <c r="AG109" i="3" s="1"/>
  <c r="AI109" i="3" s="1"/>
  <c r="Q97" i="2"/>
  <c r="K97" i="3" s="1"/>
  <c r="N97" i="3" s="1"/>
  <c r="L38" i="19"/>
  <c r="AP117" i="2" s="1"/>
  <c r="AE117" i="3" s="1"/>
  <c r="L26" i="19"/>
  <c r="AP105" i="2" s="1"/>
  <c r="AE105" i="3" s="1"/>
  <c r="L12" i="19"/>
  <c r="AP95" i="2" s="1"/>
  <c r="L32" i="19"/>
  <c r="AP111" i="2" s="1"/>
  <c r="AE111" i="3" s="1"/>
  <c r="L36" i="19"/>
  <c r="AP115" i="2" s="1"/>
  <c r="AE115" i="3" s="1"/>
  <c r="L8" i="19"/>
  <c r="D62" i="15" l="1"/>
  <c r="AD45" i="6"/>
  <c r="AI113" i="4"/>
  <c r="AD43" i="6"/>
  <c r="AI111" i="4"/>
  <c r="AD33" i="6"/>
  <c r="AI101" i="4"/>
  <c r="AD34" i="6"/>
  <c r="AI102" i="4"/>
  <c r="AD25" i="6"/>
  <c r="AI93" i="4"/>
  <c r="AA95" i="20" s="1"/>
  <c r="AH95" i="20" s="1"/>
  <c r="AD27" i="6"/>
  <c r="AI95" i="4"/>
  <c r="AA97" i="20" s="1"/>
  <c r="AH97" i="20" s="1"/>
  <c r="AD61" i="6"/>
  <c r="AI165" i="4"/>
  <c r="H124" i="3"/>
  <c r="D123" i="4"/>
  <c r="H105" i="3"/>
  <c r="D104" i="4"/>
  <c r="H111" i="3"/>
  <c r="D110" i="4"/>
  <c r="AD37" i="6"/>
  <c r="AI105" i="4"/>
  <c r="AQ54" i="6"/>
  <c r="AW122" i="4"/>
  <c r="H117" i="3"/>
  <c r="D116" i="4"/>
  <c r="AD38" i="6"/>
  <c r="AI106" i="4"/>
  <c r="AD30" i="6"/>
  <c r="AI98" i="4"/>
  <c r="AD22" i="6"/>
  <c r="AI90" i="4"/>
  <c r="AA92" i="20" s="1"/>
  <c r="AH92" i="20" s="1"/>
  <c r="R47" i="19"/>
  <c r="AZ126" i="2"/>
  <c r="AG126" i="3" s="1"/>
  <c r="AI126" i="3" s="1"/>
  <c r="AD62" i="6"/>
  <c r="AI166" i="4"/>
  <c r="AD60" i="6"/>
  <c r="AI164" i="4"/>
  <c r="AI107" i="4"/>
  <c r="AD39" i="6"/>
  <c r="D112" i="4"/>
  <c r="H113" i="3"/>
  <c r="AD23" i="6"/>
  <c r="AI91" i="4"/>
  <c r="AA93" i="20" s="1"/>
  <c r="AH93" i="20" s="1"/>
  <c r="D115" i="4"/>
  <c r="H116" i="3"/>
  <c r="D103" i="4"/>
  <c r="H104" i="3"/>
  <c r="R46" i="19"/>
  <c r="AZ125" i="2"/>
  <c r="AG125" i="3" s="1"/>
  <c r="AI125" i="3" s="1"/>
  <c r="AD28" i="6"/>
  <c r="AI96" i="4"/>
  <c r="AA98" i="20" s="1"/>
  <c r="AH98" i="20" s="1"/>
  <c r="AD41" i="6"/>
  <c r="AI109" i="4"/>
  <c r="AD29" i="6"/>
  <c r="AI97" i="4"/>
  <c r="AD24" i="6"/>
  <c r="AI92" i="4"/>
  <c r="AA94" i="20" s="1"/>
  <c r="AH94" i="20" s="1"/>
  <c r="AI108" i="4"/>
  <c r="AD40" i="6"/>
  <c r="AD26" i="6"/>
  <c r="AI94" i="4"/>
  <c r="AA96" i="20" s="1"/>
  <c r="AH96" i="20" s="1"/>
  <c r="AD19" i="6"/>
  <c r="AI87" i="4"/>
  <c r="U56" i="19"/>
  <c r="Q124" i="2"/>
  <c r="K124" i="3" s="1"/>
  <c r="N124" i="3" s="1"/>
  <c r="AD20" i="6"/>
  <c r="AI88" i="4"/>
  <c r="AA90" i="20" s="1"/>
  <c r="AH90" i="20" s="1"/>
  <c r="H101" i="3"/>
  <c r="D100" i="4"/>
  <c r="D99" i="4"/>
  <c r="H100" i="3"/>
  <c r="H127" i="3"/>
  <c r="D126" i="4"/>
  <c r="D114" i="4"/>
  <c r="H115" i="3"/>
  <c r="R48" i="19"/>
  <c r="AE166" i="3"/>
  <c r="R45" i="19"/>
  <c r="M15" i="19"/>
  <c r="N15" i="19" s="1"/>
  <c r="AS111" i="2"/>
  <c r="D95" i="4"/>
  <c r="AS107" i="2"/>
  <c r="BJ107" i="2"/>
  <c r="H92" i="3"/>
  <c r="D91" i="4"/>
  <c r="AE90" i="3"/>
  <c r="AI90" i="3" s="1"/>
  <c r="BJ90" i="2"/>
  <c r="BD89" i="2"/>
  <c r="AG89" i="3"/>
  <c r="AI89" i="3" s="1"/>
  <c r="BJ89" i="2"/>
  <c r="AT117" i="2"/>
  <c r="AS104" i="2"/>
  <c r="AS113" i="2"/>
  <c r="AT96" i="2"/>
  <c r="BN96" i="2" s="1"/>
  <c r="AE96" i="3"/>
  <c r="AI96" i="3" s="1"/>
  <c r="BJ96" i="2"/>
  <c r="AT93" i="2"/>
  <c r="AE93" i="3"/>
  <c r="BJ124" i="2"/>
  <c r="BC107" i="2"/>
  <c r="AS105" i="2"/>
  <c r="BD127" i="2"/>
  <c r="BN127" i="2" s="1"/>
  <c r="BJ127" i="2"/>
  <c r="BC102" i="2"/>
  <c r="BN89" i="2"/>
  <c r="AT115" i="2"/>
  <c r="AE95" i="3"/>
  <c r="AE167" i="3"/>
  <c r="AT167" i="2"/>
  <c r="BN167" i="2" s="1"/>
  <c r="AT92" i="2"/>
  <c r="BN92" i="2" s="1"/>
  <c r="AE92" i="3"/>
  <c r="AI92" i="3" s="1"/>
  <c r="BJ92" i="2"/>
  <c r="BD94" i="2"/>
  <c r="AG94" i="3"/>
  <c r="BD123" i="2"/>
  <c r="BN123" i="2" s="1"/>
  <c r="BJ123" i="2"/>
  <c r="AS102" i="2"/>
  <c r="BM102" i="2" s="1"/>
  <c r="BJ102" i="2"/>
  <c r="H90" i="3"/>
  <c r="D89" i="4"/>
  <c r="N29" i="19"/>
  <c r="N19" i="19"/>
  <c r="N21" i="19"/>
  <c r="M37" i="19"/>
  <c r="AZ116" i="2" s="1"/>
  <c r="AG116" i="3" s="1"/>
  <c r="AI116" i="3" s="1"/>
  <c r="N46" i="19"/>
  <c r="N27" i="19"/>
  <c r="N22" i="19"/>
  <c r="N30" i="19"/>
  <c r="N47" i="19"/>
  <c r="N33" i="19"/>
  <c r="R28" i="19"/>
  <c r="N28" i="19"/>
  <c r="N24" i="19"/>
  <c r="N35" i="19"/>
  <c r="AP94" i="2"/>
  <c r="N11" i="19"/>
  <c r="AP88" i="2"/>
  <c r="L56" i="19"/>
  <c r="F17" i="22" s="1"/>
  <c r="M10" i="19"/>
  <c r="AZ93" i="2" s="1"/>
  <c r="AG93" i="3" s="1"/>
  <c r="N13" i="19"/>
  <c r="AT90" i="2"/>
  <c r="BN90" i="2" s="1"/>
  <c r="M5" i="19"/>
  <c r="AZ88" i="2" s="1"/>
  <c r="BD88" i="2" s="1"/>
  <c r="N16" i="19"/>
  <c r="Q17" i="19"/>
  <c r="Q56" i="19" s="1"/>
  <c r="AP178" i="2"/>
  <c r="N37" i="19"/>
  <c r="N6" i="19"/>
  <c r="M17" i="19"/>
  <c r="M57" i="19" s="1"/>
  <c r="R84" i="19"/>
  <c r="L58" i="19"/>
  <c r="F21" i="22" s="1"/>
  <c r="Q81" i="19"/>
  <c r="R37" i="19"/>
  <c r="R30" i="19"/>
  <c r="R31" i="19"/>
  <c r="R29" i="19"/>
  <c r="R27" i="19"/>
  <c r="M14" i="19"/>
  <c r="N14" i="19" s="1"/>
  <c r="AP165" i="2"/>
  <c r="D90" i="4"/>
  <c r="Q82" i="19"/>
  <c r="Q22" i="19"/>
  <c r="R23" i="19"/>
  <c r="Q34" i="19"/>
  <c r="R24" i="19"/>
  <c r="AH121" i="21"/>
  <c r="AH120" i="21"/>
  <c r="R33" i="19"/>
  <c r="Q36" i="19"/>
  <c r="Q21" i="19"/>
  <c r="R79" i="19"/>
  <c r="AH123" i="21"/>
  <c r="R35" i="19"/>
  <c r="R80" i="19"/>
  <c r="R19" i="19"/>
  <c r="D94" i="4"/>
  <c r="D92" i="4"/>
  <c r="Q26" i="19"/>
  <c r="R78" i="19"/>
  <c r="Q32" i="19"/>
  <c r="Q38" i="19"/>
  <c r="Q25" i="19"/>
  <c r="R20" i="19"/>
  <c r="Q37" i="19"/>
  <c r="AS97" i="2"/>
  <c r="BM97" i="2" s="1"/>
  <c r="AT95" i="2"/>
  <c r="M12" i="19"/>
  <c r="AZ95" i="2" s="1"/>
  <c r="AG95" i="3" s="1"/>
  <c r="M34" i="19"/>
  <c r="AZ113" i="2" s="1"/>
  <c r="AG113" i="3" s="1"/>
  <c r="AI113" i="3" s="1"/>
  <c r="M8" i="19"/>
  <c r="AZ91" i="2" s="1"/>
  <c r="AG91" i="3" s="1"/>
  <c r="AP91" i="2"/>
  <c r="N48" i="19"/>
  <c r="N82" i="19"/>
  <c r="M32" i="19"/>
  <c r="AZ111" i="2" s="1"/>
  <c r="AG111" i="3" s="1"/>
  <c r="AI111" i="3" s="1"/>
  <c r="M26" i="19"/>
  <c r="AZ105" i="2" s="1"/>
  <c r="AG105" i="3" s="1"/>
  <c r="AI105" i="3" s="1"/>
  <c r="M25" i="19"/>
  <c r="AZ104" i="2" s="1"/>
  <c r="AG104" i="3" s="1"/>
  <c r="AI104" i="3" s="1"/>
  <c r="M36" i="19"/>
  <c r="AZ115" i="2" s="1"/>
  <c r="AG115" i="3" s="1"/>
  <c r="AI115" i="3" s="1"/>
  <c r="M38" i="19"/>
  <c r="AZ117" i="2" s="1"/>
  <c r="AG117" i="3" s="1"/>
  <c r="AI117" i="3" s="1"/>
  <c r="H4" i="19"/>
  <c r="AQ38" i="6" l="1"/>
  <c r="AW106" i="4"/>
  <c r="AA108" i="21" s="1"/>
  <c r="AH108" i="21" s="1"/>
  <c r="AA89" i="20"/>
  <c r="AA166" i="20"/>
  <c r="AH166" i="20" s="1"/>
  <c r="BK166" i="4"/>
  <c r="AA108" i="20"/>
  <c r="AH108" i="20" s="1"/>
  <c r="BK106" i="4"/>
  <c r="AA107" i="20"/>
  <c r="AH107" i="20" s="1"/>
  <c r="AD44" i="6"/>
  <c r="AI112" i="4"/>
  <c r="AQ39" i="6"/>
  <c r="AW107" i="4"/>
  <c r="AA109" i="21" s="1"/>
  <c r="AD47" i="6"/>
  <c r="AI115" i="4"/>
  <c r="AD36" i="6"/>
  <c r="AI104" i="4"/>
  <c r="AQ33" i="6"/>
  <c r="AW101" i="4"/>
  <c r="AA103" i="21" s="1"/>
  <c r="AQ30" i="6"/>
  <c r="AW98" i="4"/>
  <c r="AA100" i="21" s="1"/>
  <c r="AH100" i="21" s="1"/>
  <c r="AI116" i="4"/>
  <c r="AD48" i="6"/>
  <c r="AI99" i="4"/>
  <c r="AI86" i="4" s="1"/>
  <c r="AD31" i="6"/>
  <c r="AI100" i="4"/>
  <c r="AD32" i="6"/>
  <c r="AQ40" i="6"/>
  <c r="AW108" i="4"/>
  <c r="AA110" i="21" s="1"/>
  <c r="AQ55" i="6"/>
  <c r="AW123" i="4"/>
  <c r="AA99" i="20"/>
  <c r="AH99" i="20" s="1"/>
  <c r="AQ56" i="6"/>
  <c r="AW124" i="4"/>
  <c r="AA109" i="20"/>
  <c r="AH109" i="20" s="1"/>
  <c r="BK107" i="4"/>
  <c r="AA165" i="20"/>
  <c r="AH165" i="20" s="1"/>
  <c r="BK165" i="4"/>
  <c r="AA103" i="20"/>
  <c r="AH103" i="20" s="1"/>
  <c r="BK101" i="4"/>
  <c r="AA115" i="20"/>
  <c r="AH115" i="20" s="1"/>
  <c r="AD35" i="6"/>
  <c r="AI103" i="4"/>
  <c r="AQ29" i="6"/>
  <c r="AW97" i="4"/>
  <c r="AA99" i="21" s="1"/>
  <c r="AH99" i="21" s="1"/>
  <c r="AQ43" i="6"/>
  <c r="AW111" i="4"/>
  <c r="AA113" i="21" s="1"/>
  <c r="AQ41" i="6"/>
  <c r="AW109" i="4"/>
  <c r="AA111" i="21" s="1"/>
  <c r="AD42" i="6"/>
  <c r="AI110" i="4"/>
  <c r="AQ45" i="6"/>
  <c r="AW113" i="4"/>
  <c r="AA115" i="21" s="1"/>
  <c r="AD46" i="6"/>
  <c r="AI114" i="4"/>
  <c r="AQ34" i="6"/>
  <c r="AW102" i="4"/>
  <c r="AA104" i="21" s="1"/>
  <c r="AQ37" i="6"/>
  <c r="AW105" i="4"/>
  <c r="AA107" i="21" s="1"/>
  <c r="AQ47" i="6"/>
  <c r="AW115" i="4"/>
  <c r="AA117" i="21" s="1"/>
  <c r="AD63" i="6"/>
  <c r="AI177" i="4"/>
  <c r="AA110" i="20"/>
  <c r="AH110" i="20" s="1"/>
  <c r="BK108" i="4"/>
  <c r="AA164" i="20"/>
  <c r="AH164" i="20" s="1"/>
  <c r="BK164" i="4"/>
  <c r="AA100" i="20"/>
  <c r="AH100" i="20" s="1"/>
  <c r="BK98" i="4"/>
  <c r="AA124" i="21"/>
  <c r="AH124" i="21" s="1"/>
  <c r="BK122" i="4"/>
  <c r="AW126" i="4"/>
  <c r="AQ58" i="6"/>
  <c r="AA111" i="20"/>
  <c r="AH111" i="20" s="1"/>
  <c r="BK109" i="4"/>
  <c r="AQ57" i="6"/>
  <c r="AW125" i="4"/>
  <c r="AA104" i="20"/>
  <c r="AH104" i="20" s="1"/>
  <c r="BK102" i="4"/>
  <c r="AA113" i="20"/>
  <c r="AH113" i="20" s="1"/>
  <c r="BK111" i="4"/>
  <c r="BD124" i="2"/>
  <c r="BN124" i="2" s="1"/>
  <c r="BJ93" i="2"/>
  <c r="BD93" i="2"/>
  <c r="N10" i="19"/>
  <c r="AE178" i="3"/>
  <c r="BJ95" i="2"/>
  <c r="AE91" i="3"/>
  <c r="AI91" i="3" s="1"/>
  <c r="BJ91" i="2"/>
  <c r="AE94" i="3"/>
  <c r="AI94" i="3" s="1"/>
  <c r="BJ94" i="2"/>
  <c r="BC103" i="2"/>
  <c r="BM103" i="2" s="1"/>
  <c r="BJ103" i="2"/>
  <c r="BC112" i="2"/>
  <c r="BM112" i="2" s="1"/>
  <c r="BJ112" i="2"/>
  <c r="AH110" i="21"/>
  <c r="BC109" i="2"/>
  <c r="BM109" i="2" s="1"/>
  <c r="BJ109" i="2"/>
  <c r="BC106" i="2"/>
  <c r="BM106" i="2" s="1"/>
  <c r="BJ106" i="2"/>
  <c r="AS116" i="2"/>
  <c r="BJ116" i="2"/>
  <c r="BJ98" i="2"/>
  <c r="AI95" i="3"/>
  <c r="AI93" i="3"/>
  <c r="AE165" i="3"/>
  <c r="AT165" i="2"/>
  <c r="BN165" i="2" s="1"/>
  <c r="BC116" i="2"/>
  <c r="BN93" i="2"/>
  <c r="AH104" i="21"/>
  <c r="AN104" i="21" s="1"/>
  <c r="AT88" i="2"/>
  <c r="BJ88" i="2"/>
  <c r="BC114" i="2"/>
  <c r="BM114" i="2" s="1"/>
  <c r="BJ114" i="2"/>
  <c r="BD126" i="2"/>
  <c r="BN126" i="2" s="1"/>
  <c r="BJ126" i="2"/>
  <c r="AS101" i="2"/>
  <c r="BM101" i="2" s="1"/>
  <c r="BJ101" i="2"/>
  <c r="BD125" i="2"/>
  <c r="BN125" i="2" s="1"/>
  <c r="BJ125" i="2"/>
  <c r="AS100" i="2"/>
  <c r="BM100" i="2" s="1"/>
  <c r="BJ100" i="2"/>
  <c r="BC108" i="2"/>
  <c r="BM108" i="2" s="1"/>
  <c r="BJ108" i="2"/>
  <c r="BM107" i="2"/>
  <c r="N36" i="19"/>
  <c r="N32" i="19"/>
  <c r="N25" i="19"/>
  <c r="AH129" i="21"/>
  <c r="AN129" i="21" s="1"/>
  <c r="N38" i="19"/>
  <c r="N34" i="19"/>
  <c r="N26" i="19"/>
  <c r="AT94" i="2"/>
  <c r="BN94" i="2" s="1"/>
  <c r="F19" i="22"/>
  <c r="N5" i="19"/>
  <c r="N17" i="19"/>
  <c r="AZ178" i="2"/>
  <c r="AG178" i="3" s="1"/>
  <c r="R17" i="19"/>
  <c r="G21" i="22"/>
  <c r="N12" i="19"/>
  <c r="S17" i="19"/>
  <c r="S56" i="19" s="1"/>
  <c r="N8" i="19"/>
  <c r="R81" i="19"/>
  <c r="N81" i="19"/>
  <c r="N45" i="19"/>
  <c r="AN108" i="21"/>
  <c r="AN120" i="21"/>
  <c r="AN121" i="21"/>
  <c r="AN99" i="21"/>
  <c r="R26" i="19"/>
  <c r="AH103" i="21"/>
  <c r="R22" i="19"/>
  <c r="AH122" i="21"/>
  <c r="R34" i="19"/>
  <c r="AN100" i="21"/>
  <c r="AN124" i="21"/>
  <c r="AN123" i="21"/>
  <c r="AH113" i="21"/>
  <c r="AN113" i="21" s="1"/>
  <c r="R36" i="19"/>
  <c r="R21" i="19"/>
  <c r="AH109" i="21"/>
  <c r="R25" i="19"/>
  <c r="R32" i="19"/>
  <c r="AH111" i="21"/>
  <c r="R82" i="19"/>
  <c r="R38" i="19"/>
  <c r="AH107" i="21"/>
  <c r="AN107" i="21" s="1"/>
  <c r="AT91" i="2"/>
  <c r="BD95" i="2"/>
  <c r="BN95" i="2" s="1"/>
  <c r="BD91" i="2"/>
  <c r="AF97" i="2"/>
  <c r="M18" i="19"/>
  <c r="N18" i="19" s="1"/>
  <c r="M184" i="4"/>
  <c r="N184" i="4"/>
  <c r="O184" i="4"/>
  <c r="P184" i="4"/>
  <c r="Q184" i="4"/>
  <c r="R184" i="4"/>
  <c r="S184" i="4"/>
  <c r="M180" i="4"/>
  <c r="N180" i="4"/>
  <c r="O180" i="4"/>
  <c r="P180" i="4"/>
  <c r="Q180" i="4"/>
  <c r="R180" i="4"/>
  <c r="S180" i="4"/>
  <c r="M172" i="4"/>
  <c r="N172" i="4"/>
  <c r="O172" i="4"/>
  <c r="P172" i="4"/>
  <c r="Q172" i="4"/>
  <c r="R172" i="4"/>
  <c r="S172" i="4"/>
  <c r="M168" i="4"/>
  <c r="N168" i="4"/>
  <c r="O168" i="4"/>
  <c r="P168" i="4"/>
  <c r="Q168" i="4"/>
  <c r="R168" i="4"/>
  <c r="S168" i="4"/>
  <c r="M139" i="4"/>
  <c r="N139" i="4"/>
  <c r="O139" i="4"/>
  <c r="P139" i="4"/>
  <c r="Q139" i="4"/>
  <c r="R139" i="4"/>
  <c r="S139" i="4"/>
  <c r="M135" i="4"/>
  <c r="N135" i="4"/>
  <c r="O135" i="4"/>
  <c r="P135" i="4"/>
  <c r="Q135" i="4"/>
  <c r="R135" i="4"/>
  <c r="S135" i="4"/>
  <c r="M131" i="4"/>
  <c r="N131" i="4"/>
  <c r="O131" i="4"/>
  <c r="P131" i="4"/>
  <c r="Q131" i="4"/>
  <c r="R131" i="4"/>
  <c r="S131" i="4"/>
  <c r="M81" i="4"/>
  <c r="N81" i="4"/>
  <c r="O81" i="4"/>
  <c r="P81" i="4"/>
  <c r="Q81" i="4"/>
  <c r="R81" i="4"/>
  <c r="S81" i="4"/>
  <c r="M77" i="4"/>
  <c r="N77" i="4"/>
  <c r="O77" i="4"/>
  <c r="P77" i="4"/>
  <c r="Q77" i="4"/>
  <c r="R77" i="4"/>
  <c r="S77" i="4"/>
  <c r="M73" i="4"/>
  <c r="N73" i="4"/>
  <c r="O73" i="4"/>
  <c r="P73" i="4"/>
  <c r="Q73" i="4"/>
  <c r="R73" i="4"/>
  <c r="S73" i="4"/>
  <c r="M69" i="4"/>
  <c r="N69" i="4"/>
  <c r="O69" i="4"/>
  <c r="P69" i="4"/>
  <c r="Q69" i="4"/>
  <c r="R69" i="4"/>
  <c r="S69" i="4"/>
  <c r="M65" i="4"/>
  <c r="N65" i="4"/>
  <c r="O65" i="4"/>
  <c r="P65" i="4"/>
  <c r="Q65" i="4"/>
  <c r="R65" i="4"/>
  <c r="S65" i="4"/>
  <c r="S37" i="4"/>
  <c r="T37" i="4"/>
  <c r="M37" i="4"/>
  <c r="N37" i="4"/>
  <c r="O37" i="4"/>
  <c r="P37" i="4"/>
  <c r="Q37" i="4"/>
  <c r="R37" i="4"/>
  <c r="D7" i="18"/>
  <c r="P321" i="18"/>
  <c r="R321" i="18" s="1"/>
  <c r="F24" i="22" l="1"/>
  <c r="F26" i="22" s="1"/>
  <c r="F27" i="22" s="1"/>
  <c r="AQ46" i="6"/>
  <c r="AW114" i="4"/>
  <c r="AA116" i="21" s="1"/>
  <c r="AH116" i="21" s="1"/>
  <c r="AN116" i="21" s="1"/>
  <c r="AQ48" i="6"/>
  <c r="AW116" i="4"/>
  <c r="AA118" i="21" s="1"/>
  <c r="AQ42" i="6"/>
  <c r="AW110" i="4"/>
  <c r="AA112" i="21" s="1"/>
  <c r="AH112" i="21" s="1"/>
  <c r="AQ44" i="6"/>
  <c r="AW112" i="4"/>
  <c r="AA114" i="21" s="1"/>
  <c r="AH114" i="21" s="1"/>
  <c r="AN114" i="21" s="1"/>
  <c r="AA127" i="21"/>
  <c r="AH127" i="21" s="1"/>
  <c r="AN127" i="21" s="1"/>
  <c r="BK125" i="4"/>
  <c r="BK113" i="4"/>
  <c r="AA126" i="21"/>
  <c r="AH126" i="21" s="1"/>
  <c r="BK124" i="4"/>
  <c r="AA125" i="21"/>
  <c r="AH125" i="21" s="1"/>
  <c r="BK123" i="4"/>
  <c r="AA117" i="20"/>
  <c r="AH117" i="20" s="1"/>
  <c r="BK115" i="4"/>
  <c r="AA114" i="20"/>
  <c r="AH114" i="20" s="1"/>
  <c r="BK112" i="4"/>
  <c r="AA128" i="21"/>
  <c r="AH128" i="21" s="1"/>
  <c r="BK126" i="4"/>
  <c r="AA102" i="20"/>
  <c r="AH102" i="20" s="1"/>
  <c r="AA118" i="20"/>
  <c r="AH118" i="20" s="1"/>
  <c r="AQ32" i="6"/>
  <c r="AW100" i="4"/>
  <c r="AA102" i="21" s="1"/>
  <c r="AH102" i="21" s="1"/>
  <c r="AQ63" i="6"/>
  <c r="AW177" i="4"/>
  <c r="AA177" i="21" s="1"/>
  <c r="AA177" i="20"/>
  <c r="AH177" i="20" s="1"/>
  <c r="AA116" i="20"/>
  <c r="AH116" i="20" s="1"/>
  <c r="BK114" i="4"/>
  <c r="AA112" i="20"/>
  <c r="AH112" i="20" s="1"/>
  <c r="BK110" i="4"/>
  <c r="AA105" i="20"/>
  <c r="AH105" i="20" s="1"/>
  <c r="BK97" i="4"/>
  <c r="AA106" i="20"/>
  <c r="AH106" i="20" s="1"/>
  <c r="BK105" i="4"/>
  <c r="AQ35" i="6"/>
  <c r="AW103" i="4"/>
  <c r="AA105" i="21" s="1"/>
  <c r="AH105" i="21" s="1"/>
  <c r="AN105" i="21" s="1"/>
  <c r="AQ36" i="6"/>
  <c r="AW104" i="4"/>
  <c r="AA106" i="21" s="1"/>
  <c r="AQ31" i="6"/>
  <c r="AW99" i="4"/>
  <c r="AA101" i="21" s="1"/>
  <c r="AH101" i="21" s="1"/>
  <c r="AA101" i="20"/>
  <c r="AH101" i="20" s="1"/>
  <c r="BN91" i="2"/>
  <c r="BD117" i="2"/>
  <c r="BN117" i="2" s="1"/>
  <c r="BJ117" i="2"/>
  <c r="BD115" i="2"/>
  <c r="BN115" i="2" s="1"/>
  <c r="BJ115" i="2"/>
  <c r="BC105" i="2"/>
  <c r="BM105" i="2" s="1"/>
  <c r="BJ105" i="2"/>
  <c r="BC104" i="2"/>
  <c r="BM104" i="2" s="1"/>
  <c r="BJ104" i="2"/>
  <c r="BC113" i="2"/>
  <c r="BM113" i="2" s="1"/>
  <c r="BJ113" i="2"/>
  <c r="BC111" i="2"/>
  <c r="BM111" i="2" s="1"/>
  <c r="BJ111" i="2"/>
  <c r="BJ178" i="2"/>
  <c r="AC97" i="3"/>
  <c r="BM116" i="2"/>
  <c r="AI178" i="3"/>
  <c r="N56" i="19"/>
  <c r="M56" i="19"/>
  <c r="G17" i="22" s="1"/>
  <c r="N57" i="19"/>
  <c r="N58" i="19"/>
  <c r="AN112" i="21"/>
  <c r="AN110" i="21"/>
  <c r="G19" i="22"/>
  <c r="G24" i="22" s="1"/>
  <c r="AN103" i="21"/>
  <c r="R18" i="19"/>
  <c r="M59" i="19"/>
  <c r="G22" i="22" s="1"/>
  <c r="AN102" i="21"/>
  <c r="AN125" i="21"/>
  <c r="AN122" i="21"/>
  <c r="AN101" i="21"/>
  <c r="AN126" i="21"/>
  <c r="AN128" i="21"/>
  <c r="AN111" i="21"/>
  <c r="AN109" i="21"/>
  <c r="AZ97" i="2"/>
  <c r="AG97" i="3" s="1"/>
  <c r="N318" i="18"/>
  <c r="P318" i="18" s="1"/>
  <c r="R318" i="18" s="1"/>
  <c r="BK177" i="4" l="1"/>
  <c r="BK100" i="4"/>
  <c r="BK99" i="4"/>
  <c r="BK103" i="4"/>
  <c r="AQ28" i="6"/>
  <c r="AW96" i="4"/>
  <c r="BK104" i="4"/>
  <c r="R56" i="19"/>
  <c r="BK116" i="4"/>
  <c r="AH117" i="21"/>
  <c r="AN117" i="21" s="1"/>
  <c r="BJ97" i="2"/>
  <c r="AI97" i="3"/>
  <c r="AH115" i="21"/>
  <c r="AN115" i="21" s="1"/>
  <c r="AH106" i="21"/>
  <c r="AN106" i="21" s="1"/>
  <c r="E17" i="22"/>
  <c r="AH118" i="21"/>
  <c r="AH119" i="21"/>
  <c r="AN119" i="21" s="1"/>
  <c r="M335" i="18"/>
  <c r="M324" i="18"/>
  <c r="N324" i="18" s="1"/>
  <c r="P324" i="18" s="1"/>
  <c r="R324" i="18" s="1"/>
  <c r="AA98" i="21" l="1"/>
  <c r="AW86" i="4"/>
  <c r="AN118" i="21"/>
  <c r="J319" i="18"/>
  <c r="K319" i="18"/>
  <c r="AA88" i="21" l="1"/>
  <c r="AH98" i="21"/>
  <c r="AN98" i="21" s="1"/>
  <c r="P317" i="18"/>
  <c r="R317" i="18" s="1"/>
  <c r="N319" i="18"/>
  <c r="P319" i="18" s="1"/>
  <c r="R319" i="18" s="1"/>
  <c r="M319" i="18"/>
  <c r="R364" i="18" l="1"/>
  <c r="P364" i="18"/>
  <c r="N364" i="18"/>
  <c r="AA438" i="18" l="1"/>
  <c r="Z438" i="18"/>
  <c r="AA437" i="18"/>
  <c r="Z437" i="18"/>
  <c r="AA436" i="18"/>
  <c r="Z436" i="18"/>
  <c r="AA435" i="18"/>
  <c r="Z435" i="18"/>
  <c r="AA434" i="18"/>
  <c r="Z434" i="18"/>
  <c r="AA433" i="18"/>
  <c r="Z433" i="18"/>
  <c r="AA432" i="18"/>
  <c r="Z432" i="18"/>
  <c r="AA431" i="18"/>
  <c r="Z431" i="18"/>
  <c r="AA430" i="18"/>
  <c r="Z430" i="18"/>
  <c r="AA429" i="18"/>
  <c r="Z429" i="18"/>
  <c r="AA428" i="18"/>
  <c r="Z428" i="18"/>
  <c r="AA426" i="18"/>
  <c r="Z426" i="18"/>
  <c r="AA425" i="18"/>
  <c r="Z425" i="18"/>
  <c r="AA424" i="18"/>
  <c r="Z424" i="18"/>
  <c r="AA423" i="18"/>
  <c r="Z423" i="18"/>
  <c r="AA422" i="18"/>
  <c r="Z422" i="18"/>
  <c r="AA421" i="18"/>
  <c r="Z421" i="18"/>
  <c r="AA420" i="18"/>
  <c r="Z420" i="18"/>
  <c r="AA419" i="18"/>
  <c r="Z419" i="18"/>
  <c r="AA418" i="18"/>
  <c r="Z418" i="18"/>
  <c r="AA417" i="18"/>
  <c r="Z417" i="18"/>
  <c r="AA416" i="18"/>
  <c r="Z416" i="18"/>
  <c r="AA415" i="18"/>
  <c r="Z415" i="18"/>
  <c r="AA414" i="18"/>
  <c r="Z414" i="18"/>
  <c r="AA413" i="18"/>
  <c r="Z413" i="18"/>
  <c r="AA412" i="18"/>
  <c r="Z412" i="18"/>
  <c r="AA411" i="18"/>
  <c r="Z411" i="18"/>
  <c r="AA410" i="18"/>
  <c r="Z410" i="18"/>
  <c r="AA409" i="18"/>
  <c r="Z409" i="18"/>
  <c r="AA408" i="18"/>
  <c r="Z408" i="18"/>
  <c r="AA407" i="18"/>
  <c r="Z407" i="18"/>
  <c r="AA406" i="18"/>
  <c r="Z406" i="18"/>
  <c r="AA405" i="18"/>
  <c r="Z405" i="18"/>
  <c r="AA404" i="18"/>
  <c r="Z404" i="18"/>
  <c r="AA403" i="18"/>
  <c r="Z403" i="18"/>
  <c r="AA402" i="18"/>
  <c r="Z402" i="18"/>
  <c r="AA401" i="18"/>
  <c r="Z401" i="18"/>
  <c r="AA400" i="18"/>
  <c r="AA399" i="18"/>
  <c r="Z399" i="18"/>
  <c r="AA398" i="18"/>
  <c r="Z398" i="18"/>
  <c r="AA397" i="18"/>
  <c r="Z397" i="18"/>
  <c r="AA396" i="18"/>
  <c r="AA394" i="18"/>
  <c r="Z394" i="18"/>
  <c r="AA393" i="18"/>
  <c r="Z393" i="18"/>
  <c r="AA392" i="18"/>
  <c r="Z392" i="18"/>
  <c r="AA391" i="18"/>
  <c r="Z391" i="18"/>
  <c r="AA390" i="18"/>
  <c r="Z390" i="18"/>
  <c r="AA389" i="18"/>
  <c r="Z389" i="18"/>
  <c r="AA388" i="18"/>
  <c r="Z388" i="18"/>
  <c r="AA387" i="18"/>
  <c r="Z387" i="18"/>
  <c r="AA386" i="18"/>
  <c r="Z386" i="18"/>
  <c r="AA385" i="18"/>
  <c r="Z385" i="18"/>
  <c r="AA384" i="18"/>
  <c r="Z384" i="18"/>
  <c r="AA383" i="18"/>
  <c r="Z383" i="18"/>
  <c r="AA382" i="18"/>
  <c r="Z382" i="18"/>
  <c r="AA381" i="18"/>
  <c r="Z381" i="18"/>
  <c r="AA380" i="18"/>
  <c r="Z380" i="18"/>
  <c r="AA379" i="18"/>
  <c r="Z379" i="18"/>
  <c r="AA378" i="18"/>
  <c r="Z378" i="18"/>
  <c r="AA377" i="18"/>
  <c r="Z377" i="18"/>
  <c r="AA376" i="18"/>
  <c r="AA375" i="18"/>
  <c r="Z375" i="18"/>
  <c r="AA374" i="18"/>
  <c r="Z374" i="18"/>
  <c r="AA373" i="18"/>
  <c r="Z373" i="18"/>
  <c r="AA372" i="18"/>
  <c r="AA352" i="18"/>
  <c r="Z352" i="18"/>
  <c r="AA351" i="18"/>
  <c r="Z351" i="18"/>
  <c r="AA350" i="18"/>
  <c r="AA349" i="18"/>
  <c r="AA346" i="18"/>
  <c r="Z346" i="18"/>
  <c r="AA345" i="18"/>
  <c r="Z345" i="18"/>
  <c r="AA344" i="18"/>
  <c r="Z344" i="18"/>
  <c r="AA343" i="18"/>
  <c r="Z343" i="18"/>
  <c r="AA342" i="18"/>
  <c r="Z342" i="18"/>
  <c r="AA341" i="18"/>
  <c r="AA340" i="18"/>
  <c r="Z340" i="18"/>
  <c r="AA339" i="18"/>
  <c r="AA338" i="18"/>
  <c r="Z338" i="18"/>
  <c r="AA335" i="18"/>
  <c r="AA334" i="18"/>
  <c r="Z334" i="18"/>
  <c r="AA333" i="18"/>
  <c r="AA331" i="18"/>
  <c r="Z331" i="18"/>
  <c r="AA330" i="18"/>
  <c r="Z330" i="18"/>
  <c r="AA327" i="18"/>
  <c r="Z327" i="18"/>
  <c r="AA326" i="18"/>
  <c r="Z326" i="18"/>
  <c r="AA324" i="18"/>
  <c r="Z324" i="18"/>
  <c r="AA323" i="18"/>
  <c r="AA321" i="18"/>
  <c r="Z321" i="18"/>
  <c r="AA320" i="18"/>
  <c r="Z320" i="18"/>
  <c r="AA319" i="18"/>
  <c r="Z319" i="18"/>
  <c r="AA318" i="18"/>
  <c r="Z318" i="18"/>
  <c r="AA317" i="18"/>
  <c r="Z317" i="18"/>
  <c r="AA238" i="18"/>
  <c r="Z238" i="18"/>
  <c r="AA237" i="18"/>
  <c r="Z237" i="18"/>
  <c r="AA236" i="18"/>
  <c r="Z236" i="18"/>
  <c r="AA235" i="18"/>
  <c r="Z235" i="18"/>
  <c r="AA234" i="18"/>
  <c r="AA233" i="18"/>
  <c r="AA231" i="18"/>
  <c r="Z231" i="18"/>
  <c r="AA230" i="18"/>
  <c r="Z230" i="18"/>
  <c r="AA229" i="18"/>
  <c r="Z229" i="18"/>
  <c r="AA228" i="18"/>
  <c r="Z228" i="18"/>
  <c r="AA227" i="18"/>
  <c r="Z227" i="18"/>
  <c r="AA226" i="18"/>
  <c r="Z226" i="18"/>
  <c r="AA225" i="18"/>
  <c r="Z225" i="18"/>
  <c r="AA224" i="18"/>
  <c r="Z224" i="18"/>
  <c r="AA223" i="18"/>
  <c r="Z223" i="18"/>
  <c r="AA222" i="18"/>
  <c r="AA221" i="18"/>
  <c r="AA220" i="18"/>
  <c r="Z220" i="18"/>
  <c r="AA218" i="18"/>
  <c r="Z218" i="18"/>
  <c r="AA217" i="18"/>
  <c r="Z217" i="18"/>
  <c r="AA216" i="18"/>
  <c r="Z216" i="18"/>
  <c r="AA215" i="18"/>
  <c r="Z215" i="18"/>
  <c r="AA214" i="18"/>
  <c r="Z214" i="18"/>
  <c r="AA213" i="18"/>
  <c r="Z213" i="18"/>
  <c r="AA212" i="18"/>
  <c r="Z212" i="18"/>
  <c r="AA211" i="18"/>
  <c r="Z211" i="18"/>
  <c r="AA210" i="18"/>
  <c r="AA209" i="18"/>
  <c r="Z209" i="18"/>
  <c r="AA208" i="18"/>
  <c r="AA206" i="18"/>
  <c r="Z206" i="18"/>
  <c r="AA205" i="18"/>
  <c r="Z205" i="18"/>
  <c r="AA204" i="18"/>
  <c r="Z204" i="18"/>
  <c r="AA203" i="18"/>
  <c r="Z203" i="18"/>
  <c r="AA202" i="18"/>
  <c r="Z202" i="18"/>
  <c r="AA201" i="18"/>
  <c r="Z201" i="18"/>
  <c r="AA199" i="18"/>
  <c r="AA198" i="18"/>
  <c r="AA197" i="18"/>
  <c r="AA196" i="18"/>
  <c r="AA195" i="18"/>
  <c r="AA194" i="18"/>
  <c r="AA193" i="18"/>
  <c r="AA192" i="18"/>
  <c r="AA191" i="18"/>
  <c r="AA190" i="18"/>
  <c r="AA189" i="18"/>
  <c r="AA188" i="18"/>
  <c r="AA187" i="18"/>
  <c r="AA186" i="18"/>
  <c r="AA185" i="18"/>
  <c r="AA184" i="18"/>
  <c r="AA183" i="18"/>
  <c r="AA181" i="18"/>
  <c r="AA180" i="18"/>
  <c r="AA179" i="18"/>
  <c r="Z179" i="18"/>
  <c r="AA178" i="18"/>
  <c r="AA177" i="18"/>
  <c r="Z177" i="18"/>
  <c r="AA176" i="18"/>
  <c r="Z176" i="18"/>
  <c r="AA175" i="18"/>
  <c r="Z175" i="18"/>
  <c r="AA174" i="18"/>
  <c r="Z174" i="18"/>
  <c r="AA173" i="18"/>
  <c r="Z173" i="18"/>
  <c r="AA172" i="18"/>
  <c r="AA171" i="18"/>
  <c r="Z171" i="18"/>
  <c r="AA170" i="18"/>
  <c r="Z170" i="18"/>
  <c r="AA169" i="18"/>
  <c r="AA168" i="18"/>
  <c r="AA167" i="18"/>
  <c r="Z167" i="18"/>
  <c r="AA166" i="18"/>
  <c r="Z166" i="18"/>
  <c r="AA165" i="18"/>
  <c r="AA161" i="18"/>
  <c r="AA159" i="18"/>
  <c r="Z159" i="18"/>
  <c r="AA158" i="18"/>
  <c r="Z158" i="18"/>
  <c r="AA155" i="18"/>
  <c r="AA154" i="18"/>
  <c r="Z154" i="18"/>
  <c r="AA153" i="18"/>
  <c r="Z153" i="18"/>
  <c r="AA152" i="18"/>
  <c r="AA149" i="18"/>
  <c r="Z149" i="18"/>
  <c r="AA148" i="18"/>
  <c r="Z148" i="18"/>
  <c r="AA147" i="18"/>
  <c r="Z147" i="18"/>
  <c r="AA146" i="18"/>
  <c r="Z146" i="18"/>
  <c r="AA145" i="18"/>
  <c r="Z145" i="18"/>
  <c r="AA143" i="18"/>
  <c r="Z143" i="18"/>
  <c r="AA142" i="18"/>
  <c r="Z142" i="18"/>
  <c r="AA139" i="18"/>
  <c r="Z139" i="18"/>
  <c r="AA138" i="18"/>
  <c r="Z138" i="18"/>
  <c r="AA137" i="18"/>
  <c r="Z137" i="18"/>
  <c r="AA135" i="18"/>
  <c r="AA134" i="18"/>
  <c r="AA133" i="18"/>
  <c r="AA132" i="18"/>
  <c r="AA131" i="18"/>
  <c r="AA130" i="18"/>
  <c r="AA129" i="18"/>
  <c r="AA128" i="18"/>
  <c r="AA127" i="18"/>
  <c r="AA126" i="18"/>
  <c r="AA125" i="18"/>
  <c r="AA124" i="18"/>
  <c r="AA123" i="18"/>
  <c r="AA122" i="18"/>
  <c r="AA119" i="18"/>
  <c r="Z119" i="18"/>
  <c r="AA118" i="18"/>
  <c r="Z118" i="18"/>
  <c r="AA117" i="18"/>
  <c r="Z117" i="18"/>
  <c r="AA116" i="18"/>
  <c r="Z116" i="18"/>
  <c r="AA115" i="18"/>
  <c r="Z115" i="18"/>
  <c r="AA113" i="18"/>
  <c r="Z113" i="18"/>
  <c r="AA112" i="18"/>
  <c r="Z112" i="18"/>
  <c r="AA109" i="18"/>
  <c r="Z109" i="18"/>
  <c r="AA108" i="18"/>
  <c r="Z108" i="18"/>
  <c r="AA107" i="18"/>
  <c r="Z107" i="18"/>
  <c r="AA105" i="18"/>
  <c r="AA104" i="18"/>
  <c r="AA103" i="18"/>
  <c r="AA102" i="18"/>
  <c r="AA101" i="18"/>
  <c r="AA100" i="18"/>
  <c r="AA99" i="18"/>
  <c r="Z99" i="18"/>
  <c r="AA98" i="18"/>
  <c r="AA97" i="18"/>
  <c r="AA96" i="18"/>
  <c r="Z96" i="18"/>
  <c r="AA95" i="18"/>
  <c r="AA94" i="18"/>
  <c r="AA91" i="18"/>
  <c r="Z91" i="18"/>
  <c r="AA90" i="18"/>
  <c r="Z90" i="18"/>
  <c r="AA89" i="18"/>
  <c r="Z89" i="18"/>
  <c r="AA88" i="18"/>
  <c r="Z88" i="18"/>
  <c r="AA87" i="18"/>
  <c r="Z87" i="18"/>
  <c r="AA85" i="18"/>
  <c r="Z85" i="18"/>
  <c r="AA84" i="18"/>
  <c r="Z84" i="18"/>
  <c r="AA81" i="18"/>
  <c r="Z81" i="18"/>
  <c r="AA80" i="18"/>
  <c r="Z80" i="18"/>
  <c r="AA77" i="18"/>
  <c r="AA76" i="18"/>
  <c r="AA75" i="18"/>
  <c r="AA73" i="18"/>
  <c r="AA72" i="18"/>
  <c r="AA71" i="18"/>
  <c r="Z71" i="18"/>
  <c r="AA69" i="18"/>
  <c r="AA68" i="18"/>
  <c r="AA64" i="18"/>
  <c r="AA63" i="18"/>
  <c r="Z63" i="18"/>
  <c r="AA62" i="18"/>
  <c r="Z62" i="18"/>
  <c r="AA61" i="18"/>
  <c r="Z61" i="18"/>
  <c r="AA60" i="18"/>
  <c r="Z60" i="18"/>
  <c r="AA58" i="18"/>
  <c r="AA57" i="18"/>
  <c r="AA56" i="18"/>
  <c r="AA55" i="18"/>
  <c r="AA54" i="18"/>
  <c r="AA53" i="18"/>
  <c r="AA52" i="18"/>
  <c r="AA51" i="18"/>
  <c r="AA49" i="18"/>
  <c r="AA48" i="18"/>
  <c r="AA47" i="18"/>
  <c r="AA46" i="18"/>
  <c r="AA45" i="18"/>
  <c r="AA44" i="18"/>
  <c r="AA43" i="18"/>
  <c r="AA42" i="18"/>
  <c r="AA41" i="18"/>
  <c r="AA40" i="18"/>
  <c r="AA39" i="18"/>
  <c r="AA38" i="18"/>
  <c r="AA37" i="18"/>
  <c r="AA36" i="18"/>
  <c r="AA34" i="18"/>
  <c r="AA33" i="18"/>
  <c r="Z33" i="18"/>
  <c r="AA32" i="18"/>
  <c r="Z32" i="18"/>
  <c r="AA31" i="18"/>
  <c r="Z31" i="18"/>
  <c r="AA30" i="18"/>
  <c r="Z30" i="18"/>
  <c r="AA29" i="18"/>
  <c r="Z29" i="18"/>
  <c r="AA28" i="18"/>
  <c r="AA27" i="18"/>
  <c r="Z27" i="18"/>
  <c r="AA26" i="18"/>
  <c r="Z26" i="18"/>
  <c r="AA25" i="18"/>
  <c r="AA24" i="18"/>
  <c r="K427" i="18"/>
  <c r="L427" i="18"/>
  <c r="M427" i="18"/>
  <c r="N427" i="18"/>
  <c r="Z427" i="18" s="1"/>
  <c r="O427" i="18"/>
  <c r="P427" i="18"/>
  <c r="Q427" i="18"/>
  <c r="R427" i="18"/>
  <c r="S427" i="18"/>
  <c r="T427" i="18"/>
  <c r="U427" i="18"/>
  <c r="V427" i="18"/>
  <c r="W427" i="18"/>
  <c r="X427" i="18"/>
  <c r="Y427" i="18"/>
  <c r="R350" i="18"/>
  <c r="R349" i="18"/>
  <c r="P350" i="18"/>
  <c r="P349" i="18"/>
  <c r="N335" i="18"/>
  <c r="Z335" i="18" s="1"/>
  <c r="N333" i="18"/>
  <c r="Z333" i="18" s="1"/>
  <c r="N323" i="18"/>
  <c r="P323" i="18" s="1"/>
  <c r="R323" i="18" s="1"/>
  <c r="M323" i="18"/>
  <c r="N280" i="18"/>
  <c r="P280" i="18" s="1"/>
  <c r="R280" i="18" s="1"/>
  <c r="N251" i="18"/>
  <c r="P251" i="18" s="1"/>
  <c r="R251" i="18" s="1"/>
  <c r="O244" i="18"/>
  <c r="Q244" i="18"/>
  <c r="S244" i="18"/>
  <c r="T244" i="18"/>
  <c r="U244" i="18"/>
  <c r="V244" i="18"/>
  <c r="W244" i="18"/>
  <c r="X244" i="18"/>
  <c r="Y244" i="18"/>
  <c r="N198" i="18"/>
  <c r="N185" i="18"/>
  <c r="P185" i="18"/>
  <c r="R185" i="18" s="1"/>
  <c r="N187" i="18"/>
  <c r="P187" i="18"/>
  <c r="R187" i="18" s="1"/>
  <c r="N188" i="18"/>
  <c r="P188" i="18" s="1"/>
  <c r="R188" i="18" s="1"/>
  <c r="N189" i="18"/>
  <c r="N190" i="18"/>
  <c r="P190" i="18" s="1"/>
  <c r="R190" i="18" s="1"/>
  <c r="R178" i="18"/>
  <c r="P178" i="18"/>
  <c r="N180" i="18"/>
  <c r="Z180" i="18" s="1"/>
  <c r="Z185" i="18" l="1"/>
  <c r="AA427" i="18"/>
  <c r="Z178" i="18"/>
  <c r="P189" i="18"/>
  <c r="R189" i="18" s="1"/>
  <c r="N349" i="18"/>
  <c r="Z349" i="18" s="1"/>
  <c r="Z190" i="18"/>
  <c r="Z187" i="18"/>
  <c r="N350" i="18"/>
  <c r="Z350" i="18" s="1"/>
  <c r="Z188" i="18"/>
  <c r="Z323" i="18"/>
  <c r="Q157" i="18"/>
  <c r="S157" i="18"/>
  <c r="P161" i="18"/>
  <c r="N160" i="18"/>
  <c r="O160" i="18"/>
  <c r="Q160" i="18"/>
  <c r="S160" i="18"/>
  <c r="S156" i="18" s="1"/>
  <c r="P68" i="18"/>
  <c r="R68" i="18" s="1"/>
  <c r="P66" i="18"/>
  <c r="R66" i="18" s="1"/>
  <c r="P102" i="18"/>
  <c r="Z189" i="18" l="1"/>
  <c r="Q156" i="18"/>
  <c r="P198" i="18"/>
  <c r="Z102" i="18"/>
  <c r="P160" i="18"/>
  <c r="P222" i="18" s="1"/>
  <c r="R161" i="18"/>
  <c r="R160" i="18" s="1"/>
  <c r="R222" i="18" s="1"/>
  <c r="Z160" i="18"/>
  <c r="N222" i="18"/>
  <c r="Z222" i="18" s="1"/>
  <c r="R102" i="18"/>
  <c r="R198" i="18" s="1"/>
  <c r="Z68" i="18"/>
  <c r="AA160" i="18"/>
  <c r="Q121" i="18"/>
  <c r="S121" i="18"/>
  <c r="N95" i="18"/>
  <c r="P95" i="18" s="1"/>
  <c r="R95" i="18" s="1"/>
  <c r="O82" i="18"/>
  <c r="Q82" i="18"/>
  <c r="Q79" i="18" s="1"/>
  <c r="S82" i="18"/>
  <c r="S79" i="18" s="1"/>
  <c r="O83" i="18"/>
  <c r="Q83" i="18"/>
  <c r="S83" i="18"/>
  <c r="O86" i="18"/>
  <c r="Q86" i="18"/>
  <c r="S86" i="18"/>
  <c r="O92" i="18"/>
  <c r="Q92" i="18"/>
  <c r="S92" i="18"/>
  <c r="O74" i="18"/>
  <c r="Q74" i="18"/>
  <c r="S74" i="18"/>
  <c r="N77" i="18"/>
  <c r="AA67" i="18"/>
  <c r="Y67" i="18"/>
  <c r="X67" i="18"/>
  <c r="W67" i="18"/>
  <c r="V67" i="18"/>
  <c r="U67" i="18"/>
  <c r="T67" i="18"/>
  <c r="S67" i="18"/>
  <c r="Q67" i="18"/>
  <c r="O67" i="18"/>
  <c r="P25" i="18"/>
  <c r="N24" i="18"/>
  <c r="N53" i="18"/>
  <c r="N54" i="18"/>
  <c r="N55" i="18"/>
  <c r="N56" i="18"/>
  <c r="N37" i="18"/>
  <c r="N38" i="18"/>
  <c r="N41" i="18"/>
  <c r="N42" i="18"/>
  <c r="N44" i="18"/>
  <c r="N45" i="18"/>
  <c r="N46" i="18"/>
  <c r="N47" i="18"/>
  <c r="N48" i="18"/>
  <c r="I5" i="15"/>
  <c r="B17" i="15"/>
  <c r="C17" i="15"/>
  <c r="A17" i="15"/>
  <c r="I5" i="10"/>
  <c r="B15" i="10"/>
  <c r="C15" i="10"/>
  <c r="A15" i="10"/>
  <c r="AL183" i="21"/>
  <c r="AK183" i="21"/>
  <c r="AJ183" i="21"/>
  <c r="AI183" i="21"/>
  <c r="AH183" i="21"/>
  <c r="AG183" i="21"/>
  <c r="C183" i="21"/>
  <c r="B183" i="21"/>
  <c r="A183" i="21"/>
  <c r="AL182" i="21"/>
  <c r="AK182" i="21"/>
  <c r="AJ182" i="21"/>
  <c r="AI182" i="21"/>
  <c r="AH182" i="21"/>
  <c r="AG182" i="21"/>
  <c r="C182" i="21"/>
  <c r="B182" i="21"/>
  <c r="A182" i="21"/>
  <c r="AL181" i="21"/>
  <c r="AK181" i="21"/>
  <c r="AJ181" i="21"/>
  <c r="AJ24" i="21" s="1"/>
  <c r="AI181" i="21"/>
  <c r="AH181" i="21"/>
  <c r="AG181" i="21"/>
  <c r="C181" i="21"/>
  <c r="B181" i="21"/>
  <c r="A181" i="21"/>
  <c r="AM180" i="21"/>
  <c r="AF180" i="21"/>
  <c r="AE180" i="21"/>
  <c r="AD180" i="21"/>
  <c r="AC180" i="21"/>
  <c r="AB180" i="21"/>
  <c r="AA180" i="21"/>
  <c r="Z180" i="21"/>
  <c r="Y180" i="21"/>
  <c r="X180" i="21"/>
  <c r="W180" i="21"/>
  <c r="V180" i="21"/>
  <c r="U180" i="21"/>
  <c r="T180" i="21"/>
  <c r="R180" i="21"/>
  <c r="Q180" i="21"/>
  <c r="P180" i="21"/>
  <c r="O180" i="21"/>
  <c r="N180" i="21"/>
  <c r="M180" i="21"/>
  <c r="L180" i="21"/>
  <c r="K180" i="21"/>
  <c r="J180" i="21"/>
  <c r="I180" i="21"/>
  <c r="H180" i="21"/>
  <c r="G180" i="21"/>
  <c r="F180" i="21"/>
  <c r="E180" i="21"/>
  <c r="D180" i="21"/>
  <c r="C180" i="21"/>
  <c r="B180" i="21"/>
  <c r="A180" i="21"/>
  <c r="AL179" i="21"/>
  <c r="AK179" i="21"/>
  <c r="AJ179" i="21"/>
  <c r="AI179" i="21"/>
  <c r="AH179" i="21"/>
  <c r="AG179" i="21"/>
  <c r="C179" i="21"/>
  <c r="B179" i="21"/>
  <c r="A179" i="21"/>
  <c r="AL178" i="21"/>
  <c r="AK178" i="21"/>
  <c r="AJ178" i="21"/>
  <c r="AI178" i="21"/>
  <c r="AH178" i="21"/>
  <c r="AG178" i="21"/>
  <c r="C178" i="21"/>
  <c r="B178" i="21"/>
  <c r="A178" i="21"/>
  <c r="AF176" i="21"/>
  <c r="AB176" i="21"/>
  <c r="Z176" i="21"/>
  <c r="Y176" i="21"/>
  <c r="X176" i="21"/>
  <c r="W176" i="21"/>
  <c r="V176" i="21"/>
  <c r="U176" i="21"/>
  <c r="T176" i="21"/>
  <c r="R176" i="21"/>
  <c r="Q176" i="21"/>
  <c r="P176" i="21"/>
  <c r="O176" i="21"/>
  <c r="N176" i="21"/>
  <c r="M176" i="21"/>
  <c r="L176" i="21"/>
  <c r="K176" i="21"/>
  <c r="J176" i="21"/>
  <c r="I176" i="21"/>
  <c r="H176" i="21"/>
  <c r="G176" i="21"/>
  <c r="F176" i="21"/>
  <c r="E176" i="21"/>
  <c r="D176" i="21"/>
  <c r="C176" i="21"/>
  <c r="B176" i="21"/>
  <c r="A176" i="21"/>
  <c r="AL175" i="21"/>
  <c r="AK175" i="21"/>
  <c r="AJ175" i="21"/>
  <c r="AI175" i="21"/>
  <c r="AH175" i="21"/>
  <c r="AG175" i="21"/>
  <c r="C175" i="21"/>
  <c r="B175" i="21"/>
  <c r="A175" i="21"/>
  <c r="AL174" i="21"/>
  <c r="AK174" i="21"/>
  <c r="AJ174" i="21"/>
  <c r="AI174" i="21"/>
  <c r="AH174" i="21"/>
  <c r="AG174" i="21"/>
  <c r="C174" i="21"/>
  <c r="B174" i="21"/>
  <c r="A174" i="21"/>
  <c r="AL173" i="21"/>
  <c r="AK173" i="21"/>
  <c r="AJ173" i="21"/>
  <c r="AI173" i="21"/>
  <c r="AH173" i="21"/>
  <c r="AG173" i="21"/>
  <c r="C173" i="21"/>
  <c r="B173" i="21"/>
  <c r="A173" i="21"/>
  <c r="AM172" i="21"/>
  <c r="AF172" i="21"/>
  <c r="AE172" i="21"/>
  <c r="AD172" i="21"/>
  <c r="AC172" i="21"/>
  <c r="AB172" i="21"/>
  <c r="AA172" i="21"/>
  <c r="Z172" i="21"/>
  <c r="Y172" i="21"/>
  <c r="X172" i="21"/>
  <c r="W172" i="21"/>
  <c r="V172" i="21"/>
  <c r="U172" i="21"/>
  <c r="T172" i="21"/>
  <c r="R172" i="21"/>
  <c r="Q172" i="21"/>
  <c r="P172" i="21"/>
  <c r="O172" i="21"/>
  <c r="N172" i="21"/>
  <c r="M172" i="21"/>
  <c r="L172" i="21"/>
  <c r="K172" i="21"/>
  <c r="J172" i="21"/>
  <c r="I172" i="21"/>
  <c r="H172" i="21"/>
  <c r="G172" i="21"/>
  <c r="F172" i="21"/>
  <c r="E172" i="21"/>
  <c r="D172" i="21"/>
  <c r="C172" i="21"/>
  <c r="B172" i="21"/>
  <c r="A172" i="21"/>
  <c r="AL171" i="21"/>
  <c r="AK171" i="21"/>
  <c r="AJ171" i="21"/>
  <c r="AI171" i="21"/>
  <c r="AH171" i="21"/>
  <c r="AG171" i="21"/>
  <c r="C171" i="21"/>
  <c r="B171" i="21"/>
  <c r="A171" i="21"/>
  <c r="AL170" i="21"/>
  <c r="AK170" i="21"/>
  <c r="AJ170" i="21"/>
  <c r="AI170" i="21"/>
  <c r="AH170" i="21"/>
  <c r="AG170" i="21"/>
  <c r="C170" i="21"/>
  <c r="B170" i="21"/>
  <c r="A170" i="21"/>
  <c r="AL169" i="21"/>
  <c r="AK169" i="21"/>
  <c r="AJ169" i="21"/>
  <c r="AI169" i="21"/>
  <c r="AH169" i="21"/>
  <c r="AG169" i="21"/>
  <c r="C169" i="21"/>
  <c r="B169" i="21"/>
  <c r="A169" i="21"/>
  <c r="AL168" i="21"/>
  <c r="AK168" i="21"/>
  <c r="AJ168" i="21"/>
  <c r="AI168" i="21"/>
  <c r="AH168" i="21"/>
  <c r="D168" i="21"/>
  <c r="AG168" i="21" s="1"/>
  <c r="C168" i="21"/>
  <c r="B168" i="21"/>
  <c r="A168" i="21"/>
  <c r="AG167" i="21"/>
  <c r="AF167" i="21"/>
  <c r="AM167" i="21" s="1"/>
  <c r="AE167" i="21"/>
  <c r="AL167" i="21" s="1"/>
  <c r="AD167" i="21"/>
  <c r="AK167" i="21" s="1"/>
  <c r="AC167" i="21"/>
  <c r="AJ167" i="21" s="1"/>
  <c r="AB167" i="21"/>
  <c r="AI167" i="21" s="1"/>
  <c r="C167" i="21"/>
  <c r="B167" i="21"/>
  <c r="A167" i="21"/>
  <c r="AG163" i="21"/>
  <c r="Z163" i="21"/>
  <c r="Z162" i="21" s="1"/>
  <c r="Y163" i="21"/>
  <c r="X163" i="21"/>
  <c r="W163" i="21"/>
  <c r="V163" i="21"/>
  <c r="V162" i="21" s="1"/>
  <c r="U163" i="21"/>
  <c r="T163" i="21"/>
  <c r="R163" i="21"/>
  <c r="Q163" i="21"/>
  <c r="Q162" i="21" s="1"/>
  <c r="P163" i="21"/>
  <c r="O163" i="21"/>
  <c r="N163" i="21"/>
  <c r="M163" i="21"/>
  <c r="M162" i="21" s="1"/>
  <c r="L163" i="21"/>
  <c r="K163" i="21"/>
  <c r="J163" i="21"/>
  <c r="I163" i="21"/>
  <c r="I162" i="21" s="1"/>
  <c r="H163" i="21"/>
  <c r="G163" i="21"/>
  <c r="F163" i="21"/>
  <c r="E163" i="21"/>
  <c r="E162" i="21" s="1"/>
  <c r="D163" i="21"/>
  <c r="C163" i="21"/>
  <c r="B163" i="21"/>
  <c r="A163" i="21"/>
  <c r="C162" i="21"/>
  <c r="B162" i="21"/>
  <c r="A162" i="21"/>
  <c r="C161" i="21"/>
  <c r="B161" i="21"/>
  <c r="A161" i="21"/>
  <c r="C160" i="21"/>
  <c r="B160" i="21"/>
  <c r="A160" i="21"/>
  <c r="C159" i="21"/>
  <c r="B159" i="21"/>
  <c r="A159" i="21"/>
  <c r="C158" i="21"/>
  <c r="B158" i="21"/>
  <c r="A158" i="21"/>
  <c r="C157" i="21"/>
  <c r="B157" i="21"/>
  <c r="A157" i="21"/>
  <c r="C156" i="21"/>
  <c r="B156" i="21"/>
  <c r="A156" i="21"/>
  <c r="AM155" i="21"/>
  <c r="AL155" i="21"/>
  <c r="AK155" i="21"/>
  <c r="AJ155" i="21"/>
  <c r="AI155" i="21"/>
  <c r="AH155" i="21"/>
  <c r="AG155" i="21"/>
  <c r="AF155" i="21"/>
  <c r="AE155" i="21"/>
  <c r="AD155" i="21"/>
  <c r="AC155" i="21"/>
  <c r="AB155" i="21"/>
  <c r="AA155" i="21"/>
  <c r="Z155" i="21"/>
  <c r="Y155" i="21"/>
  <c r="X155" i="21"/>
  <c r="W155" i="21"/>
  <c r="V155" i="21"/>
  <c r="U155" i="21"/>
  <c r="T155" i="21"/>
  <c r="R155" i="21"/>
  <c r="Q155" i="21"/>
  <c r="P155" i="21"/>
  <c r="O155" i="21"/>
  <c r="N155" i="21"/>
  <c r="M155" i="21"/>
  <c r="L155" i="21"/>
  <c r="K155" i="21"/>
  <c r="J155" i="21"/>
  <c r="I155" i="21"/>
  <c r="H155" i="21"/>
  <c r="G155" i="21"/>
  <c r="F155" i="21"/>
  <c r="E155" i="21"/>
  <c r="D155" i="21"/>
  <c r="C155" i="21"/>
  <c r="B155" i="21"/>
  <c r="A155" i="21"/>
  <c r="C154" i="21"/>
  <c r="B154" i="21"/>
  <c r="A154" i="21"/>
  <c r="C153" i="21"/>
  <c r="B153" i="21"/>
  <c r="A153" i="21"/>
  <c r="C152" i="21"/>
  <c r="B152" i="21"/>
  <c r="A152" i="21"/>
  <c r="AM151" i="21"/>
  <c r="AL151" i="21"/>
  <c r="AK151" i="21"/>
  <c r="AJ151" i="21"/>
  <c r="AI151" i="21"/>
  <c r="AH151" i="21"/>
  <c r="AG151" i="21"/>
  <c r="AF151" i="21"/>
  <c r="AE151" i="21"/>
  <c r="AD151" i="21"/>
  <c r="AC151" i="21"/>
  <c r="AB151" i="21"/>
  <c r="AA151" i="21"/>
  <c r="Z151" i="21"/>
  <c r="Y151" i="21"/>
  <c r="X151" i="21"/>
  <c r="W151" i="21"/>
  <c r="V151" i="21"/>
  <c r="U151" i="21"/>
  <c r="T151" i="21"/>
  <c r="R151" i="21"/>
  <c r="Q151" i="21"/>
  <c r="P151" i="21"/>
  <c r="O151" i="21"/>
  <c r="N151" i="21"/>
  <c r="M151" i="21"/>
  <c r="L151" i="21"/>
  <c r="K151" i="21"/>
  <c r="J151" i="21"/>
  <c r="I151" i="21"/>
  <c r="H151" i="21"/>
  <c r="G151" i="21"/>
  <c r="F151" i="21"/>
  <c r="E151" i="21"/>
  <c r="D151" i="21"/>
  <c r="C151" i="21"/>
  <c r="B151" i="21"/>
  <c r="A151" i="21"/>
  <c r="C150" i="21"/>
  <c r="B150" i="21"/>
  <c r="A150" i="21"/>
  <c r="C149" i="21"/>
  <c r="B149" i="21"/>
  <c r="A149" i="21"/>
  <c r="C148" i="21"/>
  <c r="B148" i="21"/>
  <c r="A148" i="21"/>
  <c r="AM147" i="21"/>
  <c r="AL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R147" i="21"/>
  <c r="Q147" i="21"/>
  <c r="P147" i="21"/>
  <c r="O147" i="21"/>
  <c r="N147" i="21"/>
  <c r="M147" i="21"/>
  <c r="L147" i="21"/>
  <c r="K147" i="21"/>
  <c r="J147" i="21"/>
  <c r="I147" i="21"/>
  <c r="H147" i="21"/>
  <c r="G147" i="21"/>
  <c r="F147" i="21"/>
  <c r="E147" i="21"/>
  <c r="D147" i="21"/>
  <c r="C147" i="21"/>
  <c r="B147" i="21"/>
  <c r="A147" i="21"/>
  <c r="C146" i="21"/>
  <c r="A146" i="21"/>
  <c r="C145" i="21"/>
  <c r="B145" i="21"/>
  <c r="A145" i="21"/>
  <c r="C144" i="21"/>
  <c r="B144" i="21"/>
  <c r="A144" i="21"/>
  <c r="C143" i="21"/>
  <c r="B143" i="21"/>
  <c r="A143" i="21"/>
  <c r="C142" i="21"/>
  <c r="B142" i="21"/>
  <c r="A142" i="21"/>
  <c r="AM141" i="21"/>
  <c r="AL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R141" i="21"/>
  <c r="Q141" i="21"/>
  <c r="P141" i="21"/>
  <c r="O141" i="21"/>
  <c r="N141" i="21"/>
  <c r="M141" i="21"/>
  <c r="L141" i="21"/>
  <c r="K141" i="21"/>
  <c r="J141" i="21"/>
  <c r="I141" i="21"/>
  <c r="H141" i="21"/>
  <c r="G141" i="21"/>
  <c r="F141" i="21"/>
  <c r="E141" i="21"/>
  <c r="D141" i="21"/>
  <c r="C141" i="21"/>
  <c r="B141" i="21"/>
  <c r="A141" i="21"/>
  <c r="C140" i="21"/>
  <c r="B140" i="21"/>
  <c r="A140" i="21"/>
  <c r="C139" i="21"/>
  <c r="B139" i="21"/>
  <c r="A139" i="21"/>
  <c r="C138" i="21"/>
  <c r="B138" i="21"/>
  <c r="A138" i="21"/>
  <c r="AM137" i="21"/>
  <c r="AL137" i="21"/>
  <c r="AK137" i="21"/>
  <c r="AJ137" i="21"/>
  <c r="AI137" i="21"/>
  <c r="AH137" i="21"/>
  <c r="AG137" i="21"/>
  <c r="AF137" i="21"/>
  <c r="AE137" i="21"/>
  <c r="AD137" i="21"/>
  <c r="AC137" i="21"/>
  <c r="AB137" i="21"/>
  <c r="AA137" i="21"/>
  <c r="Z137" i="21"/>
  <c r="Y137" i="21"/>
  <c r="X137" i="21"/>
  <c r="W137" i="21"/>
  <c r="V137" i="21"/>
  <c r="U137" i="21"/>
  <c r="T137" i="21"/>
  <c r="R137" i="21"/>
  <c r="Q137" i="21"/>
  <c r="P137" i="21"/>
  <c r="O137" i="21"/>
  <c r="N137" i="21"/>
  <c r="M137" i="21"/>
  <c r="L137" i="21"/>
  <c r="K137" i="21"/>
  <c r="J137" i="21"/>
  <c r="I137" i="21"/>
  <c r="H137" i="21"/>
  <c r="G137" i="21"/>
  <c r="F137" i="21"/>
  <c r="E137" i="21"/>
  <c r="D137" i="21"/>
  <c r="C137" i="21"/>
  <c r="B137" i="21"/>
  <c r="A137" i="21"/>
  <c r="C136" i="21"/>
  <c r="B136" i="21"/>
  <c r="A136" i="21"/>
  <c r="C135" i="21"/>
  <c r="B135" i="21"/>
  <c r="A135" i="21"/>
  <c r="C134" i="21"/>
  <c r="B134" i="21"/>
  <c r="A134" i="21"/>
  <c r="AM133" i="21"/>
  <c r="AL133" i="21"/>
  <c r="AK133" i="21"/>
  <c r="AJ133" i="21"/>
  <c r="AI133" i="21"/>
  <c r="AH133" i="21"/>
  <c r="AG133" i="21"/>
  <c r="AF133" i="21"/>
  <c r="AE133" i="21"/>
  <c r="AD133" i="21"/>
  <c r="AC133" i="21"/>
  <c r="AB133" i="21"/>
  <c r="AA133" i="21"/>
  <c r="Z133" i="21"/>
  <c r="Y133" i="21"/>
  <c r="X133" i="21"/>
  <c r="W133" i="21"/>
  <c r="V133" i="21"/>
  <c r="U133" i="21"/>
  <c r="T133" i="21"/>
  <c r="R133" i="21"/>
  <c r="Q133" i="21"/>
  <c r="P133" i="21"/>
  <c r="O133" i="21"/>
  <c r="N133" i="21"/>
  <c r="M133" i="21"/>
  <c r="L133" i="21"/>
  <c r="K133" i="21"/>
  <c r="J133" i="21"/>
  <c r="I133" i="21"/>
  <c r="H133" i="21"/>
  <c r="G133" i="21"/>
  <c r="F133" i="21"/>
  <c r="E133" i="21"/>
  <c r="D133" i="21"/>
  <c r="C133" i="21"/>
  <c r="B133" i="21"/>
  <c r="A133" i="21"/>
  <c r="AG89" i="21"/>
  <c r="AM89" i="21"/>
  <c r="AK89" i="21"/>
  <c r="AI89" i="21"/>
  <c r="AR19" i="6" s="1"/>
  <c r="C89" i="21"/>
  <c r="B89" i="21"/>
  <c r="A89" i="21"/>
  <c r="Z88" i="21"/>
  <c r="Z87" i="21" s="1"/>
  <c r="Z21" i="21" s="1"/>
  <c r="Y88" i="21"/>
  <c r="X88" i="21"/>
  <c r="W88" i="21"/>
  <c r="W87" i="21" s="1"/>
  <c r="W21" i="21" s="1"/>
  <c r="V88" i="21"/>
  <c r="V87" i="21" s="1"/>
  <c r="V21" i="21" s="1"/>
  <c r="U88" i="21"/>
  <c r="U87" i="21" s="1"/>
  <c r="U21" i="21" s="1"/>
  <c r="T88" i="21"/>
  <c r="T87" i="21" s="1"/>
  <c r="T21" i="21" s="1"/>
  <c r="R88" i="21"/>
  <c r="R87" i="21" s="1"/>
  <c r="R21" i="21" s="1"/>
  <c r="Q88" i="21"/>
  <c r="Q87" i="21" s="1"/>
  <c r="Q21" i="21" s="1"/>
  <c r="P88" i="21"/>
  <c r="P87" i="21" s="1"/>
  <c r="P21" i="21" s="1"/>
  <c r="O88" i="21"/>
  <c r="N88" i="21"/>
  <c r="N87" i="21" s="1"/>
  <c r="N21" i="21" s="1"/>
  <c r="M88" i="21"/>
  <c r="M87" i="21" s="1"/>
  <c r="M21" i="21" s="1"/>
  <c r="L88" i="21"/>
  <c r="L87" i="21" s="1"/>
  <c r="L21" i="21" s="1"/>
  <c r="K88" i="21"/>
  <c r="K87" i="21" s="1"/>
  <c r="K21" i="21" s="1"/>
  <c r="J88" i="21"/>
  <c r="J87" i="21" s="1"/>
  <c r="J21" i="21" s="1"/>
  <c r="I88" i="21"/>
  <c r="I87" i="21" s="1"/>
  <c r="I21" i="21" s="1"/>
  <c r="H88" i="21"/>
  <c r="H87" i="21" s="1"/>
  <c r="H21" i="21" s="1"/>
  <c r="G88" i="21"/>
  <c r="F88" i="21"/>
  <c r="F87" i="21" s="1"/>
  <c r="E88" i="21"/>
  <c r="E87" i="21" s="1"/>
  <c r="E21" i="21" s="1"/>
  <c r="D88" i="21"/>
  <c r="C88" i="21"/>
  <c r="B88" i="21"/>
  <c r="A88" i="21"/>
  <c r="Y87" i="21"/>
  <c r="Y21" i="21" s="1"/>
  <c r="X87" i="21"/>
  <c r="X21" i="21" s="1"/>
  <c r="O87" i="21"/>
  <c r="O21" i="21" s="1"/>
  <c r="G87" i="21"/>
  <c r="G21" i="21" s="1"/>
  <c r="C87" i="21"/>
  <c r="B87" i="21"/>
  <c r="A87" i="21"/>
  <c r="C86" i="21"/>
  <c r="B86" i="21"/>
  <c r="A86" i="21"/>
  <c r="C85" i="21"/>
  <c r="B85" i="21"/>
  <c r="A85" i="21"/>
  <c r="C84" i="21"/>
  <c r="B84" i="21"/>
  <c r="A84" i="21"/>
  <c r="AM83" i="21"/>
  <c r="AL83" i="21"/>
  <c r="AK83" i="21"/>
  <c r="AJ83" i="21"/>
  <c r="AI83" i="21"/>
  <c r="AH83" i="21"/>
  <c r="AG83" i="21"/>
  <c r="AF83" i="21"/>
  <c r="AE83" i="21"/>
  <c r="AD83" i="21"/>
  <c r="AC83" i="21"/>
  <c r="AB83" i="21"/>
  <c r="AA83" i="21"/>
  <c r="Z83" i="21"/>
  <c r="Y83" i="21"/>
  <c r="X83" i="21"/>
  <c r="W83" i="21"/>
  <c r="V83" i="21"/>
  <c r="U83" i="21"/>
  <c r="T83" i="21"/>
  <c r="R83" i="21"/>
  <c r="Q83" i="21"/>
  <c r="P83" i="21"/>
  <c r="O83" i="21"/>
  <c r="N83" i="21"/>
  <c r="M83" i="21"/>
  <c r="L83" i="21"/>
  <c r="K83" i="21"/>
  <c r="J83" i="21"/>
  <c r="I83" i="21"/>
  <c r="H83" i="21"/>
  <c r="G83" i="21"/>
  <c r="F83" i="21"/>
  <c r="E83" i="21"/>
  <c r="D83" i="21"/>
  <c r="C83" i="21"/>
  <c r="B83" i="21"/>
  <c r="A83" i="21"/>
  <c r="C82" i="21"/>
  <c r="XFD82" i="21" s="1"/>
  <c r="B82" i="21"/>
  <c r="A82" i="21"/>
  <c r="C81" i="21"/>
  <c r="XFD81" i="21" s="1"/>
  <c r="B81" i="21"/>
  <c r="A81" i="21"/>
  <c r="C80" i="21"/>
  <c r="XFD80" i="21" s="1"/>
  <c r="B80" i="21"/>
  <c r="A80" i="21"/>
  <c r="AM79" i="21"/>
  <c r="AL79" i="21"/>
  <c r="AK79" i="21"/>
  <c r="AJ79" i="21"/>
  <c r="AI79" i="21"/>
  <c r="AH79" i="21"/>
  <c r="AG79" i="21"/>
  <c r="AF79" i="21"/>
  <c r="AE79" i="21"/>
  <c r="AD79" i="21"/>
  <c r="AC79" i="21"/>
  <c r="AB79" i="21"/>
  <c r="AA79" i="21"/>
  <c r="Z79" i="21"/>
  <c r="Y79" i="21"/>
  <c r="X79" i="21"/>
  <c r="W79" i="21"/>
  <c r="V79" i="21"/>
  <c r="U79" i="21"/>
  <c r="T79" i="21"/>
  <c r="R79" i="21"/>
  <c r="Q79" i="21"/>
  <c r="P79" i="21"/>
  <c r="O79" i="21"/>
  <c r="N79" i="21"/>
  <c r="M79" i="21"/>
  <c r="L79" i="21"/>
  <c r="K79" i="21"/>
  <c r="J79" i="21"/>
  <c r="I79" i="21"/>
  <c r="H79" i="21"/>
  <c r="G79" i="21"/>
  <c r="F79" i="21"/>
  <c r="E79" i="21"/>
  <c r="D79" i="21"/>
  <c r="C79" i="21"/>
  <c r="B79" i="21"/>
  <c r="A79" i="21"/>
  <c r="C78" i="21"/>
  <c r="B78" i="21"/>
  <c r="A78" i="21"/>
  <c r="C77" i="21"/>
  <c r="B77" i="21"/>
  <c r="A77" i="21"/>
  <c r="C76" i="21"/>
  <c r="B76" i="21"/>
  <c r="A76" i="21"/>
  <c r="AM75" i="21"/>
  <c r="AL75" i="21"/>
  <c r="AK75" i="21"/>
  <c r="AJ75" i="21"/>
  <c r="AI75" i="21"/>
  <c r="AH75" i="21"/>
  <c r="AG75" i="21"/>
  <c r="AF75" i="21"/>
  <c r="AE75" i="21"/>
  <c r="AD75" i="21"/>
  <c r="AC75" i="21"/>
  <c r="AB75" i="21"/>
  <c r="AA75" i="21"/>
  <c r="Z75" i="21"/>
  <c r="Y75" i="21"/>
  <c r="X75" i="21"/>
  <c r="W75" i="21"/>
  <c r="V75" i="21"/>
  <c r="U75" i="21"/>
  <c r="T75" i="21"/>
  <c r="R75" i="21"/>
  <c r="Q75" i="21"/>
  <c r="P75" i="21"/>
  <c r="O75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B75" i="21"/>
  <c r="A75" i="21"/>
  <c r="C74" i="21"/>
  <c r="B74" i="21"/>
  <c r="A74" i="21"/>
  <c r="C73" i="21"/>
  <c r="B73" i="21"/>
  <c r="A73" i="21"/>
  <c r="C72" i="21"/>
  <c r="B72" i="21"/>
  <c r="A72" i="21"/>
  <c r="AM71" i="21"/>
  <c r="AL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R71" i="21"/>
  <c r="Q71" i="21"/>
  <c r="P71" i="21"/>
  <c r="O71" i="21"/>
  <c r="N71" i="21"/>
  <c r="M71" i="21"/>
  <c r="L71" i="21"/>
  <c r="K71" i="21"/>
  <c r="J71" i="21"/>
  <c r="I71" i="21"/>
  <c r="H71" i="21"/>
  <c r="G71" i="21"/>
  <c r="F71" i="21"/>
  <c r="E71" i="21"/>
  <c r="D71" i="21"/>
  <c r="C71" i="21"/>
  <c r="B71" i="21"/>
  <c r="A71" i="21"/>
  <c r="C70" i="21"/>
  <c r="B70" i="21"/>
  <c r="A70" i="21"/>
  <c r="C69" i="21"/>
  <c r="B69" i="21"/>
  <c r="A69" i="21"/>
  <c r="C68" i="21"/>
  <c r="B68" i="21"/>
  <c r="A68" i="21"/>
  <c r="C67" i="21"/>
  <c r="B67" i="21"/>
  <c r="A67" i="21"/>
  <c r="AM66" i="21"/>
  <c r="AL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R66" i="21"/>
  <c r="Q66" i="21"/>
  <c r="P66" i="21"/>
  <c r="O66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B66" i="21"/>
  <c r="A66" i="21"/>
  <c r="C65" i="21"/>
  <c r="B65" i="21"/>
  <c r="A65" i="21"/>
  <c r="C64" i="21"/>
  <c r="B64" i="21"/>
  <c r="A64" i="21"/>
  <c r="C63" i="21"/>
  <c r="B63" i="21"/>
  <c r="A63" i="21"/>
  <c r="C62" i="21"/>
  <c r="B62" i="21"/>
  <c r="A62" i="21"/>
  <c r="C61" i="21"/>
  <c r="B61" i="21"/>
  <c r="A61" i="21"/>
  <c r="C60" i="21"/>
  <c r="B60" i="21"/>
  <c r="A60" i="21"/>
  <c r="C59" i="21"/>
  <c r="B59" i="21"/>
  <c r="A59" i="21"/>
  <c r="C58" i="21"/>
  <c r="B58" i="21"/>
  <c r="A58" i="21"/>
  <c r="C57" i="21"/>
  <c r="B57" i="21"/>
  <c r="A57" i="21"/>
  <c r="C56" i="21"/>
  <c r="B56" i="21"/>
  <c r="A56" i="21"/>
  <c r="C55" i="21"/>
  <c r="B55" i="21"/>
  <c r="A55" i="21"/>
  <c r="C54" i="21"/>
  <c r="B54" i="21"/>
  <c r="A54" i="21"/>
  <c r="C53" i="21"/>
  <c r="B53" i="21"/>
  <c r="A53" i="21"/>
  <c r="C52" i="21"/>
  <c r="B52" i="21"/>
  <c r="A52" i="21"/>
  <c r="C51" i="21"/>
  <c r="B51" i="21"/>
  <c r="A51" i="21"/>
  <c r="C50" i="21"/>
  <c r="B50" i="21"/>
  <c r="A50" i="21"/>
  <c r="C49" i="21"/>
  <c r="B49" i="21"/>
  <c r="A49" i="21"/>
  <c r="C48" i="21"/>
  <c r="B48" i="21"/>
  <c r="A48" i="21"/>
  <c r="C47" i="21"/>
  <c r="B47" i="21"/>
  <c r="A47" i="21"/>
  <c r="C46" i="21"/>
  <c r="B46" i="21"/>
  <c r="A46" i="21"/>
  <c r="AM45" i="21"/>
  <c r="AL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A45" i="21"/>
  <c r="C44" i="21"/>
  <c r="B44" i="21"/>
  <c r="A44" i="21"/>
  <c r="C43" i="21"/>
  <c r="B43" i="21"/>
  <c r="A43" i="21"/>
  <c r="C42" i="21"/>
  <c r="B42" i="21"/>
  <c r="A42" i="21"/>
  <c r="C41" i="21"/>
  <c r="B41" i="21"/>
  <c r="A41" i="21"/>
  <c r="C40" i="21"/>
  <c r="B40" i="21"/>
  <c r="A40" i="21"/>
  <c r="C39" i="21"/>
  <c r="B39" i="21"/>
  <c r="A39" i="21"/>
  <c r="C38" i="21"/>
  <c r="B38" i="21"/>
  <c r="A38" i="21"/>
  <c r="C37" i="21"/>
  <c r="B37" i="21"/>
  <c r="A37" i="21"/>
  <c r="AM36" i="21"/>
  <c r="AL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A36" i="21"/>
  <c r="C35" i="21"/>
  <c r="B35" i="21"/>
  <c r="A35" i="21"/>
  <c r="C34" i="21"/>
  <c r="B34" i="21"/>
  <c r="A34" i="21"/>
  <c r="C33" i="21"/>
  <c r="B33" i="21"/>
  <c r="A33" i="21"/>
  <c r="C32" i="21"/>
  <c r="B32" i="21"/>
  <c r="A32" i="21"/>
  <c r="C31" i="21"/>
  <c r="B31" i="21"/>
  <c r="A31" i="21"/>
  <c r="C30" i="21"/>
  <c r="B30" i="21"/>
  <c r="A30" i="21"/>
  <c r="AM29" i="21"/>
  <c r="AM28" i="21" s="1"/>
  <c r="AM19" i="21" s="1"/>
  <c r="AL29" i="21"/>
  <c r="AK29" i="21"/>
  <c r="AJ29" i="21"/>
  <c r="AJ28" i="21" s="1"/>
  <c r="AJ19" i="21" s="1"/>
  <c r="AI29" i="21"/>
  <c r="AH29" i="21"/>
  <c r="AG29" i="21"/>
  <c r="AF29" i="21"/>
  <c r="AF28" i="21" s="1"/>
  <c r="AF19" i="21" s="1"/>
  <c r="AE29" i="21"/>
  <c r="AD29" i="21"/>
  <c r="AC29" i="21"/>
  <c r="AB29" i="21"/>
  <c r="AB28" i="21" s="1"/>
  <c r="AB19" i="21" s="1"/>
  <c r="AA29" i="21"/>
  <c r="Z29" i="21"/>
  <c r="Y29" i="21"/>
  <c r="X29" i="21"/>
  <c r="X28" i="21" s="1"/>
  <c r="W29" i="21"/>
  <c r="V29" i="21"/>
  <c r="U29" i="21"/>
  <c r="T29" i="21"/>
  <c r="T28" i="21" s="1"/>
  <c r="T19" i="21" s="1"/>
  <c r="R29" i="21"/>
  <c r="Q29" i="21"/>
  <c r="P29" i="21"/>
  <c r="O29" i="21"/>
  <c r="O28" i="21" s="1"/>
  <c r="O19" i="21" s="1"/>
  <c r="N29" i="21"/>
  <c r="M29" i="21"/>
  <c r="L29" i="21"/>
  <c r="K29" i="21"/>
  <c r="K28" i="21" s="1"/>
  <c r="K19" i="21" s="1"/>
  <c r="J29" i="21"/>
  <c r="I29" i="21"/>
  <c r="H29" i="21"/>
  <c r="G29" i="21"/>
  <c r="G28" i="21" s="1"/>
  <c r="F29" i="21"/>
  <c r="E29" i="21"/>
  <c r="D29" i="21"/>
  <c r="C29" i="21"/>
  <c r="B29" i="21"/>
  <c r="A29" i="21"/>
  <c r="AH28" i="21"/>
  <c r="E28" i="21"/>
  <c r="C28" i="21"/>
  <c r="B28" i="21"/>
  <c r="A28" i="21"/>
  <c r="C27" i="21"/>
  <c r="B27" i="21"/>
  <c r="A27" i="21"/>
  <c r="C26" i="21"/>
  <c r="B26" i="21"/>
  <c r="A26" i="21"/>
  <c r="AM25" i="21"/>
  <c r="AL25" i="21"/>
  <c r="AK25" i="21"/>
  <c r="AJ25" i="21"/>
  <c r="AI25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A25" i="21"/>
  <c r="AM24" i="21"/>
  <c r="AL24" i="21"/>
  <c r="AI24" i="21"/>
  <c r="AH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A24" i="21"/>
  <c r="Z23" i="21"/>
  <c r="V23" i="21"/>
  <c r="Q23" i="21"/>
  <c r="M23" i="21"/>
  <c r="I23" i="21"/>
  <c r="E23" i="21"/>
  <c r="C23" i="21"/>
  <c r="B23" i="21"/>
  <c r="A23" i="21"/>
  <c r="C22" i="21"/>
  <c r="B22" i="21"/>
  <c r="A22" i="21"/>
  <c r="F21" i="21"/>
  <c r="C21" i="21"/>
  <c r="B21" i="21"/>
  <c r="A21" i="21"/>
  <c r="C20" i="21"/>
  <c r="B20" i="21"/>
  <c r="A20" i="21"/>
  <c r="X19" i="21"/>
  <c r="G19" i="21"/>
  <c r="C19" i="21"/>
  <c r="B19" i="21"/>
  <c r="A19" i="21"/>
  <c r="C18" i="21"/>
  <c r="B18" i="21"/>
  <c r="A18" i="21"/>
  <c r="P5" i="21"/>
  <c r="AL183" i="20"/>
  <c r="AK183" i="20"/>
  <c r="AJ183" i="20"/>
  <c r="AI183" i="20"/>
  <c r="AH183" i="20"/>
  <c r="AG183" i="20"/>
  <c r="C183" i="20"/>
  <c r="B183" i="20"/>
  <c r="A183" i="20"/>
  <c r="AL182" i="20"/>
  <c r="AK182" i="20"/>
  <c r="AJ182" i="20"/>
  <c r="AI182" i="20"/>
  <c r="AH182" i="20"/>
  <c r="AG182" i="20"/>
  <c r="C182" i="20"/>
  <c r="B182" i="20"/>
  <c r="A182" i="20"/>
  <c r="AL181" i="20"/>
  <c r="AK181" i="20"/>
  <c r="AJ181" i="20"/>
  <c r="AJ24" i="20" s="1"/>
  <c r="AI181" i="20"/>
  <c r="AH181" i="20"/>
  <c r="AG181" i="20"/>
  <c r="C181" i="20"/>
  <c r="B181" i="20"/>
  <c r="A181" i="20"/>
  <c r="AM180" i="20"/>
  <c r="AF180" i="20"/>
  <c r="AE180" i="20"/>
  <c r="AD180" i="20"/>
  <c r="AC180" i="20"/>
  <c r="AB180" i="20"/>
  <c r="AA180" i="20"/>
  <c r="Z180" i="20"/>
  <c r="Y180" i="20"/>
  <c r="X180" i="20"/>
  <c r="W180" i="20"/>
  <c r="V180" i="20"/>
  <c r="U180" i="20"/>
  <c r="T180" i="20"/>
  <c r="R180" i="20"/>
  <c r="Q180" i="20"/>
  <c r="P180" i="20"/>
  <c r="O180" i="20"/>
  <c r="N180" i="20"/>
  <c r="M180" i="20"/>
  <c r="L180" i="20"/>
  <c r="K180" i="20"/>
  <c r="J180" i="20"/>
  <c r="I180" i="20"/>
  <c r="H180" i="20"/>
  <c r="G180" i="20"/>
  <c r="F180" i="20"/>
  <c r="E180" i="20"/>
  <c r="D180" i="20"/>
  <c r="C180" i="20"/>
  <c r="B180" i="20"/>
  <c r="A180" i="20"/>
  <c r="AL179" i="20"/>
  <c r="AK179" i="20"/>
  <c r="AJ179" i="20"/>
  <c r="AI179" i="20"/>
  <c r="AH179" i="20"/>
  <c r="AG179" i="20"/>
  <c r="C179" i="20"/>
  <c r="B179" i="20"/>
  <c r="A179" i="20"/>
  <c r="AL178" i="20"/>
  <c r="AL176" i="20" s="1"/>
  <c r="AK178" i="20"/>
  <c r="AJ178" i="20"/>
  <c r="AI178" i="20"/>
  <c r="AH178" i="20"/>
  <c r="AG178" i="20"/>
  <c r="C178" i="20"/>
  <c r="B178" i="20"/>
  <c r="A178" i="20"/>
  <c r="AM176" i="20"/>
  <c r="AD176" i="20"/>
  <c r="Z176" i="20"/>
  <c r="Y176" i="20"/>
  <c r="X176" i="20"/>
  <c r="W176" i="20"/>
  <c r="V176" i="20"/>
  <c r="U176" i="20"/>
  <c r="T176" i="20"/>
  <c r="R176" i="20"/>
  <c r="Q176" i="20"/>
  <c r="P176" i="20"/>
  <c r="O176" i="20"/>
  <c r="N176" i="20"/>
  <c r="M176" i="20"/>
  <c r="L176" i="20"/>
  <c r="K176" i="20"/>
  <c r="J176" i="20"/>
  <c r="I176" i="20"/>
  <c r="H176" i="20"/>
  <c r="G176" i="20"/>
  <c r="F176" i="20"/>
  <c r="E176" i="20"/>
  <c r="D176" i="20"/>
  <c r="C176" i="20"/>
  <c r="B176" i="20"/>
  <c r="A176" i="20"/>
  <c r="AL175" i="20"/>
  <c r="AK175" i="20"/>
  <c r="AJ175" i="20"/>
  <c r="AI175" i="20"/>
  <c r="AH175" i="20"/>
  <c r="AG175" i="20"/>
  <c r="C175" i="20"/>
  <c r="B175" i="20"/>
  <c r="A175" i="20"/>
  <c r="AL174" i="20"/>
  <c r="AK174" i="20"/>
  <c r="AJ174" i="20"/>
  <c r="AI174" i="20"/>
  <c r="AH174" i="20"/>
  <c r="AG174" i="20"/>
  <c r="C174" i="20"/>
  <c r="B174" i="20"/>
  <c r="A174" i="20"/>
  <c r="AL173" i="20"/>
  <c r="AK173" i="20"/>
  <c r="AJ173" i="20"/>
  <c r="AI173" i="20"/>
  <c r="AH173" i="20"/>
  <c r="AG173" i="20"/>
  <c r="C173" i="20"/>
  <c r="B173" i="20"/>
  <c r="A173" i="20"/>
  <c r="AM172" i="20"/>
  <c r="AF172" i="20"/>
  <c r="AE172" i="20"/>
  <c r="AD172" i="20"/>
  <c r="AC172" i="20"/>
  <c r="AB172" i="20"/>
  <c r="AA172" i="20"/>
  <c r="Z172" i="20"/>
  <c r="Y172" i="20"/>
  <c r="X172" i="20"/>
  <c r="W172" i="20"/>
  <c r="V172" i="20"/>
  <c r="U172" i="20"/>
  <c r="T172" i="20"/>
  <c r="R172" i="20"/>
  <c r="Q172" i="20"/>
  <c r="P172" i="20"/>
  <c r="O172" i="20"/>
  <c r="N172" i="20"/>
  <c r="M172" i="20"/>
  <c r="L172" i="20"/>
  <c r="K172" i="20"/>
  <c r="J172" i="20"/>
  <c r="I172" i="20"/>
  <c r="H172" i="20"/>
  <c r="G172" i="20"/>
  <c r="F172" i="20"/>
  <c r="E172" i="20"/>
  <c r="D172" i="20"/>
  <c r="C172" i="20"/>
  <c r="B172" i="20"/>
  <c r="A172" i="20"/>
  <c r="AL171" i="20"/>
  <c r="AK171" i="20"/>
  <c r="AJ171" i="20"/>
  <c r="AI171" i="20"/>
  <c r="AH171" i="20"/>
  <c r="AG171" i="20"/>
  <c r="C171" i="20"/>
  <c r="B171" i="20"/>
  <c r="A171" i="20"/>
  <c r="AL170" i="20"/>
  <c r="AK170" i="20"/>
  <c r="AJ170" i="20"/>
  <c r="AI170" i="20"/>
  <c r="AH170" i="20"/>
  <c r="AG170" i="20"/>
  <c r="C170" i="20"/>
  <c r="B170" i="20"/>
  <c r="A170" i="20"/>
  <c r="AL169" i="20"/>
  <c r="AK169" i="20"/>
  <c r="AJ169" i="20"/>
  <c r="AI169" i="20"/>
  <c r="AH169" i="20"/>
  <c r="AG169" i="20"/>
  <c r="C169" i="20"/>
  <c r="B169" i="20"/>
  <c r="A169" i="20"/>
  <c r="AL168" i="20"/>
  <c r="AK168" i="20"/>
  <c r="AJ168" i="20"/>
  <c r="AI168" i="20"/>
  <c r="AH168" i="20"/>
  <c r="D168" i="20"/>
  <c r="AG168" i="20" s="1"/>
  <c r="C168" i="20"/>
  <c r="B168" i="20"/>
  <c r="A168" i="20"/>
  <c r="AG167" i="20"/>
  <c r="AG163" i="20" s="1"/>
  <c r="AF167" i="20"/>
  <c r="AM167" i="20" s="1"/>
  <c r="AE167" i="20"/>
  <c r="AL167" i="20" s="1"/>
  <c r="AD167" i="20"/>
  <c r="AK167" i="20" s="1"/>
  <c r="AC167" i="20"/>
  <c r="AJ167" i="20" s="1"/>
  <c r="AB167" i="20"/>
  <c r="AI167" i="20" s="1"/>
  <c r="C167" i="20"/>
  <c r="B167" i="20"/>
  <c r="A167" i="20"/>
  <c r="Z163" i="20"/>
  <c r="Y163" i="20"/>
  <c r="X163" i="20"/>
  <c r="W163" i="20"/>
  <c r="W162" i="20" s="1"/>
  <c r="W23" i="20" s="1"/>
  <c r="V163" i="20"/>
  <c r="U163" i="20"/>
  <c r="T163" i="20"/>
  <c r="R163" i="20"/>
  <c r="R162" i="20" s="1"/>
  <c r="R23" i="20" s="1"/>
  <c r="Q163" i="20"/>
  <c r="P163" i="20"/>
  <c r="O163" i="20"/>
  <c r="N163" i="20"/>
  <c r="N162" i="20" s="1"/>
  <c r="N23" i="20" s="1"/>
  <c r="M163" i="20"/>
  <c r="L163" i="20"/>
  <c r="K163" i="20"/>
  <c r="J163" i="20"/>
  <c r="J162" i="20" s="1"/>
  <c r="I163" i="20"/>
  <c r="I162" i="20" s="1"/>
  <c r="I23" i="20" s="1"/>
  <c r="H163" i="20"/>
  <c r="G163" i="20"/>
  <c r="F163" i="20"/>
  <c r="F162" i="20" s="1"/>
  <c r="F23" i="20" s="1"/>
  <c r="E163" i="20"/>
  <c r="D163" i="20"/>
  <c r="C163" i="20"/>
  <c r="B163" i="20"/>
  <c r="A163" i="20"/>
  <c r="C162" i="20"/>
  <c r="B162" i="20"/>
  <c r="A162" i="20"/>
  <c r="C161" i="20"/>
  <c r="B161" i="20"/>
  <c r="A161" i="20"/>
  <c r="C160" i="20"/>
  <c r="B160" i="20"/>
  <c r="A160" i="20"/>
  <c r="C159" i="20"/>
  <c r="B159" i="20"/>
  <c r="A159" i="20"/>
  <c r="C158" i="20"/>
  <c r="B158" i="20"/>
  <c r="A158" i="20"/>
  <c r="C157" i="20"/>
  <c r="B157" i="20"/>
  <c r="A157" i="20"/>
  <c r="C156" i="20"/>
  <c r="B156" i="20"/>
  <c r="A156" i="20"/>
  <c r="AM155" i="20"/>
  <c r="AL155" i="20"/>
  <c r="AK155" i="20"/>
  <c r="AJ155" i="20"/>
  <c r="AI155" i="20"/>
  <c r="AH155" i="20"/>
  <c r="AG155" i="20"/>
  <c r="AF155" i="20"/>
  <c r="AE155" i="20"/>
  <c r="AD155" i="20"/>
  <c r="AC155" i="20"/>
  <c r="AB155" i="20"/>
  <c r="AA155" i="20"/>
  <c r="Z155" i="20"/>
  <c r="Y155" i="20"/>
  <c r="X155" i="20"/>
  <c r="W155" i="20"/>
  <c r="V155" i="20"/>
  <c r="U155" i="20"/>
  <c r="T155" i="20"/>
  <c r="R155" i="20"/>
  <c r="Q155" i="20"/>
  <c r="P155" i="20"/>
  <c r="O155" i="20"/>
  <c r="N155" i="20"/>
  <c r="M155" i="20"/>
  <c r="L155" i="20"/>
  <c r="K155" i="20"/>
  <c r="J155" i="20"/>
  <c r="I155" i="20"/>
  <c r="H155" i="20"/>
  <c r="G155" i="20"/>
  <c r="F155" i="20"/>
  <c r="E155" i="20"/>
  <c r="D155" i="20"/>
  <c r="C155" i="20"/>
  <c r="B155" i="20"/>
  <c r="A155" i="20"/>
  <c r="C154" i="20"/>
  <c r="B154" i="20"/>
  <c r="A154" i="20"/>
  <c r="C153" i="20"/>
  <c r="B153" i="20"/>
  <c r="A153" i="20"/>
  <c r="C152" i="20"/>
  <c r="B152" i="20"/>
  <c r="A152" i="20"/>
  <c r="AM151" i="20"/>
  <c r="AL151" i="20"/>
  <c r="AK151" i="20"/>
  <c r="AJ151" i="20"/>
  <c r="AI151" i="20"/>
  <c r="AH151" i="20"/>
  <c r="AG151" i="20"/>
  <c r="AF151" i="20"/>
  <c r="AE151" i="20"/>
  <c r="AD151" i="20"/>
  <c r="AC151" i="20"/>
  <c r="AB151" i="20"/>
  <c r="AA151" i="20"/>
  <c r="Z151" i="20"/>
  <c r="Y151" i="20"/>
  <c r="X151" i="20"/>
  <c r="W151" i="20"/>
  <c r="V151" i="20"/>
  <c r="U151" i="20"/>
  <c r="T151" i="20"/>
  <c r="R151" i="20"/>
  <c r="Q151" i="20"/>
  <c r="P151" i="20"/>
  <c r="O151" i="20"/>
  <c r="N151" i="20"/>
  <c r="M151" i="20"/>
  <c r="L151" i="20"/>
  <c r="K151" i="20"/>
  <c r="J151" i="20"/>
  <c r="I151" i="20"/>
  <c r="H151" i="20"/>
  <c r="G151" i="20"/>
  <c r="F151" i="20"/>
  <c r="E151" i="20"/>
  <c r="D151" i="20"/>
  <c r="C151" i="20"/>
  <c r="B151" i="20"/>
  <c r="A151" i="20"/>
  <c r="C150" i="20"/>
  <c r="B150" i="20"/>
  <c r="A150" i="20"/>
  <c r="C149" i="20"/>
  <c r="B149" i="20"/>
  <c r="A149" i="20"/>
  <c r="C148" i="20"/>
  <c r="B148" i="20"/>
  <c r="A148" i="20"/>
  <c r="AM147" i="20"/>
  <c r="AL147" i="20"/>
  <c r="AK147" i="20"/>
  <c r="AJ147" i="20"/>
  <c r="AI147" i="20"/>
  <c r="AH147" i="20"/>
  <c r="AG147" i="20"/>
  <c r="AF147" i="20"/>
  <c r="AE147" i="20"/>
  <c r="AD147" i="20"/>
  <c r="AC147" i="20"/>
  <c r="AB147" i="20"/>
  <c r="AA147" i="20"/>
  <c r="Z147" i="20"/>
  <c r="Y147" i="20"/>
  <c r="X147" i="20"/>
  <c r="W147" i="20"/>
  <c r="V147" i="20"/>
  <c r="U147" i="20"/>
  <c r="T147" i="20"/>
  <c r="R147" i="20"/>
  <c r="Q147" i="20"/>
  <c r="P147" i="20"/>
  <c r="O147" i="20"/>
  <c r="N147" i="20"/>
  <c r="M147" i="20"/>
  <c r="L147" i="20"/>
  <c r="K147" i="20"/>
  <c r="J147" i="20"/>
  <c r="I147" i="20"/>
  <c r="H147" i="20"/>
  <c r="G147" i="20"/>
  <c r="F147" i="20"/>
  <c r="E147" i="20"/>
  <c r="D147" i="20"/>
  <c r="C147" i="20"/>
  <c r="B147" i="20"/>
  <c r="A147" i="20"/>
  <c r="C146" i="20"/>
  <c r="A146" i="20"/>
  <c r="C145" i="20"/>
  <c r="B145" i="20"/>
  <c r="A145" i="20"/>
  <c r="C144" i="20"/>
  <c r="B144" i="20"/>
  <c r="A144" i="20"/>
  <c r="C143" i="20"/>
  <c r="B143" i="20"/>
  <c r="A143" i="20"/>
  <c r="C142" i="20"/>
  <c r="B142" i="20"/>
  <c r="A142" i="20"/>
  <c r="AM141" i="20"/>
  <c r="AL141" i="20"/>
  <c r="AK141" i="20"/>
  <c r="AJ141" i="20"/>
  <c r="AI141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R141" i="20"/>
  <c r="Q141" i="20"/>
  <c r="P141" i="20"/>
  <c r="O141" i="20"/>
  <c r="N141" i="20"/>
  <c r="M141" i="20"/>
  <c r="L141" i="20"/>
  <c r="K141" i="20"/>
  <c r="J141" i="20"/>
  <c r="I141" i="20"/>
  <c r="H141" i="20"/>
  <c r="G141" i="20"/>
  <c r="F141" i="20"/>
  <c r="E141" i="20"/>
  <c r="D141" i="20"/>
  <c r="C141" i="20"/>
  <c r="B141" i="20"/>
  <c r="A141" i="20"/>
  <c r="C140" i="20"/>
  <c r="B140" i="20"/>
  <c r="A140" i="20"/>
  <c r="C139" i="20"/>
  <c r="B139" i="20"/>
  <c r="A139" i="20"/>
  <c r="C138" i="20"/>
  <c r="B138" i="20"/>
  <c r="A138" i="20"/>
  <c r="AM137" i="20"/>
  <c r="AL137" i="20"/>
  <c r="AK137" i="20"/>
  <c r="AJ137" i="20"/>
  <c r="AI137" i="20"/>
  <c r="AH137" i="20"/>
  <c r="AG137" i="20"/>
  <c r="AF137" i="20"/>
  <c r="AE137" i="20"/>
  <c r="AD137" i="20"/>
  <c r="AC137" i="20"/>
  <c r="AB137" i="20"/>
  <c r="AA137" i="20"/>
  <c r="Z137" i="20"/>
  <c r="Y137" i="20"/>
  <c r="X137" i="20"/>
  <c r="W137" i="20"/>
  <c r="V137" i="20"/>
  <c r="U137" i="20"/>
  <c r="T137" i="20"/>
  <c r="R137" i="20"/>
  <c r="Q137" i="20"/>
  <c r="P137" i="20"/>
  <c r="O137" i="20"/>
  <c r="N137" i="20"/>
  <c r="M137" i="20"/>
  <c r="L137" i="20"/>
  <c r="K137" i="20"/>
  <c r="J137" i="20"/>
  <c r="I137" i="20"/>
  <c r="H137" i="20"/>
  <c r="G137" i="20"/>
  <c r="F137" i="20"/>
  <c r="E137" i="20"/>
  <c r="D137" i="20"/>
  <c r="C137" i="20"/>
  <c r="B137" i="20"/>
  <c r="A137" i="20"/>
  <c r="C136" i="20"/>
  <c r="B136" i="20"/>
  <c r="A136" i="20"/>
  <c r="C135" i="20"/>
  <c r="B135" i="20"/>
  <c r="A135" i="20"/>
  <c r="C134" i="20"/>
  <c r="B134" i="20"/>
  <c r="A134" i="20"/>
  <c r="AM133" i="20"/>
  <c r="AL133" i="20"/>
  <c r="AK133" i="20"/>
  <c r="AJ133" i="20"/>
  <c r="AI133" i="20"/>
  <c r="AH133" i="20"/>
  <c r="AG133" i="20"/>
  <c r="AF133" i="20"/>
  <c r="AE133" i="20"/>
  <c r="AD133" i="20"/>
  <c r="AC133" i="20"/>
  <c r="AB133" i="20"/>
  <c r="AA133" i="20"/>
  <c r="Z133" i="20"/>
  <c r="Y133" i="20"/>
  <c r="X133" i="20"/>
  <c r="W133" i="20"/>
  <c r="V133" i="20"/>
  <c r="U133" i="20"/>
  <c r="T133" i="20"/>
  <c r="R133" i="20"/>
  <c r="Q133" i="20"/>
  <c r="P133" i="20"/>
  <c r="O133" i="20"/>
  <c r="N133" i="20"/>
  <c r="M133" i="20"/>
  <c r="L133" i="20"/>
  <c r="K133" i="20"/>
  <c r="J133" i="20"/>
  <c r="I133" i="20"/>
  <c r="H133" i="20"/>
  <c r="G133" i="20"/>
  <c r="F133" i="20"/>
  <c r="E133" i="20"/>
  <c r="D133" i="20"/>
  <c r="C133" i="20"/>
  <c r="B133" i="20"/>
  <c r="A133" i="20"/>
  <c r="AG89" i="20"/>
  <c r="AG88" i="20" s="1"/>
  <c r="AE88" i="20"/>
  <c r="AI89" i="20"/>
  <c r="C89" i="20"/>
  <c r="B89" i="20"/>
  <c r="A89" i="20"/>
  <c r="Z87" i="20"/>
  <c r="Z21" i="20" s="1"/>
  <c r="Y87" i="20"/>
  <c r="Y21" i="20" s="1"/>
  <c r="X87" i="20"/>
  <c r="X21" i="20" s="1"/>
  <c r="W87" i="20"/>
  <c r="W21" i="20" s="1"/>
  <c r="V87" i="20"/>
  <c r="V21" i="20" s="1"/>
  <c r="U87" i="20"/>
  <c r="U21" i="20" s="1"/>
  <c r="T87" i="20"/>
  <c r="T21" i="20" s="1"/>
  <c r="R87" i="20"/>
  <c r="R21" i="20" s="1"/>
  <c r="Q87" i="20"/>
  <c r="Q21" i="20" s="1"/>
  <c r="P87" i="20"/>
  <c r="P21" i="20" s="1"/>
  <c r="O87" i="20"/>
  <c r="O21" i="20" s="1"/>
  <c r="N87" i="20"/>
  <c r="N21" i="20" s="1"/>
  <c r="M87" i="20"/>
  <c r="M21" i="20" s="1"/>
  <c r="L87" i="20"/>
  <c r="L21" i="20" s="1"/>
  <c r="K87" i="20"/>
  <c r="K21" i="20" s="1"/>
  <c r="J87" i="20"/>
  <c r="J21" i="20" s="1"/>
  <c r="I87" i="20"/>
  <c r="I21" i="20" s="1"/>
  <c r="H87" i="20"/>
  <c r="H21" i="20" s="1"/>
  <c r="G87" i="20"/>
  <c r="G21" i="20" s="1"/>
  <c r="F87" i="20"/>
  <c r="F21" i="20" s="1"/>
  <c r="E87" i="20"/>
  <c r="E21" i="20" s="1"/>
  <c r="C88" i="20"/>
  <c r="B88" i="20"/>
  <c r="A88" i="20"/>
  <c r="C87" i="20"/>
  <c r="B87" i="20"/>
  <c r="A87" i="20"/>
  <c r="C86" i="20"/>
  <c r="B86" i="20"/>
  <c r="A86" i="20"/>
  <c r="C85" i="20"/>
  <c r="B85" i="20"/>
  <c r="A85" i="20"/>
  <c r="C84" i="20"/>
  <c r="B84" i="20"/>
  <c r="A84" i="20"/>
  <c r="AM83" i="20"/>
  <c r="AL83" i="20"/>
  <c r="AK83" i="20"/>
  <c r="AJ83" i="20"/>
  <c r="AI83" i="20"/>
  <c r="AH83" i="20"/>
  <c r="AG83" i="20"/>
  <c r="AF83" i="20"/>
  <c r="AE83" i="20"/>
  <c r="AD83" i="20"/>
  <c r="AC83" i="20"/>
  <c r="AB83" i="20"/>
  <c r="AA83" i="20"/>
  <c r="Z83" i="20"/>
  <c r="Y83" i="20"/>
  <c r="X83" i="20"/>
  <c r="W83" i="20"/>
  <c r="V83" i="20"/>
  <c r="U83" i="20"/>
  <c r="T83" i="20"/>
  <c r="R83" i="20"/>
  <c r="Q83" i="20"/>
  <c r="P83" i="20"/>
  <c r="O83" i="20"/>
  <c r="N83" i="20"/>
  <c r="M83" i="20"/>
  <c r="L83" i="20"/>
  <c r="K83" i="20"/>
  <c r="J83" i="20"/>
  <c r="I83" i="20"/>
  <c r="H83" i="20"/>
  <c r="G83" i="20"/>
  <c r="F83" i="20"/>
  <c r="E83" i="20"/>
  <c r="D83" i="20"/>
  <c r="C83" i="20"/>
  <c r="B83" i="20"/>
  <c r="A83" i="20"/>
  <c r="C82" i="20"/>
  <c r="XFD82" i="20" s="1"/>
  <c r="B82" i="20"/>
  <c r="A82" i="20"/>
  <c r="C81" i="20"/>
  <c r="XFD81" i="20" s="1"/>
  <c r="B81" i="20"/>
  <c r="A81" i="20"/>
  <c r="C80" i="20"/>
  <c r="XFD80" i="20" s="1"/>
  <c r="B80" i="20"/>
  <c r="A80" i="20"/>
  <c r="AM79" i="20"/>
  <c r="AL79" i="20"/>
  <c r="AK79" i="20"/>
  <c r="AJ79" i="20"/>
  <c r="AI79" i="20"/>
  <c r="AH79" i="20"/>
  <c r="AG79" i="20"/>
  <c r="AF79" i="20"/>
  <c r="AE79" i="20"/>
  <c r="AD79" i="20"/>
  <c r="AC79" i="20"/>
  <c r="AB79" i="20"/>
  <c r="AA79" i="20"/>
  <c r="Z79" i="20"/>
  <c r="Y79" i="20"/>
  <c r="X79" i="20"/>
  <c r="W79" i="20"/>
  <c r="V79" i="20"/>
  <c r="U79" i="20"/>
  <c r="T79" i="20"/>
  <c r="R79" i="20"/>
  <c r="Q79" i="20"/>
  <c r="P79" i="20"/>
  <c r="O79" i="20"/>
  <c r="N79" i="20"/>
  <c r="M79" i="20"/>
  <c r="L79" i="20"/>
  <c r="K79" i="20"/>
  <c r="J79" i="20"/>
  <c r="I79" i="20"/>
  <c r="H79" i="20"/>
  <c r="G79" i="20"/>
  <c r="F79" i="20"/>
  <c r="E79" i="20"/>
  <c r="D79" i="20"/>
  <c r="C79" i="20"/>
  <c r="B79" i="20"/>
  <c r="A79" i="20"/>
  <c r="C78" i="20"/>
  <c r="B78" i="20"/>
  <c r="A78" i="20"/>
  <c r="C77" i="20"/>
  <c r="B77" i="20"/>
  <c r="A77" i="20"/>
  <c r="C76" i="20"/>
  <c r="B76" i="20"/>
  <c r="A76" i="20"/>
  <c r="AM75" i="20"/>
  <c r="AL75" i="20"/>
  <c r="AK75" i="20"/>
  <c r="AJ75" i="20"/>
  <c r="AI75" i="20"/>
  <c r="AH75" i="20"/>
  <c r="AG75" i="20"/>
  <c r="AF75" i="20"/>
  <c r="AE75" i="20"/>
  <c r="AD75" i="20"/>
  <c r="AC75" i="20"/>
  <c r="AB75" i="20"/>
  <c r="AA75" i="20"/>
  <c r="Z75" i="20"/>
  <c r="Y75" i="20"/>
  <c r="X75" i="20"/>
  <c r="W75" i="20"/>
  <c r="V75" i="20"/>
  <c r="U75" i="20"/>
  <c r="T75" i="20"/>
  <c r="R75" i="20"/>
  <c r="Q75" i="20"/>
  <c r="P75" i="20"/>
  <c r="O75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B75" i="20"/>
  <c r="A75" i="20"/>
  <c r="C74" i="20"/>
  <c r="B74" i="20"/>
  <c r="A74" i="20"/>
  <c r="C73" i="20"/>
  <c r="B73" i="20"/>
  <c r="A73" i="20"/>
  <c r="C72" i="20"/>
  <c r="B72" i="20"/>
  <c r="A72" i="20"/>
  <c r="AM71" i="20"/>
  <c r="AL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R71" i="20"/>
  <c r="Q71" i="20"/>
  <c r="P71" i="20"/>
  <c r="O71" i="20"/>
  <c r="N71" i="20"/>
  <c r="M71" i="20"/>
  <c r="L71" i="20"/>
  <c r="K71" i="20"/>
  <c r="J71" i="20"/>
  <c r="I71" i="20"/>
  <c r="H71" i="20"/>
  <c r="G71" i="20"/>
  <c r="F71" i="20"/>
  <c r="E71" i="20"/>
  <c r="D71" i="20"/>
  <c r="C71" i="20"/>
  <c r="B71" i="20"/>
  <c r="A71" i="20"/>
  <c r="C70" i="20"/>
  <c r="B70" i="20"/>
  <c r="A70" i="20"/>
  <c r="C69" i="20"/>
  <c r="B69" i="20"/>
  <c r="A69" i="20"/>
  <c r="C68" i="20"/>
  <c r="B68" i="20"/>
  <c r="A68" i="20"/>
  <c r="C67" i="20"/>
  <c r="B67" i="20"/>
  <c r="A67" i="20"/>
  <c r="AM66" i="20"/>
  <c r="AL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R66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A66" i="20"/>
  <c r="C65" i="20"/>
  <c r="B65" i="20"/>
  <c r="A65" i="20"/>
  <c r="C64" i="20"/>
  <c r="B64" i="20"/>
  <c r="A64" i="20"/>
  <c r="C63" i="20"/>
  <c r="B63" i="20"/>
  <c r="A63" i="20"/>
  <c r="C62" i="20"/>
  <c r="B62" i="20"/>
  <c r="A62" i="20"/>
  <c r="C61" i="20"/>
  <c r="B61" i="20"/>
  <c r="A61" i="20"/>
  <c r="C60" i="20"/>
  <c r="B60" i="20"/>
  <c r="A60" i="20"/>
  <c r="C59" i="20"/>
  <c r="B59" i="20"/>
  <c r="A59" i="20"/>
  <c r="C58" i="20"/>
  <c r="B58" i="20"/>
  <c r="A58" i="20"/>
  <c r="C57" i="20"/>
  <c r="B57" i="20"/>
  <c r="A57" i="20"/>
  <c r="C56" i="20"/>
  <c r="B56" i="20"/>
  <c r="A56" i="20"/>
  <c r="C55" i="20"/>
  <c r="B55" i="20"/>
  <c r="A55" i="20"/>
  <c r="C54" i="20"/>
  <c r="B54" i="20"/>
  <c r="A54" i="20"/>
  <c r="C53" i="20"/>
  <c r="B53" i="20"/>
  <c r="A53" i="20"/>
  <c r="C52" i="20"/>
  <c r="B52" i="20"/>
  <c r="A52" i="20"/>
  <c r="C51" i="20"/>
  <c r="B51" i="20"/>
  <c r="A51" i="20"/>
  <c r="C50" i="20"/>
  <c r="B50" i="20"/>
  <c r="A50" i="20"/>
  <c r="C49" i="20"/>
  <c r="B49" i="20"/>
  <c r="A49" i="20"/>
  <c r="C48" i="20"/>
  <c r="B48" i="20"/>
  <c r="A48" i="20"/>
  <c r="C47" i="20"/>
  <c r="B47" i="20"/>
  <c r="A47" i="20"/>
  <c r="C46" i="20"/>
  <c r="B46" i="20"/>
  <c r="A46" i="20"/>
  <c r="AM45" i="20"/>
  <c r="AL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C44" i="20"/>
  <c r="B44" i="20"/>
  <c r="A44" i="20"/>
  <c r="C43" i="20"/>
  <c r="B43" i="20"/>
  <c r="A43" i="20"/>
  <c r="C42" i="20"/>
  <c r="B42" i="20"/>
  <c r="A42" i="20"/>
  <c r="C41" i="20"/>
  <c r="B41" i="20"/>
  <c r="A41" i="20"/>
  <c r="C40" i="20"/>
  <c r="B40" i="20"/>
  <c r="A40" i="20"/>
  <c r="C39" i="20"/>
  <c r="B39" i="20"/>
  <c r="A39" i="20"/>
  <c r="C38" i="20"/>
  <c r="B38" i="20"/>
  <c r="A38" i="20"/>
  <c r="C37" i="20"/>
  <c r="B37" i="20"/>
  <c r="A37" i="20"/>
  <c r="AM36" i="20"/>
  <c r="AL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C35" i="20"/>
  <c r="B35" i="20"/>
  <c r="A35" i="20"/>
  <c r="C34" i="20"/>
  <c r="B34" i="20"/>
  <c r="A34" i="20"/>
  <c r="C33" i="20"/>
  <c r="B33" i="20"/>
  <c r="A33" i="20"/>
  <c r="C32" i="20"/>
  <c r="B32" i="20"/>
  <c r="A32" i="20"/>
  <c r="C31" i="20"/>
  <c r="B31" i="20"/>
  <c r="A31" i="20"/>
  <c r="C30" i="20"/>
  <c r="B30" i="20"/>
  <c r="A30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R29" i="20"/>
  <c r="Q29" i="20"/>
  <c r="P29" i="20"/>
  <c r="O29" i="20"/>
  <c r="N29" i="20"/>
  <c r="M29" i="20"/>
  <c r="L29" i="20"/>
  <c r="K29" i="20"/>
  <c r="J29" i="20"/>
  <c r="I29" i="20"/>
  <c r="H29" i="20"/>
  <c r="H28" i="20" s="1"/>
  <c r="G29" i="20"/>
  <c r="G28" i="20" s="1"/>
  <c r="G19" i="20" s="1"/>
  <c r="F29" i="20"/>
  <c r="E29" i="20"/>
  <c r="D29" i="20"/>
  <c r="C29" i="20"/>
  <c r="B29" i="20"/>
  <c r="A29" i="20"/>
  <c r="Y28" i="20"/>
  <c r="X28" i="20"/>
  <c r="X19" i="20" s="1"/>
  <c r="C28" i="20"/>
  <c r="B28" i="20"/>
  <c r="A28" i="20"/>
  <c r="C27" i="20"/>
  <c r="B27" i="20"/>
  <c r="A27" i="20"/>
  <c r="C26" i="20"/>
  <c r="B26" i="20"/>
  <c r="A26" i="20"/>
  <c r="AM25" i="20"/>
  <c r="AL25" i="20"/>
  <c r="AK25" i="20"/>
  <c r="AJ25" i="20"/>
  <c r="AI25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M24" i="20"/>
  <c r="AL24" i="20"/>
  <c r="AI24" i="20"/>
  <c r="AH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J23" i="20"/>
  <c r="C23" i="20"/>
  <c r="B23" i="20"/>
  <c r="A23" i="20"/>
  <c r="C22" i="20"/>
  <c r="B22" i="20"/>
  <c r="A22" i="20"/>
  <c r="C21" i="20"/>
  <c r="B21" i="20"/>
  <c r="A21" i="20"/>
  <c r="C20" i="20"/>
  <c r="B20" i="20"/>
  <c r="A20" i="20"/>
  <c r="C19" i="20"/>
  <c r="B19" i="20"/>
  <c r="A19" i="20"/>
  <c r="C18" i="20"/>
  <c r="B18" i="20"/>
  <c r="A18" i="20"/>
  <c r="P5" i="20"/>
  <c r="AB167" i="5"/>
  <c r="AI167" i="5" s="1"/>
  <c r="AC167" i="5"/>
  <c r="AJ167" i="5" s="1"/>
  <c r="AD167" i="5"/>
  <c r="AK167" i="5" s="1"/>
  <c r="AE167" i="5"/>
  <c r="AL167" i="5" s="1"/>
  <c r="AF167" i="5"/>
  <c r="AM167" i="5" s="1"/>
  <c r="AG167" i="5"/>
  <c r="C165" i="5"/>
  <c r="C166" i="5"/>
  <c r="C167" i="5"/>
  <c r="C177" i="5"/>
  <c r="B177" i="5"/>
  <c r="A177" i="5"/>
  <c r="B166" i="5"/>
  <c r="A166" i="5"/>
  <c r="B165" i="5"/>
  <c r="A165" i="5"/>
  <c r="AG164" i="5"/>
  <c r="AM164" i="5"/>
  <c r="AL164" i="5"/>
  <c r="AK164" i="5"/>
  <c r="AJ164" i="5"/>
  <c r="AI164" i="5"/>
  <c r="C164" i="5"/>
  <c r="B164" i="5"/>
  <c r="A164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T141" i="5"/>
  <c r="U141" i="5"/>
  <c r="V141" i="5"/>
  <c r="W141" i="5"/>
  <c r="X141" i="5"/>
  <c r="Y141" i="5"/>
  <c r="Z141" i="5"/>
  <c r="AA141" i="5"/>
  <c r="AB141" i="5"/>
  <c r="AC141" i="5"/>
  <c r="AD141" i="5"/>
  <c r="AE141" i="5"/>
  <c r="AF141" i="5"/>
  <c r="AG141" i="5"/>
  <c r="AH141" i="5"/>
  <c r="AI141" i="5"/>
  <c r="AJ141" i="5"/>
  <c r="AK141" i="5"/>
  <c r="AL141" i="5"/>
  <c r="AM141" i="5"/>
  <c r="D141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T137" i="5"/>
  <c r="U137" i="5"/>
  <c r="V137" i="5"/>
  <c r="W137" i="5"/>
  <c r="X137" i="5"/>
  <c r="Y137" i="5"/>
  <c r="Z137" i="5"/>
  <c r="AA137" i="5"/>
  <c r="AB137" i="5"/>
  <c r="AC137" i="5"/>
  <c r="AD137" i="5"/>
  <c r="AE137" i="5"/>
  <c r="AF137" i="5"/>
  <c r="AG137" i="5"/>
  <c r="AH137" i="5"/>
  <c r="AI137" i="5"/>
  <c r="AJ137" i="5"/>
  <c r="AK137" i="5"/>
  <c r="AL137" i="5"/>
  <c r="AM137" i="5"/>
  <c r="D137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T133" i="5"/>
  <c r="U133" i="5"/>
  <c r="V133" i="5"/>
  <c r="W133" i="5"/>
  <c r="X133" i="5"/>
  <c r="Y133" i="5"/>
  <c r="Z133" i="5"/>
  <c r="AA133" i="5"/>
  <c r="AB133" i="5"/>
  <c r="AC133" i="5"/>
  <c r="AD133" i="5"/>
  <c r="AE133" i="5"/>
  <c r="AF133" i="5"/>
  <c r="AG133" i="5"/>
  <c r="AH133" i="5"/>
  <c r="AI133" i="5"/>
  <c r="AJ133" i="5"/>
  <c r="AK133" i="5"/>
  <c r="AL133" i="5"/>
  <c r="AM133" i="5"/>
  <c r="D133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T88" i="5"/>
  <c r="U88" i="5"/>
  <c r="V88" i="5"/>
  <c r="W88" i="5"/>
  <c r="X88" i="5"/>
  <c r="Y88" i="5"/>
  <c r="Z88" i="5"/>
  <c r="D88" i="5"/>
  <c r="H28" i="21" l="1"/>
  <c r="AR19" i="7"/>
  <c r="AR18" i="7" s="1"/>
  <c r="AR18" i="6"/>
  <c r="Y162" i="21"/>
  <c r="Y23" i="21" s="1"/>
  <c r="V70" i="21"/>
  <c r="V20" i="21" s="1"/>
  <c r="M28" i="21"/>
  <c r="Q28" i="21"/>
  <c r="D28" i="21"/>
  <c r="D19" i="21" s="1"/>
  <c r="L28" i="21"/>
  <c r="P28" i="21"/>
  <c r="U28" i="21"/>
  <c r="U19" i="21" s="1"/>
  <c r="Y28" i="21"/>
  <c r="Y19" i="21" s="1"/>
  <c r="AC28" i="21"/>
  <c r="AC19" i="21" s="1"/>
  <c r="AG28" i="21"/>
  <c r="AK28" i="21"/>
  <c r="AK19" i="21" s="1"/>
  <c r="W146" i="21"/>
  <c r="W22" i="21" s="1"/>
  <c r="F28" i="21"/>
  <c r="F19" i="21" s="1"/>
  <c r="J28" i="21"/>
  <c r="J19" i="21" s="1"/>
  <c r="N28" i="21"/>
  <c r="N19" i="21" s="1"/>
  <c r="R28" i="21"/>
  <c r="R19" i="21" s="1"/>
  <c r="AA28" i="21"/>
  <c r="AA19" i="21" s="1"/>
  <c r="AE28" i="21"/>
  <c r="AE19" i="21" s="1"/>
  <c r="AI28" i="21"/>
  <c r="AI19" i="21" s="1"/>
  <c r="E70" i="21"/>
  <c r="E20" i="21" s="1"/>
  <c r="AL70" i="21"/>
  <c r="AL20" i="21" s="1"/>
  <c r="G146" i="21"/>
  <c r="K146" i="21"/>
  <c r="K22" i="21" s="1"/>
  <c r="O146" i="21"/>
  <c r="O145" i="21" s="1"/>
  <c r="T146" i="21"/>
  <c r="T22" i="21" s="1"/>
  <c r="X146" i="21"/>
  <c r="AB146" i="21"/>
  <c r="AB22" i="21" s="1"/>
  <c r="AF146" i="21"/>
  <c r="AF145" i="21" s="1"/>
  <c r="AJ146" i="21"/>
  <c r="AJ22" i="21" s="1"/>
  <c r="I28" i="21"/>
  <c r="AL28" i="21"/>
  <c r="D162" i="21"/>
  <c r="D23" i="21" s="1"/>
  <c r="H162" i="21"/>
  <c r="H23" i="21" s="1"/>
  <c r="L162" i="21"/>
  <c r="L23" i="21" s="1"/>
  <c r="P162" i="21"/>
  <c r="P23" i="21" s="1"/>
  <c r="U162" i="21"/>
  <c r="U23" i="21" s="1"/>
  <c r="F146" i="21"/>
  <c r="F22" i="21" s="1"/>
  <c r="N146" i="21"/>
  <c r="N22" i="21" s="1"/>
  <c r="R146" i="21"/>
  <c r="R22" i="21" s="1"/>
  <c r="AA146" i="21"/>
  <c r="AA22" i="21" s="1"/>
  <c r="AM146" i="21"/>
  <c r="AM22" i="21" s="1"/>
  <c r="AI172" i="21"/>
  <c r="K146" i="20"/>
  <c r="U162" i="20"/>
  <c r="U23" i="20" s="1"/>
  <c r="F28" i="20"/>
  <c r="F19" i="20" s="1"/>
  <c r="J28" i="20"/>
  <c r="J19" i="20" s="1"/>
  <c r="N28" i="20"/>
  <c r="N19" i="20" s="1"/>
  <c r="R28" i="20"/>
  <c r="R19" i="20" s="1"/>
  <c r="W28" i="20"/>
  <c r="W19" i="20" s="1"/>
  <c r="AA28" i="20"/>
  <c r="AA19" i="20" s="1"/>
  <c r="AE28" i="20"/>
  <c r="AE19" i="20" s="1"/>
  <c r="AM28" i="20"/>
  <c r="AM19" i="20" s="1"/>
  <c r="W146" i="20"/>
  <c r="W145" i="20" s="1"/>
  <c r="AI146" i="20"/>
  <c r="AI22" i="20" s="1"/>
  <c r="K145" i="20"/>
  <c r="F146" i="20"/>
  <c r="J146" i="20"/>
  <c r="J22" i="20" s="1"/>
  <c r="N146" i="20"/>
  <c r="N145" i="20" s="1"/>
  <c r="R146" i="20"/>
  <c r="R22" i="20" s="1"/>
  <c r="AA146" i="20"/>
  <c r="AA22" i="20" s="1"/>
  <c r="AE146" i="20"/>
  <c r="AE22" i="20" s="1"/>
  <c r="AM146" i="20"/>
  <c r="AM22" i="20" s="1"/>
  <c r="N70" i="20"/>
  <c r="N20" i="20" s="1"/>
  <c r="AE70" i="20"/>
  <c r="AE20" i="20" s="1"/>
  <c r="D162" i="20"/>
  <c r="D23" i="20" s="1"/>
  <c r="H162" i="20"/>
  <c r="H23" i="20" s="1"/>
  <c r="L162" i="20"/>
  <c r="L23" i="20" s="1"/>
  <c r="P162" i="20"/>
  <c r="P23" i="20" s="1"/>
  <c r="Y162" i="20"/>
  <c r="Y23" i="20" s="1"/>
  <c r="E162" i="20"/>
  <c r="E23" i="20" s="1"/>
  <c r="M162" i="20"/>
  <c r="M23" i="20" s="1"/>
  <c r="Q162" i="20"/>
  <c r="Q23" i="20" s="1"/>
  <c r="V162" i="20"/>
  <c r="V23" i="20" s="1"/>
  <c r="Z162" i="20"/>
  <c r="Z23" i="20" s="1"/>
  <c r="E28" i="20"/>
  <c r="E19" i="20" s="1"/>
  <c r="I28" i="20"/>
  <c r="I19" i="20" s="1"/>
  <c r="M28" i="20"/>
  <c r="M19" i="20" s="1"/>
  <c r="Q28" i="20"/>
  <c r="Q19" i="20" s="1"/>
  <c r="V28" i="20"/>
  <c r="V19" i="20" s="1"/>
  <c r="Z28" i="20"/>
  <c r="Z19" i="20" s="1"/>
  <c r="AD28" i="20"/>
  <c r="AD19" i="20" s="1"/>
  <c r="AH28" i="20"/>
  <c r="AH19" i="20" s="1"/>
  <c r="AL28" i="20"/>
  <c r="AL19" i="20" s="1"/>
  <c r="O28" i="20"/>
  <c r="O19" i="20" s="1"/>
  <c r="AF28" i="20"/>
  <c r="AF19" i="20" s="1"/>
  <c r="T146" i="20"/>
  <c r="T145" i="20" s="1"/>
  <c r="AB146" i="20"/>
  <c r="AB145" i="20" s="1"/>
  <c r="AJ146" i="20"/>
  <c r="AJ22" i="20" s="1"/>
  <c r="AI172" i="20"/>
  <c r="D28" i="20"/>
  <c r="L28" i="20"/>
  <c r="P28" i="20"/>
  <c r="U28" i="20"/>
  <c r="U19" i="20" s="1"/>
  <c r="AC28" i="20"/>
  <c r="AG28" i="20"/>
  <c r="AK28" i="20"/>
  <c r="AI146" i="21"/>
  <c r="AI22" i="21" s="1"/>
  <c r="AI28" i="20"/>
  <c r="AI19" i="20" s="1"/>
  <c r="AJ89" i="20"/>
  <c r="AJ88" i="20" s="1"/>
  <c r="AC88" i="20"/>
  <c r="AC87" i="20" s="1"/>
  <c r="AC21" i="20" s="1"/>
  <c r="AK89" i="20"/>
  <c r="AK88" i="20" s="1"/>
  <c r="AK87" i="20" s="1"/>
  <c r="AK21" i="20" s="1"/>
  <c r="AD88" i="20"/>
  <c r="AD87" i="20" s="1"/>
  <c r="AD21" i="20" s="1"/>
  <c r="AE19" i="6"/>
  <c r="AI88" i="20"/>
  <c r="AM88" i="20"/>
  <c r="AM87" i="20" s="1"/>
  <c r="AM21" i="20" s="1"/>
  <c r="AF88" i="20"/>
  <c r="AF87" i="20" s="1"/>
  <c r="AF21" i="20" s="1"/>
  <c r="D70" i="21"/>
  <c r="D20" i="21" s="1"/>
  <c r="L70" i="21"/>
  <c r="L20" i="21" s="1"/>
  <c r="U70" i="21"/>
  <c r="U20" i="21" s="1"/>
  <c r="AC70" i="21"/>
  <c r="AC20" i="21" s="1"/>
  <c r="AK70" i="21"/>
  <c r="AK20" i="21" s="1"/>
  <c r="J146" i="21"/>
  <c r="AE146" i="21"/>
  <c r="AE22" i="21" s="1"/>
  <c r="E146" i="21"/>
  <c r="E145" i="21" s="1"/>
  <c r="I146" i="21"/>
  <c r="I22" i="21" s="1"/>
  <c r="M146" i="21"/>
  <c r="M22" i="21" s="1"/>
  <c r="Q146" i="21"/>
  <c r="Q22" i="21" s="1"/>
  <c r="V146" i="21"/>
  <c r="V22" i="21" s="1"/>
  <c r="Z146" i="21"/>
  <c r="Z22" i="21" s="1"/>
  <c r="AD146" i="21"/>
  <c r="AD22" i="21" s="1"/>
  <c r="AH146" i="21"/>
  <c r="AH22" i="21" s="1"/>
  <c r="AL146" i="21"/>
  <c r="AL145" i="21" s="1"/>
  <c r="AI145" i="21"/>
  <c r="K162" i="21"/>
  <c r="K23" i="21" s="1"/>
  <c r="T162" i="21"/>
  <c r="T23" i="21" s="1"/>
  <c r="AF163" i="21"/>
  <c r="AF162" i="21" s="1"/>
  <c r="AF23" i="21" s="1"/>
  <c r="AM176" i="21"/>
  <c r="G162" i="20"/>
  <c r="G23" i="20" s="1"/>
  <c r="K162" i="20"/>
  <c r="K23" i="20" s="1"/>
  <c r="O162" i="20"/>
  <c r="O23" i="20" s="1"/>
  <c r="T162" i="20"/>
  <c r="T23" i="20" s="1"/>
  <c r="X162" i="20"/>
  <c r="X23" i="20" s="1"/>
  <c r="AB22" i="20"/>
  <c r="AJ145" i="20"/>
  <c r="F70" i="20"/>
  <c r="F20" i="20" s="1"/>
  <c r="W70" i="20"/>
  <c r="W20" i="20" s="1"/>
  <c r="AM70" i="20"/>
  <c r="AM20" i="20" s="1"/>
  <c r="O70" i="20"/>
  <c r="O20" i="20" s="1"/>
  <c r="AF70" i="20"/>
  <c r="AF20" i="20" s="1"/>
  <c r="G146" i="20"/>
  <c r="G145" i="20" s="1"/>
  <c r="O146" i="20"/>
  <c r="O145" i="20" s="1"/>
  <c r="X146" i="20"/>
  <c r="X145" i="20" s="1"/>
  <c r="AF146" i="20"/>
  <c r="AF145" i="20" s="1"/>
  <c r="AI176" i="20"/>
  <c r="K22" i="20"/>
  <c r="G70" i="20"/>
  <c r="G20" i="20" s="1"/>
  <c r="X70" i="20"/>
  <c r="X20" i="20" s="1"/>
  <c r="D87" i="20"/>
  <c r="D21" i="20" s="1"/>
  <c r="AC163" i="20"/>
  <c r="AC176" i="20"/>
  <c r="K28" i="20"/>
  <c r="K19" i="20" s="1"/>
  <c r="T28" i="20"/>
  <c r="AB28" i="20"/>
  <c r="AB19" i="20" s="1"/>
  <c r="AJ28" i="20"/>
  <c r="AJ19" i="20" s="1"/>
  <c r="AG88" i="21"/>
  <c r="AG87" i="21" s="1"/>
  <c r="AG21" i="21" s="1"/>
  <c r="AC163" i="21"/>
  <c r="AM163" i="21"/>
  <c r="AK163" i="20"/>
  <c r="AG176" i="21"/>
  <c r="AE163" i="21"/>
  <c r="AJ87" i="20"/>
  <c r="AJ21" i="20" s="1"/>
  <c r="AB163" i="20"/>
  <c r="AB88" i="21"/>
  <c r="AB87" i="21" s="1"/>
  <c r="AB21" i="21" s="1"/>
  <c r="AD176" i="21"/>
  <c r="AJ163" i="20"/>
  <c r="AJ163" i="21"/>
  <c r="AF163" i="20"/>
  <c r="X22" i="20"/>
  <c r="X18" i="20" s="1"/>
  <c r="AM163" i="20"/>
  <c r="AM162" i="20" s="1"/>
  <c r="AM23" i="20" s="1"/>
  <c r="D70" i="20"/>
  <c r="D20" i="20" s="1"/>
  <c r="H70" i="20"/>
  <c r="H20" i="20" s="1"/>
  <c r="L70" i="20"/>
  <c r="L20" i="20" s="1"/>
  <c r="P70" i="20"/>
  <c r="P20" i="20" s="1"/>
  <c r="U70" i="20"/>
  <c r="U20" i="20" s="1"/>
  <c r="Y70" i="20"/>
  <c r="Y20" i="20" s="1"/>
  <c r="AC70" i="20"/>
  <c r="AC20" i="20" s="1"/>
  <c r="AG70" i="20"/>
  <c r="AG20" i="20" s="1"/>
  <c r="AK70" i="20"/>
  <c r="AK20" i="20" s="1"/>
  <c r="AD163" i="20"/>
  <c r="AD162" i="20" s="1"/>
  <c r="AD23" i="20" s="1"/>
  <c r="AF176" i="20"/>
  <c r="N145" i="21"/>
  <c r="AI163" i="21"/>
  <c r="AB163" i="21"/>
  <c r="AB162" i="21" s="1"/>
  <c r="AB23" i="21" s="1"/>
  <c r="AL176" i="21"/>
  <c r="AE176" i="21"/>
  <c r="J70" i="20"/>
  <c r="J20" i="20" s="1"/>
  <c r="R70" i="20"/>
  <c r="AA70" i="20"/>
  <c r="AI70" i="20"/>
  <c r="K70" i="20"/>
  <c r="K20" i="20" s="1"/>
  <c r="T70" i="20"/>
  <c r="T20" i="20" s="1"/>
  <c r="AB70" i="20"/>
  <c r="AB20" i="20" s="1"/>
  <c r="AJ70" i="20"/>
  <c r="AJ20" i="20" s="1"/>
  <c r="AG87" i="20"/>
  <c r="AG21" i="20" s="1"/>
  <c r="AE163" i="20"/>
  <c r="AH172" i="20"/>
  <c r="AL172" i="20"/>
  <c r="AG172" i="20"/>
  <c r="AK172" i="20"/>
  <c r="AJ172" i="20"/>
  <c r="AB176" i="20"/>
  <c r="AH180" i="20"/>
  <c r="AL180" i="20"/>
  <c r="W28" i="21"/>
  <c r="W19" i="21" s="1"/>
  <c r="M70" i="21"/>
  <c r="M20" i="21" s="1"/>
  <c r="AD70" i="21"/>
  <c r="AD20" i="21" s="1"/>
  <c r="AM88" i="21"/>
  <c r="AM87" i="21" s="1"/>
  <c r="AM21" i="21" s="1"/>
  <c r="AF88" i="21"/>
  <c r="AF87" i="21" s="1"/>
  <c r="AF21" i="21" s="1"/>
  <c r="AI163" i="20"/>
  <c r="D146" i="20"/>
  <c r="D145" i="20" s="1"/>
  <c r="D22" i="20" s="1"/>
  <c r="H146" i="20"/>
  <c r="L146" i="20"/>
  <c r="P146" i="20"/>
  <c r="U146" i="20"/>
  <c r="Y146" i="20"/>
  <c r="Y145" i="20" s="1"/>
  <c r="AC146" i="20"/>
  <c r="AC145" i="20" s="1"/>
  <c r="AG146" i="20"/>
  <c r="AG145" i="20" s="1"/>
  <c r="AK146" i="20"/>
  <c r="AK145" i="20" s="1"/>
  <c r="AJ89" i="21"/>
  <c r="AJ88" i="21" s="1"/>
  <c r="AJ87" i="21" s="1"/>
  <c r="AJ21" i="21" s="1"/>
  <c r="AC88" i="21"/>
  <c r="AC87" i="21" s="1"/>
  <c r="AC21" i="21" s="1"/>
  <c r="AL163" i="21"/>
  <c r="G162" i="21"/>
  <c r="G23" i="21" s="1"/>
  <c r="O162" i="21"/>
  <c r="O23" i="21" s="1"/>
  <c r="X162" i="21"/>
  <c r="X23" i="21" s="1"/>
  <c r="P47" i="18"/>
  <c r="R47" i="18" s="1"/>
  <c r="P56" i="18"/>
  <c r="R56" i="18" s="1"/>
  <c r="Z56" i="18" s="1"/>
  <c r="AA92" i="18"/>
  <c r="AA83" i="18"/>
  <c r="O79" i="18"/>
  <c r="AA79" i="18" s="1"/>
  <c r="AA82" i="18"/>
  <c r="AG180" i="20"/>
  <c r="AK180" i="20"/>
  <c r="AJ180" i="20"/>
  <c r="AI180" i="20"/>
  <c r="AK88" i="21"/>
  <c r="AK87" i="21" s="1"/>
  <c r="AK21" i="21" s="1"/>
  <c r="P46" i="18"/>
  <c r="R46" i="18" s="1"/>
  <c r="P42" i="18"/>
  <c r="R42" i="18" s="1"/>
  <c r="Z42" i="18" s="1"/>
  <c r="P38" i="18"/>
  <c r="R38" i="18" s="1"/>
  <c r="P55" i="18"/>
  <c r="R55" i="18" s="1"/>
  <c r="Z198" i="18"/>
  <c r="F70" i="21"/>
  <c r="F20" i="21" s="1"/>
  <c r="J70" i="21"/>
  <c r="J20" i="21" s="1"/>
  <c r="N70" i="21"/>
  <c r="N20" i="21" s="1"/>
  <c r="D87" i="21"/>
  <c r="D21" i="21" s="1"/>
  <c r="AJ180" i="21"/>
  <c r="AI180" i="21"/>
  <c r="P45" i="18"/>
  <c r="R45" i="18" s="1"/>
  <c r="P41" i="18"/>
  <c r="R41" i="18" s="1"/>
  <c r="P37" i="18"/>
  <c r="R37" i="18" s="1"/>
  <c r="P54" i="18"/>
  <c r="R54" i="18" s="1"/>
  <c r="AA86" i="18"/>
  <c r="Z161" i="18"/>
  <c r="AG176" i="20"/>
  <c r="AJ176" i="20"/>
  <c r="V28" i="21"/>
  <c r="Z28" i="21"/>
  <c r="Z19" i="21" s="1"/>
  <c r="AD28" i="21"/>
  <c r="AD19" i="21" s="1"/>
  <c r="H70" i="21"/>
  <c r="H20" i="21" s="1"/>
  <c r="P70" i="21"/>
  <c r="P20" i="21" s="1"/>
  <c r="Y70" i="21"/>
  <c r="Y20" i="21" s="1"/>
  <c r="AG70" i="21"/>
  <c r="AG20" i="21" s="1"/>
  <c r="I70" i="21"/>
  <c r="I20" i="21" s="1"/>
  <c r="Q70" i="21"/>
  <c r="Q20" i="21" s="1"/>
  <c r="Z70" i="21"/>
  <c r="Z20" i="21" s="1"/>
  <c r="AH70" i="21"/>
  <c r="AH20" i="21" s="1"/>
  <c r="AH172" i="21"/>
  <c r="AL172" i="21"/>
  <c r="AC176" i="21"/>
  <c r="AC162" i="21" s="1"/>
  <c r="AC23" i="21" s="1"/>
  <c r="AH180" i="21"/>
  <c r="AL180" i="21"/>
  <c r="Z48" i="18"/>
  <c r="P48" i="18"/>
  <c r="R48" i="18" s="1"/>
  <c r="P44" i="18"/>
  <c r="R44" i="18" s="1"/>
  <c r="Z53" i="18"/>
  <c r="P53" i="18"/>
  <c r="R53" i="18" s="1"/>
  <c r="R25" i="18"/>
  <c r="Z25" i="18" s="1"/>
  <c r="P77" i="18"/>
  <c r="R77" i="18" s="1"/>
  <c r="Z95" i="18"/>
  <c r="L19" i="21"/>
  <c r="AG19" i="21"/>
  <c r="V19" i="21"/>
  <c r="V18" i="21" s="1"/>
  <c r="M19" i="21"/>
  <c r="AL19" i="21"/>
  <c r="Z145" i="21"/>
  <c r="AJ172" i="21"/>
  <c r="X145" i="21"/>
  <c r="X22" i="21"/>
  <c r="E22" i="21"/>
  <c r="AL22" i="21"/>
  <c r="I19" i="21"/>
  <c r="Q19" i="21"/>
  <c r="AI88" i="21"/>
  <c r="AI87" i="21" s="1"/>
  <c r="AI21" i="21" s="1"/>
  <c r="V145" i="21"/>
  <c r="E19" i="21"/>
  <c r="AH19" i="21"/>
  <c r="G145" i="21"/>
  <c r="G22" i="21"/>
  <c r="AG180" i="21"/>
  <c r="AG24" i="21"/>
  <c r="AK180" i="21"/>
  <c r="AK24" i="21"/>
  <c r="H19" i="21"/>
  <c r="P19" i="21"/>
  <c r="AH89" i="21"/>
  <c r="AE88" i="21"/>
  <c r="AE87" i="21" s="1"/>
  <c r="AE21" i="21" s="1"/>
  <c r="AL89" i="21"/>
  <c r="AL88" i="21" s="1"/>
  <c r="AL87" i="21" s="1"/>
  <c r="AL21" i="21" s="1"/>
  <c r="K145" i="21"/>
  <c r="AK163" i="21"/>
  <c r="AD163" i="21"/>
  <c r="AD88" i="21"/>
  <c r="AD87" i="21" s="1"/>
  <c r="AD21" i="21" s="1"/>
  <c r="D146" i="21"/>
  <c r="D145" i="21" s="1"/>
  <c r="D22" i="21" s="1"/>
  <c r="H146" i="21"/>
  <c r="L146" i="21"/>
  <c r="P146" i="21"/>
  <c r="U146" i="21"/>
  <c r="Y146" i="21"/>
  <c r="AC146" i="21"/>
  <c r="AG146" i="21"/>
  <c r="AK146" i="21"/>
  <c r="AK176" i="21"/>
  <c r="R70" i="21"/>
  <c r="W70" i="21"/>
  <c r="W20" i="21" s="1"/>
  <c r="AA70" i="21"/>
  <c r="AE70" i="21"/>
  <c r="AE20" i="21" s="1"/>
  <c r="AI70" i="21"/>
  <c r="AM70" i="21"/>
  <c r="AM20" i="21" s="1"/>
  <c r="AI176" i="21"/>
  <c r="G70" i="21"/>
  <c r="K70" i="21"/>
  <c r="K20" i="21" s="1"/>
  <c r="O70" i="21"/>
  <c r="T70" i="21"/>
  <c r="X70" i="21"/>
  <c r="AB70" i="21"/>
  <c r="AF70" i="21"/>
  <c r="AJ70" i="21"/>
  <c r="F162" i="21"/>
  <c r="F23" i="21" s="1"/>
  <c r="J162" i="21"/>
  <c r="N162" i="21"/>
  <c r="N23" i="21" s="1"/>
  <c r="R162" i="21"/>
  <c r="R23" i="21" s="1"/>
  <c r="W162" i="21"/>
  <c r="W23" i="21" s="1"/>
  <c r="AG172" i="21"/>
  <c r="AK172" i="21"/>
  <c r="AJ176" i="21"/>
  <c r="R20" i="20"/>
  <c r="AA20" i="20"/>
  <c r="AI20" i="20"/>
  <c r="L19" i="20"/>
  <c r="AC19" i="20"/>
  <c r="E70" i="20"/>
  <c r="M70" i="20"/>
  <c r="V70" i="20"/>
  <c r="AD70" i="20"/>
  <c r="AL70" i="20"/>
  <c r="E146" i="20"/>
  <c r="I146" i="20"/>
  <c r="M146" i="20"/>
  <c r="Q146" i="20"/>
  <c r="V146" i="20"/>
  <c r="Z146" i="20"/>
  <c r="AD146" i="20"/>
  <c r="AH146" i="20"/>
  <c r="AL146" i="20"/>
  <c r="AE176" i="20"/>
  <c r="AL89" i="20"/>
  <c r="AE87" i="20"/>
  <c r="AE21" i="20" s="1"/>
  <c r="AG24" i="20"/>
  <c r="AK24" i="20"/>
  <c r="AK19" i="20"/>
  <c r="I70" i="20"/>
  <c r="Q70" i="20"/>
  <c r="Z70" i="20"/>
  <c r="AH70" i="20"/>
  <c r="F145" i="20"/>
  <c r="F22" i="20"/>
  <c r="H19" i="20"/>
  <c r="P19" i="20"/>
  <c r="Y19" i="20"/>
  <c r="AG19" i="20"/>
  <c r="R145" i="20"/>
  <c r="R27" i="20" s="1"/>
  <c r="AA145" i="20"/>
  <c r="AI145" i="20"/>
  <c r="AL163" i="20"/>
  <c r="AK176" i="20"/>
  <c r="AH19" i="7" l="1"/>
  <c r="AH18" i="7" s="1"/>
  <c r="AE18" i="6"/>
  <c r="W18" i="21"/>
  <c r="Z44" i="18"/>
  <c r="O27" i="20"/>
  <c r="W145" i="21"/>
  <c r="N18" i="21"/>
  <c r="E27" i="21"/>
  <c r="Z18" i="21"/>
  <c r="I18" i="21"/>
  <c r="I145" i="21"/>
  <c r="I27" i="21" s="1"/>
  <c r="AM145" i="21"/>
  <c r="AA145" i="21"/>
  <c r="F18" i="21"/>
  <c r="F145" i="21"/>
  <c r="F27" i="21" s="1"/>
  <c r="T145" i="21"/>
  <c r="T27" i="21" s="1"/>
  <c r="AJ145" i="21"/>
  <c r="AB145" i="21"/>
  <c r="R145" i="21"/>
  <c r="R27" i="21" s="1"/>
  <c r="Q18" i="21"/>
  <c r="AH145" i="21"/>
  <c r="AF22" i="21"/>
  <c r="O22" i="21"/>
  <c r="AE145" i="21"/>
  <c r="K18" i="21"/>
  <c r="Q145" i="21"/>
  <c r="Q27" i="21" s="1"/>
  <c r="AG22" i="20"/>
  <c r="W22" i="20"/>
  <c r="W18" i="20" s="1"/>
  <c r="Y22" i="20"/>
  <c r="AE145" i="20"/>
  <c r="Y27" i="20"/>
  <c r="J145" i="20"/>
  <c r="J18" i="20"/>
  <c r="N27" i="20"/>
  <c r="AC22" i="20"/>
  <c r="O22" i="20"/>
  <c r="N22" i="20"/>
  <c r="N18" i="20" s="1"/>
  <c r="AM145" i="20"/>
  <c r="AM27" i="20" s="1"/>
  <c r="D27" i="20"/>
  <c r="F18" i="20"/>
  <c r="K18" i="20"/>
  <c r="O18" i="20"/>
  <c r="T22" i="20"/>
  <c r="D19" i="20"/>
  <c r="D18" i="20" s="1"/>
  <c r="F27" i="20"/>
  <c r="AF22" i="20"/>
  <c r="X27" i="20"/>
  <c r="G27" i="20"/>
  <c r="AD162" i="21"/>
  <c r="AD23" i="21" s="1"/>
  <c r="AD18" i="21" s="1"/>
  <c r="AE162" i="21"/>
  <c r="AE23" i="21" s="1"/>
  <c r="AE18" i="21" s="1"/>
  <c r="AL88" i="20"/>
  <c r="AL87" i="20" s="1"/>
  <c r="AL21" i="20" s="1"/>
  <c r="J145" i="21"/>
  <c r="J27" i="21" s="1"/>
  <c r="J22" i="21"/>
  <c r="E18" i="21"/>
  <c r="AM162" i="21"/>
  <c r="AM23" i="21" s="1"/>
  <c r="AM18" i="21" s="1"/>
  <c r="M145" i="21"/>
  <c r="M27" i="21" s="1"/>
  <c r="AD145" i="21"/>
  <c r="AD27" i="21" s="1"/>
  <c r="AG162" i="21"/>
  <c r="AG23" i="21" s="1"/>
  <c r="V27" i="21"/>
  <c r="Z27" i="21"/>
  <c r="M18" i="21"/>
  <c r="T27" i="20"/>
  <c r="AF162" i="20"/>
  <c r="AF23" i="20" s="1"/>
  <c r="AF18" i="20" s="1"/>
  <c r="AL162" i="20"/>
  <c r="AL23" i="20" s="1"/>
  <c r="J27" i="20"/>
  <c r="T19" i="20"/>
  <c r="T18" i="20" s="1"/>
  <c r="G22" i="20"/>
  <c r="G18" i="20" s="1"/>
  <c r="AE162" i="20"/>
  <c r="AE23" i="20" s="1"/>
  <c r="AE18" i="20" s="1"/>
  <c r="AK22" i="20"/>
  <c r="W27" i="20"/>
  <c r="K27" i="20"/>
  <c r="AI162" i="20"/>
  <c r="AI23" i="20" s="1"/>
  <c r="AK162" i="20"/>
  <c r="AK23" i="20" s="1"/>
  <c r="AK18" i="20" s="1"/>
  <c r="AC162" i="20"/>
  <c r="AC23" i="20" s="1"/>
  <c r="AC18" i="20" s="1"/>
  <c r="AJ162" i="20"/>
  <c r="AJ23" i="20" s="1"/>
  <c r="AJ18" i="20" s="1"/>
  <c r="AB162" i="20"/>
  <c r="AB23" i="20" s="1"/>
  <c r="AI162" i="21"/>
  <c r="AI23" i="21" s="1"/>
  <c r="Z37" i="18"/>
  <c r="Z45" i="18"/>
  <c r="Z38" i="18"/>
  <c r="Z46" i="18"/>
  <c r="U145" i="20"/>
  <c r="U27" i="20" s="1"/>
  <c r="U22" i="20"/>
  <c r="U18" i="20" s="1"/>
  <c r="P145" i="20"/>
  <c r="P27" i="20" s="1"/>
  <c r="P22" i="20"/>
  <c r="P18" i="20" s="1"/>
  <c r="AM18" i="20"/>
  <c r="Z54" i="18"/>
  <c r="Z41" i="18"/>
  <c r="Z55" i="18"/>
  <c r="Z47" i="18"/>
  <c r="L145" i="20"/>
  <c r="L27" i="20" s="1"/>
  <c r="L22" i="20"/>
  <c r="L18" i="20" s="1"/>
  <c r="AG162" i="20"/>
  <c r="AL162" i="21"/>
  <c r="AL23" i="21" s="1"/>
  <c r="AL18" i="21" s="1"/>
  <c r="Z77" i="18"/>
  <c r="H145" i="20"/>
  <c r="H27" i="20" s="1"/>
  <c r="H22" i="20"/>
  <c r="H18" i="20" s="1"/>
  <c r="G20" i="21"/>
  <c r="G18" i="21" s="1"/>
  <c r="G27" i="21"/>
  <c r="T20" i="21"/>
  <c r="AK162" i="21"/>
  <c r="AK23" i="21" s="1"/>
  <c r="D18" i="21"/>
  <c r="X20" i="21"/>
  <c r="X18" i="21" s="1"/>
  <c r="X27" i="21"/>
  <c r="AJ20" i="21"/>
  <c r="H145" i="21"/>
  <c r="H27" i="21" s="1"/>
  <c r="H22" i="21"/>
  <c r="H18" i="21" s="1"/>
  <c r="AF20" i="21"/>
  <c r="AF18" i="21" s="1"/>
  <c r="AF27" i="21"/>
  <c r="O20" i="21"/>
  <c r="O18" i="21" s="1"/>
  <c r="O27" i="21"/>
  <c r="AA20" i="21"/>
  <c r="AK145" i="21"/>
  <c r="AK22" i="21"/>
  <c r="U145" i="21"/>
  <c r="U27" i="21" s="1"/>
  <c r="U22" i="21"/>
  <c r="U18" i="21" s="1"/>
  <c r="W27" i="21"/>
  <c r="AJ162" i="21"/>
  <c r="AJ23" i="21" s="1"/>
  <c r="K27" i="21"/>
  <c r="D27" i="21"/>
  <c r="AI20" i="21"/>
  <c r="R20" i="21"/>
  <c r="AC145" i="21"/>
  <c r="AC27" i="21" s="1"/>
  <c r="AC22" i="21"/>
  <c r="AC18" i="21" s="1"/>
  <c r="L145" i="21"/>
  <c r="L27" i="21" s="1"/>
  <c r="L22" i="21"/>
  <c r="L18" i="21" s="1"/>
  <c r="Y145" i="21"/>
  <c r="Y27" i="21" s="1"/>
  <c r="Y22" i="21"/>
  <c r="Y18" i="21" s="1"/>
  <c r="J23" i="21"/>
  <c r="AB20" i="21"/>
  <c r="AB18" i="21" s="1"/>
  <c r="AB27" i="21"/>
  <c r="AG145" i="21"/>
  <c r="AG27" i="21" s="1"/>
  <c r="AG22" i="21"/>
  <c r="AG18" i="21" s="1"/>
  <c r="P145" i="21"/>
  <c r="P27" i="21" s="1"/>
  <c r="P22" i="21"/>
  <c r="P18" i="21" s="1"/>
  <c r="N27" i="21"/>
  <c r="Z145" i="20"/>
  <c r="Z27" i="20" s="1"/>
  <c r="Z22" i="20"/>
  <c r="AL145" i="20"/>
  <c r="AL22" i="20"/>
  <c r="V145" i="20"/>
  <c r="V27" i="20" s="1"/>
  <c r="V22" i="20"/>
  <c r="E145" i="20"/>
  <c r="E27" i="20" s="1"/>
  <c r="E22" i="20"/>
  <c r="M20" i="20"/>
  <c r="Z20" i="20"/>
  <c r="V20" i="20"/>
  <c r="Q20" i="20"/>
  <c r="Y18" i="20"/>
  <c r="I20" i="20"/>
  <c r="AH145" i="20"/>
  <c r="AH22" i="20"/>
  <c r="Q145" i="20"/>
  <c r="Q27" i="20" s="1"/>
  <c r="Q22" i="20"/>
  <c r="AL20" i="20"/>
  <c r="E20" i="20"/>
  <c r="I145" i="20"/>
  <c r="I27" i="20" s="1"/>
  <c r="I22" i="20"/>
  <c r="AH20" i="20"/>
  <c r="AD145" i="20"/>
  <c r="AD22" i="20"/>
  <c r="M145" i="20"/>
  <c r="M27" i="20" s="1"/>
  <c r="M22" i="20"/>
  <c r="AD27" i="20"/>
  <c r="AD20" i="20"/>
  <c r="AD18" i="20" s="1"/>
  <c r="AE27" i="21" l="1"/>
  <c r="J18" i="21"/>
  <c r="R18" i="20"/>
  <c r="Q18" i="20"/>
  <c r="AF27" i="20"/>
  <c r="AK27" i="20"/>
  <c r="AL27" i="20"/>
  <c r="AM27" i="21"/>
  <c r="AE27" i="20"/>
  <c r="AJ27" i="20"/>
  <c r="V18" i="20"/>
  <c r="AC27" i="20"/>
  <c r="AI18" i="21"/>
  <c r="AI27" i="21"/>
  <c r="AK27" i="21"/>
  <c r="AL27" i="21"/>
  <c r="AK18" i="21"/>
  <c r="AG23" i="20"/>
  <c r="AG18" i="20" s="1"/>
  <c r="AG27" i="20"/>
  <c r="AJ18" i="21"/>
  <c r="T18" i="21"/>
  <c r="R18" i="21"/>
  <c r="AJ27" i="21"/>
  <c r="AL18" i="20"/>
  <c r="E18" i="20"/>
  <c r="I18" i="20"/>
  <c r="Z18" i="20"/>
  <c r="M18" i="20"/>
  <c r="E83" i="5" l="1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AI83" i="5"/>
  <c r="AJ83" i="5"/>
  <c r="AK83" i="5"/>
  <c r="AL83" i="5"/>
  <c r="AM83" i="5"/>
  <c r="D83" i="5"/>
  <c r="T79" i="5" l="1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AK79" i="5"/>
  <c r="AL79" i="5"/>
  <c r="AM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D79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H75" i="5"/>
  <c r="AI75" i="5"/>
  <c r="AJ75" i="5"/>
  <c r="AK75" i="5"/>
  <c r="AL75" i="5"/>
  <c r="AM75" i="5"/>
  <c r="D75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H71" i="5"/>
  <c r="AI71" i="5"/>
  <c r="AJ71" i="5"/>
  <c r="AK71" i="5"/>
  <c r="AL71" i="5"/>
  <c r="AM71" i="5"/>
  <c r="D71" i="5"/>
  <c r="AC172" i="5"/>
  <c r="AD172" i="5"/>
  <c r="AE172" i="5"/>
  <c r="AF172" i="5"/>
  <c r="AM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T172" i="5"/>
  <c r="U172" i="5"/>
  <c r="V172" i="5"/>
  <c r="W172" i="5"/>
  <c r="X172" i="5"/>
  <c r="Y172" i="5"/>
  <c r="Z172" i="5"/>
  <c r="AA172" i="5"/>
  <c r="AB172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T176" i="5"/>
  <c r="U176" i="5"/>
  <c r="V176" i="5"/>
  <c r="W176" i="5"/>
  <c r="X176" i="5"/>
  <c r="Y176" i="5"/>
  <c r="Z176" i="5"/>
  <c r="AA176" i="5"/>
  <c r="AB176" i="5"/>
  <c r="AC176" i="5"/>
  <c r="AD176" i="5"/>
  <c r="AE176" i="5"/>
  <c r="AF176" i="5"/>
  <c r="AM176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T163" i="5"/>
  <c r="U163" i="5"/>
  <c r="V163" i="5"/>
  <c r="W163" i="5"/>
  <c r="X163" i="5"/>
  <c r="Y163" i="5"/>
  <c r="Z163" i="5"/>
  <c r="AB163" i="5"/>
  <c r="AC163" i="5"/>
  <c r="AD163" i="5"/>
  <c r="AE163" i="5"/>
  <c r="AF163" i="5"/>
  <c r="AM163" i="5"/>
  <c r="M20" i="4"/>
  <c r="N20" i="4"/>
  <c r="O20" i="4"/>
  <c r="P20" i="4"/>
  <c r="Q20" i="4"/>
  <c r="R20" i="4"/>
  <c r="S20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BP23" i="4"/>
  <c r="BQ23" i="4"/>
  <c r="BR23" i="4"/>
  <c r="BS23" i="4"/>
  <c r="BT23" i="4"/>
  <c r="BU23" i="4"/>
  <c r="BV23" i="4"/>
  <c r="BW23" i="4"/>
  <c r="M25" i="4"/>
  <c r="N25" i="4"/>
  <c r="O25" i="4"/>
  <c r="P25" i="4"/>
  <c r="Q25" i="4"/>
  <c r="R25" i="4"/>
  <c r="S25" i="4"/>
  <c r="M26" i="4"/>
  <c r="N26" i="4"/>
  <c r="O26" i="4"/>
  <c r="P26" i="4"/>
  <c r="Q26" i="4"/>
  <c r="R26" i="4"/>
  <c r="S2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V176" i="4"/>
  <c r="W176" i="4"/>
  <c r="X176" i="4"/>
  <c r="Y176" i="4"/>
  <c r="Z176" i="4"/>
  <c r="AA176" i="4"/>
  <c r="AB176" i="4"/>
  <c r="AC176" i="4"/>
  <c r="AD176" i="4"/>
  <c r="AE176" i="4"/>
  <c r="AF176" i="4"/>
  <c r="AG176" i="4"/>
  <c r="AH176" i="4"/>
  <c r="AJ176" i="4"/>
  <c r="AK176" i="4"/>
  <c r="AL176" i="4"/>
  <c r="AM176" i="4"/>
  <c r="AN176" i="4"/>
  <c r="AO176" i="4"/>
  <c r="AP176" i="4"/>
  <c r="AQ176" i="4"/>
  <c r="AR176" i="4"/>
  <c r="AS176" i="4"/>
  <c r="AT176" i="4"/>
  <c r="AU176" i="4"/>
  <c r="AV176" i="4"/>
  <c r="AX176" i="4"/>
  <c r="AY176" i="4"/>
  <c r="AZ176" i="4"/>
  <c r="BA176" i="4"/>
  <c r="BB176" i="4"/>
  <c r="BC176" i="4"/>
  <c r="BD176" i="4"/>
  <c r="BE176" i="4"/>
  <c r="BF176" i="4"/>
  <c r="BG176" i="4"/>
  <c r="BH176" i="4"/>
  <c r="BI176" i="4"/>
  <c r="E163" i="4"/>
  <c r="F163" i="4"/>
  <c r="G163" i="4"/>
  <c r="H163" i="4"/>
  <c r="I163" i="4"/>
  <c r="J163" i="4"/>
  <c r="K163" i="4"/>
  <c r="L163" i="4"/>
  <c r="M163" i="4"/>
  <c r="M162" i="4" s="1"/>
  <c r="M24" i="4" s="1"/>
  <c r="N163" i="4"/>
  <c r="O163" i="4"/>
  <c r="P163" i="4"/>
  <c r="Q163" i="4"/>
  <c r="Q162" i="4" s="1"/>
  <c r="Q24" i="4" s="1"/>
  <c r="R163" i="4"/>
  <c r="S163" i="4"/>
  <c r="T163" i="4"/>
  <c r="V163" i="4"/>
  <c r="W163" i="4"/>
  <c r="X163" i="4"/>
  <c r="Y163" i="4"/>
  <c r="Z163" i="4"/>
  <c r="AA163" i="4"/>
  <c r="AB163" i="4"/>
  <c r="AC163" i="4"/>
  <c r="AD163" i="4"/>
  <c r="AE163" i="4"/>
  <c r="AF163" i="4"/>
  <c r="AG163" i="4"/>
  <c r="AH163" i="4"/>
  <c r="AJ163" i="4"/>
  <c r="AK163" i="4"/>
  <c r="AL163" i="4"/>
  <c r="AM163" i="4"/>
  <c r="AN163" i="4"/>
  <c r="AO163" i="4"/>
  <c r="AP163" i="4"/>
  <c r="AQ163" i="4"/>
  <c r="AR163" i="4"/>
  <c r="AS163" i="4"/>
  <c r="AT163" i="4"/>
  <c r="AU163" i="4"/>
  <c r="AV163" i="4"/>
  <c r="AW163" i="4"/>
  <c r="AX163" i="4"/>
  <c r="AY163" i="4"/>
  <c r="AZ163" i="4"/>
  <c r="BA163" i="4"/>
  <c r="BB163" i="4"/>
  <c r="BC163" i="4"/>
  <c r="BD163" i="4"/>
  <c r="BE163" i="4"/>
  <c r="BF163" i="4"/>
  <c r="BG163" i="4"/>
  <c r="BH163" i="4"/>
  <c r="BI163" i="4"/>
  <c r="E86" i="4"/>
  <c r="F86" i="4"/>
  <c r="G86" i="4"/>
  <c r="H86" i="4"/>
  <c r="I86" i="4"/>
  <c r="J86" i="4"/>
  <c r="K86" i="4"/>
  <c r="L86" i="4"/>
  <c r="M86" i="4"/>
  <c r="M85" i="4" s="1"/>
  <c r="N86" i="4"/>
  <c r="N85" i="4" s="1"/>
  <c r="O86" i="4"/>
  <c r="O85" i="4" s="1"/>
  <c r="O22" i="4" s="1"/>
  <c r="P86" i="4"/>
  <c r="P85" i="4" s="1"/>
  <c r="Q86" i="4"/>
  <c r="Q85" i="4" s="1"/>
  <c r="R86" i="4"/>
  <c r="R85" i="4" s="1"/>
  <c r="S86" i="4"/>
  <c r="S85" i="4" s="1"/>
  <c r="S22" i="4" s="1"/>
  <c r="T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N86" i="4"/>
  <c r="E184" i="4"/>
  <c r="E26" i="4" s="1"/>
  <c r="E180" i="4"/>
  <c r="E25" i="4" s="1"/>
  <c r="E172" i="4"/>
  <c r="E168" i="4"/>
  <c r="E81" i="4"/>
  <c r="E77" i="4"/>
  <c r="E73" i="4"/>
  <c r="E69" i="4"/>
  <c r="E65" i="4"/>
  <c r="E37" i="4"/>
  <c r="BW176" i="4"/>
  <c r="BV176" i="4"/>
  <c r="BU176" i="4"/>
  <c r="BT176" i="4"/>
  <c r="BS176" i="4"/>
  <c r="BR176" i="4"/>
  <c r="BQ176" i="4"/>
  <c r="BP176" i="4"/>
  <c r="BO176" i="4"/>
  <c r="BN176" i="4"/>
  <c r="BM176" i="4"/>
  <c r="BL176" i="4"/>
  <c r="BJ176" i="4"/>
  <c r="B177" i="4"/>
  <c r="A177" i="4"/>
  <c r="B166" i="4"/>
  <c r="A166" i="4"/>
  <c r="B165" i="4"/>
  <c r="A165" i="4"/>
  <c r="BW163" i="4"/>
  <c r="BV163" i="4"/>
  <c r="BU163" i="4"/>
  <c r="BT163" i="4"/>
  <c r="BS163" i="4"/>
  <c r="BR163" i="4"/>
  <c r="BQ163" i="4"/>
  <c r="BP163" i="4"/>
  <c r="BO163" i="4"/>
  <c r="BN163" i="4"/>
  <c r="BM163" i="4"/>
  <c r="BL163" i="4"/>
  <c r="BJ163" i="4"/>
  <c r="B164" i="4"/>
  <c r="A164" i="4"/>
  <c r="BP88" i="4"/>
  <c r="BP89" i="4"/>
  <c r="BP90" i="4"/>
  <c r="BP91" i="4"/>
  <c r="BP92" i="4"/>
  <c r="BP93" i="4"/>
  <c r="BP94" i="4"/>
  <c r="BP95" i="4"/>
  <c r="BP87" i="4"/>
  <c r="D161" i="4"/>
  <c r="C161" i="4"/>
  <c r="B161" i="4"/>
  <c r="A161" i="4"/>
  <c r="D160" i="4"/>
  <c r="C160" i="4"/>
  <c r="B160" i="4"/>
  <c r="A160" i="4"/>
  <c r="D159" i="4"/>
  <c r="C159" i="4"/>
  <c r="B159" i="4"/>
  <c r="A159" i="4"/>
  <c r="D158" i="4"/>
  <c r="C158" i="4"/>
  <c r="B158" i="4"/>
  <c r="A158" i="4"/>
  <c r="D157" i="4"/>
  <c r="C157" i="4"/>
  <c r="B157" i="4"/>
  <c r="A157" i="4"/>
  <c r="D156" i="4"/>
  <c r="C156" i="4"/>
  <c r="B156" i="4"/>
  <c r="A156" i="4"/>
  <c r="D155" i="4"/>
  <c r="C155" i="4"/>
  <c r="B155" i="4"/>
  <c r="A155" i="4"/>
  <c r="D154" i="4"/>
  <c r="C154" i="4"/>
  <c r="B154" i="4"/>
  <c r="A154" i="4"/>
  <c r="C153" i="4"/>
  <c r="B153" i="4"/>
  <c r="A153" i="4"/>
  <c r="D152" i="4"/>
  <c r="C152" i="4"/>
  <c r="B152" i="4"/>
  <c r="A152" i="4"/>
  <c r="D151" i="4"/>
  <c r="C151" i="4"/>
  <c r="B151" i="4"/>
  <c r="A151" i="4"/>
  <c r="D150" i="4"/>
  <c r="C150" i="4"/>
  <c r="B150" i="4"/>
  <c r="A150" i="4"/>
  <c r="D149" i="4"/>
  <c r="C149" i="4"/>
  <c r="B149" i="4"/>
  <c r="A149" i="4"/>
  <c r="D148" i="4"/>
  <c r="C148" i="4"/>
  <c r="B148" i="4"/>
  <c r="A148" i="4"/>
  <c r="D147" i="4"/>
  <c r="C147" i="4"/>
  <c r="B147" i="4"/>
  <c r="A147" i="4"/>
  <c r="D146" i="4"/>
  <c r="C146" i="4"/>
  <c r="B146" i="4"/>
  <c r="A146" i="4"/>
  <c r="D145" i="4"/>
  <c r="C145" i="4"/>
  <c r="B145" i="4"/>
  <c r="A145" i="4"/>
  <c r="C144" i="4"/>
  <c r="B144" i="4"/>
  <c r="A144" i="4"/>
  <c r="D142" i="4"/>
  <c r="C142" i="4"/>
  <c r="B142" i="4"/>
  <c r="A142" i="4"/>
  <c r="D141" i="4"/>
  <c r="C141" i="4"/>
  <c r="B141" i="4"/>
  <c r="A141" i="4"/>
  <c r="D140" i="4"/>
  <c r="C140" i="4"/>
  <c r="B140" i="4"/>
  <c r="A140" i="4"/>
  <c r="BW139" i="4"/>
  <c r="BV139" i="4"/>
  <c r="BU139" i="4"/>
  <c r="BT139" i="4"/>
  <c r="BS139" i="4"/>
  <c r="BR139" i="4"/>
  <c r="BQ139" i="4"/>
  <c r="BP139" i="4"/>
  <c r="BO139" i="4"/>
  <c r="BN139" i="4"/>
  <c r="BM139" i="4"/>
  <c r="BL139" i="4"/>
  <c r="BK139" i="4"/>
  <c r="BJ139" i="4"/>
  <c r="BI139" i="4"/>
  <c r="BH139" i="4"/>
  <c r="BG139" i="4"/>
  <c r="BF139" i="4"/>
  <c r="BE139" i="4"/>
  <c r="BD139" i="4"/>
  <c r="BC139" i="4"/>
  <c r="BB139" i="4"/>
  <c r="BA139" i="4"/>
  <c r="AZ139" i="4"/>
  <c r="AY139" i="4"/>
  <c r="AX139" i="4"/>
  <c r="AW139" i="4"/>
  <c r="AV139" i="4"/>
  <c r="AU139" i="4"/>
  <c r="AT139" i="4"/>
  <c r="AS139" i="4"/>
  <c r="AR139" i="4"/>
  <c r="AQ139" i="4"/>
  <c r="AP139" i="4"/>
  <c r="AO139" i="4"/>
  <c r="AN139" i="4"/>
  <c r="AM139" i="4"/>
  <c r="AL139" i="4"/>
  <c r="AK139" i="4"/>
  <c r="AJ139" i="4"/>
  <c r="AI139" i="4"/>
  <c r="AH139" i="4"/>
  <c r="AG139" i="4"/>
  <c r="AF139" i="4"/>
  <c r="AE139" i="4"/>
  <c r="AD139" i="4"/>
  <c r="AC139" i="4"/>
  <c r="AB139" i="4"/>
  <c r="AA139" i="4"/>
  <c r="Z139" i="4"/>
  <c r="Y139" i="4"/>
  <c r="X139" i="4"/>
  <c r="W139" i="4"/>
  <c r="V139" i="4"/>
  <c r="U139" i="4"/>
  <c r="T139" i="4"/>
  <c r="L139" i="4"/>
  <c r="K139" i="4"/>
  <c r="J139" i="4"/>
  <c r="I139" i="4"/>
  <c r="H139" i="4"/>
  <c r="G139" i="4"/>
  <c r="F139" i="4"/>
  <c r="E139" i="4"/>
  <c r="D139" i="4"/>
  <c r="C139" i="4"/>
  <c r="B139" i="4"/>
  <c r="A139" i="4"/>
  <c r="D138" i="4"/>
  <c r="C138" i="4"/>
  <c r="B138" i="4"/>
  <c r="A138" i="4"/>
  <c r="D137" i="4"/>
  <c r="C137" i="4"/>
  <c r="B137" i="4"/>
  <c r="A137" i="4"/>
  <c r="D136" i="4"/>
  <c r="C136" i="4"/>
  <c r="B136" i="4"/>
  <c r="A136" i="4"/>
  <c r="BW135" i="4"/>
  <c r="BV135" i="4"/>
  <c r="BU135" i="4"/>
  <c r="BT135" i="4"/>
  <c r="BS135" i="4"/>
  <c r="BR135" i="4"/>
  <c r="BQ135" i="4"/>
  <c r="BP135" i="4"/>
  <c r="BO135" i="4"/>
  <c r="BN135" i="4"/>
  <c r="BM135" i="4"/>
  <c r="BL135" i="4"/>
  <c r="BK135" i="4"/>
  <c r="BJ135" i="4"/>
  <c r="BI135" i="4"/>
  <c r="BH135" i="4"/>
  <c r="BG135" i="4"/>
  <c r="BF135" i="4"/>
  <c r="BE135" i="4"/>
  <c r="BD135" i="4"/>
  <c r="BC135" i="4"/>
  <c r="BB135" i="4"/>
  <c r="BA135" i="4"/>
  <c r="AZ135" i="4"/>
  <c r="AY135" i="4"/>
  <c r="AX135" i="4"/>
  <c r="AW135" i="4"/>
  <c r="AV135" i="4"/>
  <c r="AU135" i="4"/>
  <c r="AT135" i="4"/>
  <c r="AS135" i="4"/>
  <c r="AR135" i="4"/>
  <c r="AQ135" i="4"/>
  <c r="AP135" i="4"/>
  <c r="AO135" i="4"/>
  <c r="AN135" i="4"/>
  <c r="AM135" i="4"/>
  <c r="AL135" i="4"/>
  <c r="AK135" i="4"/>
  <c r="AJ135" i="4"/>
  <c r="AI135" i="4"/>
  <c r="AH135" i="4"/>
  <c r="AG135" i="4"/>
  <c r="AF135" i="4"/>
  <c r="AE135" i="4"/>
  <c r="AD135" i="4"/>
  <c r="AC135" i="4"/>
  <c r="AB135" i="4"/>
  <c r="AA135" i="4"/>
  <c r="Z135" i="4"/>
  <c r="Y135" i="4"/>
  <c r="X135" i="4"/>
  <c r="W135" i="4"/>
  <c r="V135" i="4"/>
  <c r="U135" i="4"/>
  <c r="T135" i="4"/>
  <c r="L135" i="4"/>
  <c r="K135" i="4"/>
  <c r="J135" i="4"/>
  <c r="I135" i="4"/>
  <c r="H135" i="4"/>
  <c r="G135" i="4"/>
  <c r="F135" i="4"/>
  <c r="E135" i="4"/>
  <c r="D135" i="4"/>
  <c r="C135" i="4"/>
  <c r="B135" i="4"/>
  <c r="A135" i="4"/>
  <c r="D134" i="4"/>
  <c r="C134" i="4"/>
  <c r="B134" i="4"/>
  <c r="A134" i="4"/>
  <c r="E131" i="4"/>
  <c r="F131" i="4"/>
  <c r="G131" i="4"/>
  <c r="H131" i="4"/>
  <c r="I131" i="4"/>
  <c r="J131" i="4"/>
  <c r="K131" i="4"/>
  <c r="L131" i="4"/>
  <c r="T131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AG131" i="4"/>
  <c r="AH131" i="4"/>
  <c r="AI131" i="4"/>
  <c r="AJ131" i="4"/>
  <c r="AK131" i="4"/>
  <c r="AL131" i="4"/>
  <c r="AM131" i="4"/>
  <c r="AN131" i="4"/>
  <c r="AO131" i="4"/>
  <c r="AP131" i="4"/>
  <c r="AQ131" i="4"/>
  <c r="AR131" i="4"/>
  <c r="AS131" i="4"/>
  <c r="AT131" i="4"/>
  <c r="AU131" i="4"/>
  <c r="AV131" i="4"/>
  <c r="AW131" i="4"/>
  <c r="AX131" i="4"/>
  <c r="AY131" i="4"/>
  <c r="AY85" i="4" s="1"/>
  <c r="AY22" i="4" s="1"/>
  <c r="AZ131" i="4"/>
  <c r="BA131" i="4"/>
  <c r="BB131" i="4"/>
  <c r="BC131" i="4"/>
  <c r="BC85" i="4" s="1"/>
  <c r="BC22" i="4" s="1"/>
  <c r="BD131" i="4"/>
  <c r="BE131" i="4"/>
  <c r="BF131" i="4"/>
  <c r="BG131" i="4"/>
  <c r="BG85" i="4" s="1"/>
  <c r="BG22" i="4" s="1"/>
  <c r="BH131" i="4"/>
  <c r="BI131" i="4"/>
  <c r="BJ131" i="4"/>
  <c r="BK131" i="4"/>
  <c r="BL131" i="4"/>
  <c r="BM131" i="4"/>
  <c r="BN131" i="4"/>
  <c r="BO131" i="4"/>
  <c r="BP131" i="4"/>
  <c r="BQ131" i="4"/>
  <c r="BR131" i="4"/>
  <c r="BS131" i="4"/>
  <c r="BT131" i="4"/>
  <c r="BU131" i="4"/>
  <c r="BV131" i="4"/>
  <c r="BW131" i="4"/>
  <c r="F184" i="4"/>
  <c r="F26" i="4" s="1"/>
  <c r="G184" i="4"/>
  <c r="G26" i="4" s="1"/>
  <c r="H184" i="4"/>
  <c r="H26" i="4" s="1"/>
  <c r="I184" i="4"/>
  <c r="I26" i="4" s="1"/>
  <c r="J184" i="4"/>
  <c r="J26" i="4" s="1"/>
  <c r="K184" i="4"/>
  <c r="K26" i="4" s="1"/>
  <c r="L184" i="4"/>
  <c r="L26" i="4" s="1"/>
  <c r="T184" i="4"/>
  <c r="T26" i="4" s="1"/>
  <c r="U184" i="4"/>
  <c r="U26" i="4" s="1"/>
  <c r="V184" i="4"/>
  <c r="V26" i="4" s="1"/>
  <c r="W184" i="4"/>
  <c r="W26" i="4" s="1"/>
  <c r="X184" i="4"/>
  <c r="X26" i="4" s="1"/>
  <c r="Y184" i="4"/>
  <c r="Y26" i="4" s="1"/>
  <c r="Z184" i="4"/>
  <c r="Z26" i="4" s="1"/>
  <c r="AA184" i="4"/>
  <c r="AA26" i="4" s="1"/>
  <c r="AB184" i="4"/>
  <c r="AB26" i="4" s="1"/>
  <c r="AC184" i="4"/>
  <c r="AC26" i="4" s="1"/>
  <c r="AD184" i="4"/>
  <c r="AD26" i="4" s="1"/>
  <c r="AE184" i="4"/>
  <c r="AE26" i="4" s="1"/>
  <c r="AF184" i="4"/>
  <c r="AF26" i="4" s="1"/>
  <c r="AG184" i="4"/>
  <c r="AG26" i="4" s="1"/>
  <c r="AH184" i="4"/>
  <c r="AH26" i="4" s="1"/>
  <c r="AI184" i="4"/>
  <c r="AI26" i="4" s="1"/>
  <c r="AJ184" i="4"/>
  <c r="AJ26" i="4" s="1"/>
  <c r="AK184" i="4"/>
  <c r="AK26" i="4" s="1"/>
  <c r="AL184" i="4"/>
  <c r="AL26" i="4" s="1"/>
  <c r="AM184" i="4"/>
  <c r="AM26" i="4" s="1"/>
  <c r="AN184" i="4"/>
  <c r="AN26" i="4" s="1"/>
  <c r="AO184" i="4"/>
  <c r="AO26" i="4" s="1"/>
  <c r="AP184" i="4"/>
  <c r="AP26" i="4" s="1"/>
  <c r="AQ184" i="4"/>
  <c r="AQ26" i="4" s="1"/>
  <c r="AR184" i="4"/>
  <c r="AR26" i="4" s="1"/>
  <c r="AS184" i="4"/>
  <c r="AS26" i="4" s="1"/>
  <c r="AT184" i="4"/>
  <c r="AT26" i="4" s="1"/>
  <c r="AU184" i="4"/>
  <c r="AU26" i="4" s="1"/>
  <c r="AV184" i="4"/>
  <c r="AV26" i="4" s="1"/>
  <c r="AW184" i="4"/>
  <c r="AW26" i="4" s="1"/>
  <c r="AX184" i="4"/>
  <c r="AX26" i="4" s="1"/>
  <c r="AY184" i="4"/>
  <c r="AY26" i="4" s="1"/>
  <c r="AZ184" i="4"/>
  <c r="AZ26" i="4" s="1"/>
  <c r="BA184" i="4"/>
  <c r="BA26" i="4" s="1"/>
  <c r="BB184" i="4"/>
  <c r="BB26" i="4" s="1"/>
  <c r="BC184" i="4"/>
  <c r="BC26" i="4" s="1"/>
  <c r="BD184" i="4"/>
  <c r="BD26" i="4" s="1"/>
  <c r="BE184" i="4"/>
  <c r="BE26" i="4" s="1"/>
  <c r="BF184" i="4"/>
  <c r="BF26" i="4" s="1"/>
  <c r="BG184" i="4"/>
  <c r="BG26" i="4" s="1"/>
  <c r="BH184" i="4"/>
  <c r="BH26" i="4" s="1"/>
  <c r="BI184" i="4"/>
  <c r="BI26" i="4" s="1"/>
  <c r="BJ184" i="4"/>
  <c r="BJ26" i="4" s="1"/>
  <c r="BK184" i="4"/>
  <c r="BK26" i="4" s="1"/>
  <c r="BL184" i="4"/>
  <c r="BL26" i="4" s="1"/>
  <c r="BM184" i="4"/>
  <c r="BM26" i="4" s="1"/>
  <c r="BN184" i="4"/>
  <c r="BN26" i="4" s="1"/>
  <c r="BO184" i="4"/>
  <c r="BO26" i="4" s="1"/>
  <c r="BP184" i="4"/>
  <c r="BP26" i="4" s="1"/>
  <c r="BQ184" i="4"/>
  <c r="BQ26" i="4" s="1"/>
  <c r="BR184" i="4"/>
  <c r="BR26" i="4" s="1"/>
  <c r="BS184" i="4"/>
  <c r="BS26" i="4" s="1"/>
  <c r="BT184" i="4"/>
  <c r="BT26" i="4" s="1"/>
  <c r="BU184" i="4"/>
  <c r="BU26" i="4" s="1"/>
  <c r="BV184" i="4"/>
  <c r="BV26" i="4" s="1"/>
  <c r="BW184" i="4"/>
  <c r="BW26" i="4" s="1"/>
  <c r="F180" i="4"/>
  <c r="F25" i="4" s="1"/>
  <c r="G180" i="4"/>
  <c r="G25" i="4" s="1"/>
  <c r="H180" i="4"/>
  <c r="H25" i="4" s="1"/>
  <c r="I180" i="4"/>
  <c r="I25" i="4" s="1"/>
  <c r="J180" i="4"/>
  <c r="J25" i="4" s="1"/>
  <c r="K180" i="4"/>
  <c r="K25" i="4" s="1"/>
  <c r="L180" i="4"/>
  <c r="L25" i="4" s="1"/>
  <c r="T180" i="4"/>
  <c r="T25" i="4" s="1"/>
  <c r="U180" i="4"/>
  <c r="U25" i="4" s="1"/>
  <c r="V180" i="4"/>
  <c r="V25" i="4" s="1"/>
  <c r="W180" i="4"/>
  <c r="W25" i="4" s="1"/>
  <c r="X180" i="4"/>
  <c r="X25" i="4" s="1"/>
  <c r="Y180" i="4"/>
  <c r="Y25" i="4" s="1"/>
  <c r="Z180" i="4"/>
  <c r="Z25" i="4" s="1"/>
  <c r="AA180" i="4"/>
  <c r="AA25" i="4" s="1"/>
  <c r="AB180" i="4"/>
  <c r="AB25" i="4" s="1"/>
  <c r="AC180" i="4"/>
  <c r="AC25" i="4" s="1"/>
  <c r="AD180" i="4"/>
  <c r="AD25" i="4" s="1"/>
  <c r="AE180" i="4"/>
  <c r="AE25" i="4" s="1"/>
  <c r="AF180" i="4"/>
  <c r="AF25" i="4" s="1"/>
  <c r="AG180" i="4"/>
  <c r="AG25" i="4" s="1"/>
  <c r="AH180" i="4"/>
  <c r="AH25" i="4" s="1"/>
  <c r="AI180" i="4"/>
  <c r="AI25" i="4" s="1"/>
  <c r="AJ180" i="4"/>
  <c r="AJ25" i="4" s="1"/>
  <c r="AK180" i="4"/>
  <c r="AK25" i="4" s="1"/>
  <c r="AL180" i="4"/>
  <c r="AL25" i="4" s="1"/>
  <c r="AM180" i="4"/>
  <c r="AM25" i="4" s="1"/>
  <c r="AN180" i="4"/>
  <c r="AN25" i="4" s="1"/>
  <c r="AO180" i="4"/>
  <c r="AO25" i="4" s="1"/>
  <c r="AP180" i="4"/>
  <c r="AP25" i="4" s="1"/>
  <c r="AQ180" i="4"/>
  <c r="AQ25" i="4" s="1"/>
  <c r="AR180" i="4"/>
  <c r="AR25" i="4" s="1"/>
  <c r="AS180" i="4"/>
  <c r="AS25" i="4" s="1"/>
  <c r="AT180" i="4"/>
  <c r="AT25" i="4" s="1"/>
  <c r="AU180" i="4"/>
  <c r="AU25" i="4" s="1"/>
  <c r="AV180" i="4"/>
  <c r="AV25" i="4" s="1"/>
  <c r="AW180" i="4"/>
  <c r="AW25" i="4" s="1"/>
  <c r="AX180" i="4"/>
  <c r="AX25" i="4" s="1"/>
  <c r="AY180" i="4"/>
  <c r="AY25" i="4" s="1"/>
  <c r="AZ180" i="4"/>
  <c r="AZ25" i="4" s="1"/>
  <c r="BA180" i="4"/>
  <c r="BA25" i="4" s="1"/>
  <c r="BB180" i="4"/>
  <c r="BB25" i="4" s="1"/>
  <c r="BC180" i="4"/>
  <c r="BC25" i="4" s="1"/>
  <c r="BD180" i="4"/>
  <c r="BD25" i="4" s="1"/>
  <c r="BE180" i="4"/>
  <c r="BE25" i="4" s="1"/>
  <c r="BF180" i="4"/>
  <c r="BF25" i="4" s="1"/>
  <c r="BG180" i="4"/>
  <c r="BG25" i="4" s="1"/>
  <c r="BH180" i="4"/>
  <c r="BH25" i="4" s="1"/>
  <c r="BI180" i="4"/>
  <c r="BI25" i="4" s="1"/>
  <c r="BJ180" i="4"/>
  <c r="BJ25" i="4" s="1"/>
  <c r="BK180" i="4"/>
  <c r="BK25" i="4" s="1"/>
  <c r="BL180" i="4"/>
  <c r="BL25" i="4" s="1"/>
  <c r="BM180" i="4"/>
  <c r="BM25" i="4" s="1"/>
  <c r="BN180" i="4"/>
  <c r="BN25" i="4" s="1"/>
  <c r="BO180" i="4"/>
  <c r="BO25" i="4" s="1"/>
  <c r="BP180" i="4"/>
  <c r="BP25" i="4" s="1"/>
  <c r="BQ180" i="4"/>
  <c r="BQ25" i="4" s="1"/>
  <c r="BR180" i="4"/>
  <c r="BR25" i="4" s="1"/>
  <c r="BS180" i="4"/>
  <c r="BS25" i="4" s="1"/>
  <c r="BT180" i="4"/>
  <c r="BT25" i="4" s="1"/>
  <c r="BU180" i="4"/>
  <c r="BU25" i="4" s="1"/>
  <c r="BV180" i="4"/>
  <c r="BV25" i="4" s="1"/>
  <c r="BW180" i="4"/>
  <c r="BW25" i="4" s="1"/>
  <c r="AB172" i="4"/>
  <c r="AC172" i="4"/>
  <c r="AD172" i="4"/>
  <c r="AE172" i="4"/>
  <c r="AF172" i="4"/>
  <c r="AG172" i="4"/>
  <c r="AH172" i="4"/>
  <c r="AI172" i="4"/>
  <c r="AJ172" i="4"/>
  <c r="AK172" i="4"/>
  <c r="AL172" i="4"/>
  <c r="AM172" i="4"/>
  <c r="AN172" i="4"/>
  <c r="AO172" i="4"/>
  <c r="AP172" i="4"/>
  <c r="AQ172" i="4"/>
  <c r="AR172" i="4"/>
  <c r="AS172" i="4"/>
  <c r="AT172" i="4"/>
  <c r="AU172" i="4"/>
  <c r="AV172" i="4"/>
  <c r="AW172" i="4"/>
  <c r="AX172" i="4"/>
  <c r="AY172" i="4"/>
  <c r="AZ172" i="4"/>
  <c r="BA172" i="4"/>
  <c r="BB172" i="4"/>
  <c r="BC172" i="4"/>
  <c r="BD172" i="4"/>
  <c r="BE172" i="4"/>
  <c r="BF172" i="4"/>
  <c r="BG172" i="4"/>
  <c r="BH172" i="4"/>
  <c r="BI172" i="4"/>
  <c r="BJ172" i="4"/>
  <c r="BK172" i="4"/>
  <c r="BL172" i="4"/>
  <c r="BM172" i="4"/>
  <c r="BN172" i="4"/>
  <c r="BO172" i="4"/>
  <c r="BP172" i="4"/>
  <c r="BQ172" i="4"/>
  <c r="BR172" i="4"/>
  <c r="BS172" i="4"/>
  <c r="BT172" i="4"/>
  <c r="BU172" i="4"/>
  <c r="BV172" i="4"/>
  <c r="BW172" i="4"/>
  <c r="F172" i="4"/>
  <c r="G172" i="4"/>
  <c r="H172" i="4"/>
  <c r="I172" i="4"/>
  <c r="J172" i="4"/>
  <c r="K172" i="4"/>
  <c r="L172" i="4"/>
  <c r="T172" i="4"/>
  <c r="U172" i="4"/>
  <c r="V172" i="4"/>
  <c r="W172" i="4"/>
  <c r="X172" i="4"/>
  <c r="Y172" i="4"/>
  <c r="Z172" i="4"/>
  <c r="AA172" i="4"/>
  <c r="F168" i="4"/>
  <c r="G168" i="4"/>
  <c r="H168" i="4"/>
  <c r="I168" i="4"/>
  <c r="J168" i="4"/>
  <c r="K168" i="4"/>
  <c r="L168" i="4"/>
  <c r="T168" i="4"/>
  <c r="U168" i="4"/>
  <c r="V168" i="4"/>
  <c r="W168" i="4"/>
  <c r="X168" i="4"/>
  <c r="Y168" i="4"/>
  <c r="Z168" i="4"/>
  <c r="AA168" i="4"/>
  <c r="AB168" i="4"/>
  <c r="AC168" i="4"/>
  <c r="AD168" i="4"/>
  <c r="AE168" i="4"/>
  <c r="AF168" i="4"/>
  <c r="AG168" i="4"/>
  <c r="AH168" i="4"/>
  <c r="AI168" i="4"/>
  <c r="AJ168" i="4"/>
  <c r="AK168" i="4"/>
  <c r="AL168" i="4"/>
  <c r="AM168" i="4"/>
  <c r="AN168" i="4"/>
  <c r="AO168" i="4"/>
  <c r="AP168" i="4"/>
  <c r="AQ168" i="4"/>
  <c r="AR168" i="4"/>
  <c r="AS168" i="4"/>
  <c r="AT168" i="4"/>
  <c r="AU168" i="4"/>
  <c r="AV168" i="4"/>
  <c r="AW168" i="4"/>
  <c r="AX168" i="4"/>
  <c r="AY168" i="4"/>
  <c r="AZ168" i="4"/>
  <c r="BA168" i="4"/>
  <c r="BB168" i="4"/>
  <c r="BC168" i="4"/>
  <c r="BD168" i="4"/>
  <c r="BE168" i="4"/>
  <c r="BF168" i="4"/>
  <c r="BG168" i="4"/>
  <c r="BH168" i="4"/>
  <c r="BI168" i="4"/>
  <c r="BJ168" i="4"/>
  <c r="BK168" i="4"/>
  <c r="BL168" i="4"/>
  <c r="BM168" i="4"/>
  <c r="BN168" i="4"/>
  <c r="BO168" i="4"/>
  <c r="BP168" i="4"/>
  <c r="BQ168" i="4"/>
  <c r="BR168" i="4"/>
  <c r="BS168" i="4"/>
  <c r="BT168" i="4"/>
  <c r="BU168" i="4"/>
  <c r="BV168" i="4"/>
  <c r="BW168" i="4"/>
  <c r="F77" i="4"/>
  <c r="G77" i="4"/>
  <c r="H77" i="4"/>
  <c r="I77" i="4"/>
  <c r="J77" i="4"/>
  <c r="K77" i="4"/>
  <c r="L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Y77" i="4"/>
  <c r="AZ77" i="4"/>
  <c r="BA77" i="4"/>
  <c r="BB77" i="4"/>
  <c r="BC77" i="4"/>
  <c r="BD77" i="4"/>
  <c r="BE77" i="4"/>
  <c r="BF77" i="4"/>
  <c r="BG77" i="4"/>
  <c r="BH77" i="4"/>
  <c r="BI77" i="4"/>
  <c r="BJ77" i="4"/>
  <c r="BK77" i="4"/>
  <c r="BL77" i="4"/>
  <c r="BM77" i="4"/>
  <c r="BN77" i="4"/>
  <c r="BO77" i="4"/>
  <c r="BP77" i="4"/>
  <c r="BQ77" i="4"/>
  <c r="BR77" i="4"/>
  <c r="BS77" i="4"/>
  <c r="BT77" i="4"/>
  <c r="BU77" i="4"/>
  <c r="BV77" i="4"/>
  <c r="BW77" i="4"/>
  <c r="F73" i="4"/>
  <c r="G73" i="4"/>
  <c r="H73" i="4"/>
  <c r="I73" i="4"/>
  <c r="J73" i="4"/>
  <c r="K73" i="4"/>
  <c r="L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B73" i="4"/>
  <c r="BC73" i="4"/>
  <c r="BD73" i="4"/>
  <c r="BE73" i="4"/>
  <c r="BF73" i="4"/>
  <c r="BG73" i="4"/>
  <c r="BH73" i="4"/>
  <c r="BI73" i="4"/>
  <c r="BJ73" i="4"/>
  <c r="BK73" i="4"/>
  <c r="BL73" i="4"/>
  <c r="BM73" i="4"/>
  <c r="BN73" i="4"/>
  <c r="BO73" i="4"/>
  <c r="BP73" i="4"/>
  <c r="BQ73" i="4"/>
  <c r="BR73" i="4"/>
  <c r="BS73" i="4"/>
  <c r="BT73" i="4"/>
  <c r="BU73" i="4"/>
  <c r="BV73" i="4"/>
  <c r="BW73" i="4"/>
  <c r="F68" i="4"/>
  <c r="F21" i="4" s="1"/>
  <c r="I68" i="4"/>
  <c r="I21" i="4" s="1"/>
  <c r="L68" i="4"/>
  <c r="L21" i="4" s="1"/>
  <c r="BP68" i="4"/>
  <c r="BP21" i="4" s="1"/>
  <c r="BQ68" i="4"/>
  <c r="BQ21" i="4" s="1"/>
  <c r="BR68" i="4"/>
  <c r="BR21" i="4" s="1"/>
  <c r="BS68" i="4"/>
  <c r="BS21" i="4" s="1"/>
  <c r="BT68" i="4"/>
  <c r="BT21" i="4" s="1"/>
  <c r="BU68" i="4"/>
  <c r="BU21" i="4" s="1"/>
  <c r="BV68" i="4"/>
  <c r="BV21" i="4" s="1"/>
  <c r="BW68" i="4"/>
  <c r="BW21" i="4" s="1"/>
  <c r="F69" i="4"/>
  <c r="G69" i="4"/>
  <c r="H69" i="4"/>
  <c r="I69" i="4"/>
  <c r="J69" i="4"/>
  <c r="K69" i="4"/>
  <c r="L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BG69" i="4"/>
  <c r="BH69" i="4"/>
  <c r="BI69" i="4"/>
  <c r="BJ69" i="4"/>
  <c r="BK69" i="4"/>
  <c r="BL69" i="4"/>
  <c r="BM69" i="4"/>
  <c r="BN69" i="4"/>
  <c r="BO69" i="4"/>
  <c r="BP69" i="4"/>
  <c r="BQ69" i="4"/>
  <c r="BR69" i="4"/>
  <c r="BS69" i="4"/>
  <c r="BT69" i="4"/>
  <c r="BU69" i="4"/>
  <c r="BV69" i="4"/>
  <c r="BW69" i="4"/>
  <c r="F65" i="4"/>
  <c r="G65" i="4"/>
  <c r="H65" i="4"/>
  <c r="I65" i="4"/>
  <c r="J65" i="4"/>
  <c r="K65" i="4"/>
  <c r="L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BH65" i="4"/>
  <c r="BI65" i="4"/>
  <c r="BJ65" i="4"/>
  <c r="BK65" i="4"/>
  <c r="BL65" i="4"/>
  <c r="BM65" i="4"/>
  <c r="BN65" i="4"/>
  <c r="BO65" i="4"/>
  <c r="BP65" i="4"/>
  <c r="BQ65" i="4"/>
  <c r="BR65" i="4"/>
  <c r="BS65" i="4"/>
  <c r="BT65" i="4"/>
  <c r="BU65" i="4"/>
  <c r="BV65" i="4"/>
  <c r="BW65" i="4"/>
  <c r="F44" i="4"/>
  <c r="I44" i="4"/>
  <c r="BP44" i="4"/>
  <c r="BQ44" i="4"/>
  <c r="BR44" i="4"/>
  <c r="BS44" i="4"/>
  <c r="BT44" i="4"/>
  <c r="BU44" i="4"/>
  <c r="BV44" i="4"/>
  <c r="BW44" i="4"/>
  <c r="F37" i="4"/>
  <c r="G37" i="4"/>
  <c r="H37" i="4"/>
  <c r="I37" i="4"/>
  <c r="J37" i="4"/>
  <c r="K37" i="4"/>
  <c r="L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BJ37" i="4"/>
  <c r="BK37" i="4"/>
  <c r="BL37" i="4"/>
  <c r="BM37" i="4"/>
  <c r="BN37" i="4"/>
  <c r="BO37" i="4"/>
  <c r="BP37" i="4"/>
  <c r="BQ37" i="4"/>
  <c r="BR37" i="4"/>
  <c r="BS37" i="4"/>
  <c r="BT37" i="4"/>
  <c r="BU37" i="4"/>
  <c r="BV37" i="4"/>
  <c r="BW37" i="4"/>
  <c r="F29" i="4"/>
  <c r="I29" i="4"/>
  <c r="L29" i="4"/>
  <c r="BP29" i="4"/>
  <c r="BQ29" i="4"/>
  <c r="BR29" i="4"/>
  <c r="BR20" i="4" s="1"/>
  <c r="BS29" i="4"/>
  <c r="BT29" i="4"/>
  <c r="BU29" i="4"/>
  <c r="BV29" i="4"/>
  <c r="BV20" i="4" s="1"/>
  <c r="BW29" i="4"/>
  <c r="F30" i="4"/>
  <c r="I30" i="4"/>
  <c r="BP30" i="4"/>
  <c r="BQ30" i="4"/>
  <c r="BR30" i="4"/>
  <c r="BS30" i="4"/>
  <c r="BT30" i="4"/>
  <c r="BU30" i="4"/>
  <c r="BV30" i="4"/>
  <c r="BW30" i="4"/>
  <c r="F81" i="4"/>
  <c r="G81" i="4"/>
  <c r="H81" i="4"/>
  <c r="I81" i="4"/>
  <c r="J81" i="4"/>
  <c r="K81" i="4"/>
  <c r="L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AM81" i="4"/>
  <c r="AN81" i="4"/>
  <c r="AO81" i="4"/>
  <c r="AP81" i="4"/>
  <c r="AQ81" i="4"/>
  <c r="AR81" i="4"/>
  <c r="AS81" i="4"/>
  <c r="AT81" i="4"/>
  <c r="AU81" i="4"/>
  <c r="AV81" i="4"/>
  <c r="AW81" i="4"/>
  <c r="AX81" i="4"/>
  <c r="AY81" i="4"/>
  <c r="AZ81" i="4"/>
  <c r="BA81" i="4"/>
  <c r="BB81" i="4"/>
  <c r="BC81" i="4"/>
  <c r="BD81" i="4"/>
  <c r="BE81" i="4"/>
  <c r="BF81" i="4"/>
  <c r="BG81" i="4"/>
  <c r="BH81" i="4"/>
  <c r="BI81" i="4"/>
  <c r="BJ81" i="4"/>
  <c r="BK81" i="4"/>
  <c r="BL81" i="4"/>
  <c r="BM81" i="4"/>
  <c r="BN81" i="4"/>
  <c r="BO81" i="4"/>
  <c r="BP81" i="4"/>
  <c r="BQ81" i="4"/>
  <c r="BR81" i="4"/>
  <c r="BS81" i="4"/>
  <c r="BT81" i="4"/>
  <c r="BU81" i="4"/>
  <c r="BV81" i="4"/>
  <c r="BW81" i="4"/>
  <c r="A21" i="4"/>
  <c r="B21" i="4"/>
  <c r="C21" i="4"/>
  <c r="A22" i="4"/>
  <c r="B22" i="4"/>
  <c r="C22" i="4"/>
  <c r="A23" i="4"/>
  <c r="B23" i="4"/>
  <c r="C23" i="4"/>
  <c r="A24" i="4"/>
  <c r="B24" i="4"/>
  <c r="C24" i="4"/>
  <c r="A25" i="4"/>
  <c r="B25" i="4"/>
  <c r="C25" i="4"/>
  <c r="A26" i="4"/>
  <c r="B26" i="4"/>
  <c r="C26" i="4"/>
  <c r="A27" i="4"/>
  <c r="B27" i="4"/>
  <c r="C27" i="4"/>
  <c r="D27" i="4"/>
  <c r="A28" i="4"/>
  <c r="B28" i="4"/>
  <c r="C28" i="4"/>
  <c r="A29" i="4"/>
  <c r="B29" i="4"/>
  <c r="C29" i="4"/>
  <c r="A30" i="4"/>
  <c r="B30" i="4"/>
  <c r="C30" i="4"/>
  <c r="A31" i="4"/>
  <c r="B31" i="4"/>
  <c r="C31" i="4"/>
  <c r="D31" i="4"/>
  <c r="A32" i="4"/>
  <c r="B32" i="4"/>
  <c r="C32" i="4"/>
  <c r="D32" i="4"/>
  <c r="A33" i="4"/>
  <c r="B33" i="4"/>
  <c r="C33" i="4"/>
  <c r="D33" i="4"/>
  <c r="A34" i="4"/>
  <c r="B34" i="4"/>
  <c r="C34" i="4"/>
  <c r="D34" i="4"/>
  <c r="A35" i="4"/>
  <c r="B35" i="4"/>
  <c r="C35" i="4"/>
  <c r="D35" i="4"/>
  <c r="A36" i="4"/>
  <c r="B36" i="4"/>
  <c r="C36" i="4"/>
  <c r="D36" i="4"/>
  <c r="A37" i="4"/>
  <c r="B37" i="4"/>
  <c r="C37" i="4"/>
  <c r="D37" i="4"/>
  <c r="A38" i="4"/>
  <c r="B38" i="4"/>
  <c r="C38" i="4"/>
  <c r="D38" i="4"/>
  <c r="A39" i="4"/>
  <c r="B39" i="4"/>
  <c r="C39" i="4"/>
  <c r="D39" i="4"/>
  <c r="A40" i="4"/>
  <c r="B40" i="4"/>
  <c r="C40" i="4"/>
  <c r="D40" i="4"/>
  <c r="A41" i="4"/>
  <c r="B41" i="4"/>
  <c r="C41" i="4"/>
  <c r="D41" i="4"/>
  <c r="A42" i="4"/>
  <c r="B42" i="4"/>
  <c r="C42" i="4"/>
  <c r="D42" i="4"/>
  <c r="A43" i="4"/>
  <c r="B43" i="4"/>
  <c r="C43" i="4"/>
  <c r="D43" i="4"/>
  <c r="A44" i="4"/>
  <c r="B44" i="4"/>
  <c r="C44" i="4"/>
  <c r="A45" i="4"/>
  <c r="B45" i="4"/>
  <c r="C45" i="4"/>
  <c r="D45" i="4"/>
  <c r="A46" i="4"/>
  <c r="B46" i="4"/>
  <c r="C46" i="4"/>
  <c r="D46" i="4"/>
  <c r="A47" i="4"/>
  <c r="B47" i="4"/>
  <c r="C47" i="4"/>
  <c r="D47" i="4"/>
  <c r="A48" i="4"/>
  <c r="B48" i="4"/>
  <c r="C48" i="4"/>
  <c r="D48" i="4"/>
  <c r="A49" i="4"/>
  <c r="B49" i="4"/>
  <c r="C49" i="4"/>
  <c r="D49" i="4"/>
  <c r="A50" i="4"/>
  <c r="B50" i="4"/>
  <c r="C50" i="4"/>
  <c r="D50" i="4"/>
  <c r="A51" i="4"/>
  <c r="B51" i="4"/>
  <c r="C51" i="4"/>
  <c r="D51" i="4"/>
  <c r="A52" i="4"/>
  <c r="B52" i="4"/>
  <c r="C52" i="4"/>
  <c r="D52" i="4"/>
  <c r="A53" i="4"/>
  <c r="B53" i="4"/>
  <c r="C53" i="4"/>
  <c r="D53" i="4"/>
  <c r="A54" i="4"/>
  <c r="B54" i="4"/>
  <c r="C54" i="4"/>
  <c r="D54" i="4"/>
  <c r="A55" i="4"/>
  <c r="B55" i="4"/>
  <c r="C55" i="4"/>
  <c r="D55" i="4"/>
  <c r="A56" i="4"/>
  <c r="B56" i="4"/>
  <c r="C56" i="4"/>
  <c r="D56" i="4"/>
  <c r="A57" i="4"/>
  <c r="B57" i="4"/>
  <c r="C57" i="4"/>
  <c r="D57" i="4"/>
  <c r="A58" i="4"/>
  <c r="B58" i="4"/>
  <c r="C58" i="4"/>
  <c r="D58" i="4"/>
  <c r="A59" i="4"/>
  <c r="B59" i="4"/>
  <c r="C59" i="4"/>
  <c r="D59" i="4"/>
  <c r="A60" i="4"/>
  <c r="B60" i="4"/>
  <c r="C60" i="4"/>
  <c r="D60" i="4"/>
  <c r="A61" i="4"/>
  <c r="B61" i="4"/>
  <c r="C61" i="4"/>
  <c r="D61" i="4"/>
  <c r="A62" i="4"/>
  <c r="B62" i="4"/>
  <c r="C62" i="4"/>
  <c r="D62" i="4"/>
  <c r="A63" i="4"/>
  <c r="B63" i="4"/>
  <c r="C63" i="4"/>
  <c r="D63" i="4"/>
  <c r="A64" i="4"/>
  <c r="B64" i="4"/>
  <c r="C64" i="4"/>
  <c r="D64" i="4"/>
  <c r="A65" i="4"/>
  <c r="B65" i="4"/>
  <c r="C65" i="4"/>
  <c r="D65" i="4"/>
  <c r="A66" i="4"/>
  <c r="B66" i="4"/>
  <c r="C66" i="4"/>
  <c r="D66" i="4"/>
  <c r="A67" i="4"/>
  <c r="B67" i="4"/>
  <c r="C67" i="4"/>
  <c r="D67" i="4"/>
  <c r="A68" i="4"/>
  <c r="B68" i="4"/>
  <c r="C68" i="4"/>
  <c r="A69" i="4"/>
  <c r="B69" i="4"/>
  <c r="C69" i="4"/>
  <c r="D69" i="4"/>
  <c r="A70" i="4"/>
  <c r="B70" i="4"/>
  <c r="C70" i="4"/>
  <c r="D70" i="4"/>
  <c r="A71" i="4"/>
  <c r="B71" i="4"/>
  <c r="C71" i="4"/>
  <c r="D71" i="4"/>
  <c r="A72" i="4"/>
  <c r="B72" i="4"/>
  <c r="C72" i="4"/>
  <c r="D72" i="4"/>
  <c r="A73" i="4"/>
  <c r="B73" i="4"/>
  <c r="C73" i="4"/>
  <c r="D73" i="4"/>
  <c r="A74" i="4"/>
  <c r="B74" i="4"/>
  <c r="C74" i="4"/>
  <c r="D74" i="4"/>
  <c r="A75" i="4"/>
  <c r="B75" i="4"/>
  <c r="C75" i="4"/>
  <c r="D75" i="4"/>
  <c r="A76" i="4"/>
  <c r="B76" i="4"/>
  <c r="C76" i="4"/>
  <c r="D76" i="4"/>
  <c r="A77" i="4"/>
  <c r="B77" i="4"/>
  <c r="C77" i="4"/>
  <c r="D77" i="4"/>
  <c r="A78" i="4"/>
  <c r="B78" i="4"/>
  <c r="C78" i="4"/>
  <c r="D78" i="4"/>
  <c r="A79" i="4"/>
  <c r="B79" i="4"/>
  <c r="C79" i="4"/>
  <c r="D79" i="4"/>
  <c r="A80" i="4"/>
  <c r="B80" i="4"/>
  <c r="C80" i="4"/>
  <c r="D80" i="4"/>
  <c r="A81" i="4"/>
  <c r="B81" i="4"/>
  <c r="C81" i="4"/>
  <c r="D81" i="4"/>
  <c r="A82" i="4"/>
  <c r="B82" i="4"/>
  <c r="C82" i="4"/>
  <c r="D82" i="4"/>
  <c r="A83" i="4"/>
  <c r="B83" i="4"/>
  <c r="C83" i="4"/>
  <c r="D83" i="4"/>
  <c r="A84" i="4"/>
  <c r="B84" i="4"/>
  <c r="C84" i="4"/>
  <c r="D84" i="4"/>
  <c r="A85" i="4"/>
  <c r="B85" i="4"/>
  <c r="C85" i="4"/>
  <c r="A86" i="4"/>
  <c r="B86" i="4"/>
  <c r="C86" i="4"/>
  <c r="A87" i="4"/>
  <c r="B87" i="4"/>
  <c r="C87" i="4"/>
  <c r="A131" i="4"/>
  <c r="B131" i="4"/>
  <c r="C131" i="4"/>
  <c r="A132" i="4"/>
  <c r="B132" i="4"/>
  <c r="C132" i="4"/>
  <c r="D132" i="4"/>
  <c r="A133" i="4"/>
  <c r="B133" i="4"/>
  <c r="C133" i="4"/>
  <c r="D133" i="4"/>
  <c r="A143" i="4"/>
  <c r="B143" i="4"/>
  <c r="C143" i="4"/>
  <c r="A162" i="4"/>
  <c r="B162" i="4"/>
  <c r="C162" i="4"/>
  <c r="A163" i="4"/>
  <c r="B163" i="4"/>
  <c r="C163" i="4"/>
  <c r="A167" i="4"/>
  <c r="B167" i="4"/>
  <c r="D167" i="4"/>
  <c r="A168" i="4"/>
  <c r="B168" i="4"/>
  <c r="C168" i="4"/>
  <c r="D168" i="4"/>
  <c r="A169" i="4"/>
  <c r="B169" i="4"/>
  <c r="C169" i="4"/>
  <c r="D169" i="4"/>
  <c r="A170" i="4"/>
  <c r="B170" i="4"/>
  <c r="C170" i="4"/>
  <c r="D170" i="4"/>
  <c r="A171" i="4"/>
  <c r="B171" i="4"/>
  <c r="C171" i="4"/>
  <c r="D171" i="4"/>
  <c r="A172" i="4"/>
  <c r="B172" i="4"/>
  <c r="C172" i="4"/>
  <c r="D172" i="4"/>
  <c r="A173" i="4"/>
  <c r="B173" i="4"/>
  <c r="C173" i="4"/>
  <c r="D173" i="4"/>
  <c r="A174" i="4"/>
  <c r="B174" i="4"/>
  <c r="C174" i="4"/>
  <c r="D174" i="4"/>
  <c r="A175" i="4"/>
  <c r="B175" i="4"/>
  <c r="C175" i="4"/>
  <c r="D175" i="4"/>
  <c r="A176" i="4"/>
  <c r="B176" i="4"/>
  <c r="C176" i="4"/>
  <c r="A178" i="4"/>
  <c r="B178" i="4"/>
  <c r="C178" i="4"/>
  <c r="D178" i="4"/>
  <c r="A179" i="4"/>
  <c r="B179" i="4"/>
  <c r="C179" i="4"/>
  <c r="D179" i="4"/>
  <c r="A180" i="4"/>
  <c r="B180" i="4"/>
  <c r="C180" i="4"/>
  <c r="D180" i="4"/>
  <c r="D25" i="4" s="1"/>
  <c r="A181" i="4"/>
  <c r="B181" i="4"/>
  <c r="C181" i="4"/>
  <c r="D181" i="4"/>
  <c r="A182" i="4"/>
  <c r="B182" i="4"/>
  <c r="C182" i="4"/>
  <c r="D182" i="4"/>
  <c r="A183" i="4"/>
  <c r="B183" i="4"/>
  <c r="C183" i="4"/>
  <c r="D183" i="4"/>
  <c r="A184" i="4"/>
  <c r="B184" i="4"/>
  <c r="C184" i="4"/>
  <c r="D184" i="4"/>
  <c r="D26" i="4" s="1"/>
  <c r="A185" i="4"/>
  <c r="B185" i="4"/>
  <c r="C185" i="4"/>
  <c r="D185" i="4"/>
  <c r="E186" i="3"/>
  <c r="F186" i="3"/>
  <c r="G186" i="3"/>
  <c r="AH188" i="3"/>
  <c r="AG188" i="3"/>
  <c r="AF188" i="3"/>
  <c r="AE188" i="3"/>
  <c r="AD188" i="3"/>
  <c r="AC188" i="3"/>
  <c r="P188" i="3"/>
  <c r="K188" i="3"/>
  <c r="J188" i="3"/>
  <c r="I188" i="3"/>
  <c r="H188" i="3"/>
  <c r="G188" i="3"/>
  <c r="F188" i="3"/>
  <c r="E188" i="3"/>
  <c r="D188" i="3"/>
  <c r="C188" i="3"/>
  <c r="B188" i="3"/>
  <c r="A188" i="3"/>
  <c r="AH187" i="3"/>
  <c r="AG187" i="3"/>
  <c r="AF187" i="3"/>
  <c r="AE187" i="3"/>
  <c r="AD187" i="3"/>
  <c r="AC187" i="3"/>
  <c r="P187" i="3"/>
  <c r="K187" i="3"/>
  <c r="J187" i="3"/>
  <c r="I187" i="3"/>
  <c r="H187" i="3"/>
  <c r="G187" i="3"/>
  <c r="F187" i="3"/>
  <c r="E187" i="3"/>
  <c r="D187" i="3"/>
  <c r="C187" i="3"/>
  <c r="B187" i="3"/>
  <c r="A187" i="3"/>
  <c r="AH186" i="3"/>
  <c r="AG186" i="3"/>
  <c r="AF186" i="3"/>
  <c r="AE186" i="3"/>
  <c r="AD186" i="3"/>
  <c r="AC186" i="3"/>
  <c r="P186" i="3"/>
  <c r="K186" i="3"/>
  <c r="J186" i="3"/>
  <c r="I186" i="3"/>
  <c r="H186" i="3"/>
  <c r="D186" i="3"/>
  <c r="C186" i="3"/>
  <c r="B186" i="3"/>
  <c r="A186" i="3"/>
  <c r="AH184" i="3"/>
  <c r="AG184" i="3"/>
  <c r="AF184" i="3"/>
  <c r="AE184" i="3"/>
  <c r="AD184" i="3"/>
  <c r="AC184" i="3"/>
  <c r="P184" i="3"/>
  <c r="K184" i="3"/>
  <c r="J184" i="3"/>
  <c r="I184" i="3"/>
  <c r="H184" i="3"/>
  <c r="G184" i="3"/>
  <c r="F184" i="3"/>
  <c r="E184" i="3"/>
  <c r="D184" i="3"/>
  <c r="C184" i="3"/>
  <c r="B184" i="3"/>
  <c r="A184" i="3"/>
  <c r="AH183" i="3"/>
  <c r="AG183" i="3"/>
  <c r="AF183" i="3"/>
  <c r="AE183" i="3"/>
  <c r="AD183" i="3"/>
  <c r="AC183" i="3"/>
  <c r="P183" i="3"/>
  <c r="K183" i="3"/>
  <c r="J183" i="3"/>
  <c r="I183" i="3"/>
  <c r="H183" i="3"/>
  <c r="G183" i="3"/>
  <c r="F183" i="3"/>
  <c r="E183" i="3"/>
  <c r="D183" i="3"/>
  <c r="C183" i="3"/>
  <c r="B183" i="3"/>
  <c r="A183" i="3"/>
  <c r="AH182" i="3"/>
  <c r="AG182" i="3"/>
  <c r="AF182" i="3"/>
  <c r="AE182" i="3"/>
  <c r="AD182" i="3"/>
  <c r="AC182" i="3"/>
  <c r="P182" i="3"/>
  <c r="K182" i="3"/>
  <c r="J182" i="3"/>
  <c r="I182" i="3"/>
  <c r="H182" i="3"/>
  <c r="G182" i="3"/>
  <c r="F182" i="3"/>
  <c r="E182" i="3"/>
  <c r="D182" i="3"/>
  <c r="C182" i="3"/>
  <c r="B182" i="3"/>
  <c r="A182" i="3"/>
  <c r="AH180" i="3"/>
  <c r="AG180" i="3"/>
  <c r="AF180" i="3"/>
  <c r="AE180" i="3"/>
  <c r="AD180" i="3"/>
  <c r="AC180" i="3"/>
  <c r="P180" i="3"/>
  <c r="K180" i="3"/>
  <c r="J180" i="3"/>
  <c r="I180" i="3"/>
  <c r="H180" i="3"/>
  <c r="G180" i="3"/>
  <c r="F180" i="3"/>
  <c r="E180" i="3"/>
  <c r="D180" i="3"/>
  <c r="C180" i="3"/>
  <c r="B180" i="3"/>
  <c r="A180" i="3"/>
  <c r="AH179" i="3"/>
  <c r="AG179" i="3"/>
  <c r="AF179" i="3"/>
  <c r="AE179" i="3"/>
  <c r="AD179" i="3"/>
  <c r="AC179" i="3"/>
  <c r="P179" i="3"/>
  <c r="K179" i="3"/>
  <c r="J179" i="3"/>
  <c r="I179" i="3"/>
  <c r="H179" i="3"/>
  <c r="G179" i="3"/>
  <c r="F179" i="3"/>
  <c r="E179" i="3"/>
  <c r="D179" i="3"/>
  <c r="C179" i="3"/>
  <c r="B179" i="3"/>
  <c r="A179" i="3"/>
  <c r="AH176" i="3"/>
  <c r="AG176" i="3"/>
  <c r="AF176" i="3"/>
  <c r="AE176" i="3"/>
  <c r="AD176" i="3"/>
  <c r="AC176" i="3"/>
  <c r="P176" i="3"/>
  <c r="K176" i="3"/>
  <c r="J176" i="3"/>
  <c r="I176" i="3"/>
  <c r="H176" i="3"/>
  <c r="G176" i="3"/>
  <c r="F176" i="3"/>
  <c r="E176" i="3"/>
  <c r="D176" i="3"/>
  <c r="C176" i="3"/>
  <c r="B176" i="3"/>
  <c r="A176" i="3"/>
  <c r="AH175" i="3"/>
  <c r="AG175" i="3"/>
  <c r="AF175" i="3"/>
  <c r="AE175" i="3"/>
  <c r="AD175" i="3"/>
  <c r="AC175" i="3"/>
  <c r="P175" i="3"/>
  <c r="K175" i="3"/>
  <c r="J175" i="3"/>
  <c r="I175" i="3"/>
  <c r="H175" i="3"/>
  <c r="G175" i="3"/>
  <c r="F175" i="3"/>
  <c r="E175" i="3"/>
  <c r="D175" i="3"/>
  <c r="C175" i="3"/>
  <c r="B175" i="3"/>
  <c r="A175" i="3"/>
  <c r="AH174" i="3"/>
  <c r="AG174" i="3"/>
  <c r="AF174" i="3"/>
  <c r="AE174" i="3"/>
  <c r="AD174" i="3"/>
  <c r="AC174" i="3"/>
  <c r="P174" i="3"/>
  <c r="K174" i="3"/>
  <c r="J174" i="3"/>
  <c r="I174" i="3"/>
  <c r="H174" i="3"/>
  <c r="G174" i="3"/>
  <c r="F174" i="3"/>
  <c r="E174" i="3"/>
  <c r="D174" i="3"/>
  <c r="C174" i="3"/>
  <c r="B174" i="3"/>
  <c r="A174" i="3"/>
  <c r="AH172" i="3"/>
  <c r="AG172" i="3"/>
  <c r="AF172" i="3"/>
  <c r="AE172" i="3"/>
  <c r="AD172" i="3"/>
  <c r="AC172" i="3"/>
  <c r="P172" i="3"/>
  <c r="K172" i="3"/>
  <c r="J172" i="3"/>
  <c r="I172" i="3"/>
  <c r="H172" i="3"/>
  <c r="G172" i="3"/>
  <c r="F172" i="3"/>
  <c r="E172" i="3"/>
  <c r="D172" i="3"/>
  <c r="C172" i="3"/>
  <c r="B172" i="3"/>
  <c r="A172" i="3"/>
  <c r="AH171" i="3"/>
  <c r="AG171" i="3"/>
  <c r="AF171" i="3"/>
  <c r="AE171" i="3"/>
  <c r="AD171" i="3"/>
  <c r="AC171" i="3"/>
  <c r="P171" i="3"/>
  <c r="K171" i="3"/>
  <c r="J171" i="3"/>
  <c r="I171" i="3"/>
  <c r="H171" i="3"/>
  <c r="G171" i="3"/>
  <c r="F171" i="3"/>
  <c r="E171" i="3"/>
  <c r="D171" i="3"/>
  <c r="C171" i="3"/>
  <c r="B171" i="3"/>
  <c r="A171" i="3"/>
  <c r="AH170" i="3"/>
  <c r="AG170" i="3"/>
  <c r="AF170" i="3"/>
  <c r="AE170" i="3"/>
  <c r="AD170" i="3"/>
  <c r="AC170" i="3"/>
  <c r="P170" i="3"/>
  <c r="K170" i="3"/>
  <c r="J170" i="3"/>
  <c r="I170" i="3"/>
  <c r="H170" i="3"/>
  <c r="G170" i="3"/>
  <c r="F170" i="3"/>
  <c r="E170" i="3"/>
  <c r="D170" i="3"/>
  <c r="C170" i="3"/>
  <c r="B170" i="3"/>
  <c r="A170" i="3"/>
  <c r="AH168" i="3"/>
  <c r="AG168" i="3"/>
  <c r="AF168" i="3"/>
  <c r="AE168" i="3"/>
  <c r="AD168" i="3"/>
  <c r="AC168" i="3"/>
  <c r="P168" i="3"/>
  <c r="K168" i="3"/>
  <c r="J168" i="3"/>
  <c r="I168" i="3"/>
  <c r="H168" i="3"/>
  <c r="G168" i="3"/>
  <c r="F168" i="3"/>
  <c r="E168" i="3"/>
  <c r="D168" i="3"/>
  <c r="C168" i="3"/>
  <c r="B168" i="3"/>
  <c r="A168" i="3"/>
  <c r="AH162" i="3"/>
  <c r="AG162" i="3"/>
  <c r="AF162" i="3"/>
  <c r="AE162" i="3"/>
  <c r="AD162" i="3"/>
  <c r="AC162" i="3"/>
  <c r="P162" i="3"/>
  <c r="K162" i="3"/>
  <c r="J162" i="3"/>
  <c r="I162" i="3"/>
  <c r="H162" i="3"/>
  <c r="G162" i="3"/>
  <c r="F162" i="3"/>
  <c r="E162" i="3"/>
  <c r="D162" i="3"/>
  <c r="C162" i="3"/>
  <c r="B162" i="3"/>
  <c r="A162" i="3"/>
  <c r="AH161" i="3"/>
  <c r="AG161" i="3"/>
  <c r="AF161" i="3"/>
  <c r="AE161" i="3"/>
  <c r="AD161" i="3"/>
  <c r="AC161" i="3"/>
  <c r="P161" i="3"/>
  <c r="K161" i="3"/>
  <c r="J161" i="3"/>
  <c r="I161" i="3"/>
  <c r="H161" i="3"/>
  <c r="G161" i="3"/>
  <c r="F161" i="3"/>
  <c r="E161" i="3"/>
  <c r="D161" i="3"/>
  <c r="C161" i="3"/>
  <c r="B161" i="3"/>
  <c r="A161" i="3"/>
  <c r="AH160" i="3"/>
  <c r="AG160" i="3"/>
  <c r="AF160" i="3"/>
  <c r="AE160" i="3"/>
  <c r="AD160" i="3"/>
  <c r="AC160" i="3"/>
  <c r="P160" i="3"/>
  <c r="K160" i="3"/>
  <c r="J160" i="3"/>
  <c r="I160" i="3"/>
  <c r="H160" i="3"/>
  <c r="G160" i="3"/>
  <c r="F160" i="3"/>
  <c r="E160" i="3"/>
  <c r="D160" i="3"/>
  <c r="C160" i="3"/>
  <c r="B160" i="3"/>
  <c r="A160" i="3"/>
  <c r="AH159" i="3"/>
  <c r="AG159" i="3"/>
  <c r="AF159" i="3"/>
  <c r="AE159" i="3"/>
  <c r="AD159" i="3"/>
  <c r="AC159" i="3"/>
  <c r="P159" i="3"/>
  <c r="K159" i="3"/>
  <c r="J159" i="3"/>
  <c r="I159" i="3"/>
  <c r="H159" i="3"/>
  <c r="G159" i="3"/>
  <c r="F159" i="3"/>
  <c r="E159" i="3"/>
  <c r="D159" i="3"/>
  <c r="C159" i="3"/>
  <c r="B159" i="3"/>
  <c r="A159" i="3"/>
  <c r="AH158" i="3"/>
  <c r="AG158" i="3"/>
  <c r="AF158" i="3"/>
  <c r="AE158" i="3"/>
  <c r="AD158" i="3"/>
  <c r="AC158" i="3"/>
  <c r="P158" i="3"/>
  <c r="K158" i="3"/>
  <c r="J158" i="3"/>
  <c r="I158" i="3"/>
  <c r="H158" i="3"/>
  <c r="G158" i="3"/>
  <c r="F158" i="3"/>
  <c r="E158" i="3"/>
  <c r="D158" i="3"/>
  <c r="C158" i="3"/>
  <c r="B158" i="3"/>
  <c r="A158" i="3"/>
  <c r="AH157" i="3"/>
  <c r="AG157" i="3"/>
  <c r="AF157" i="3"/>
  <c r="AE157" i="3"/>
  <c r="AD157" i="3"/>
  <c r="AC157" i="3"/>
  <c r="P157" i="3"/>
  <c r="K157" i="3"/>
  <c r="J157" i="3"/>
  <c r="I157" i="3"/>
  <c r="H157" i="3"/>
  <c r="G157" i="3"/>
  <c r="F157" i="3"/>
  <c r="E157" i="3"/>
  <c r="D157" i="3"/>
  <c r="C157" i="3"/>
  <c r="B157" i="3"/>
  <c r="A157" i="3"/>
  <c r="AH156" i="3"/>
  <c r="AG156" i="3"/>
  <c r="AF156" i="3"/>
  <c r="AE156" i="3"/>
  <c r="AD156" i="3"/>
  <c r="AC156" i="3"/>
  <c r="P156" i="3"/>
  <c r="K156" i="3"/>
  <c r="J156" i="3"/>
  <c r="I156" i="3"/>
  <c r="H156" i="3"/>
  <c r="G156" i="3"/>
  <c r="F156" i="3"/>
  <c r="E156" i="3"/>
  <c r="D156" i="3"/>
  <c r="C156" i="3"/>
  <c r="B156" i="3"/>
  <c r="A156" i="3"/>
  <c r="AH155" i="3"/>
  <c r="AG155" i="3"/>
  <c r="AF155" i="3"/>
  <c r="AE155" i="3"/>
  <c r="AD155" i="3"/>
  <c r="AC155" i="3"/>
  <c r="P155" i="3"/>
  <c r="K155" i="3"/>
  <c r="J155" i="3"/>
  <c r="I155" i="3"/>
  <c r="G155" i="3"/>
  <c r="F155" i="3"/>
  <c r="E155" i="3"/>
  <c r="D155" i="3"/>
  <c r="C155" i="3"/>
  <c r="B155" i="3"/>
  <c r="A155" i="3"/>
  <c r="AH154" i="3"/>
  <c r="AG154" i="3"/>
  <c r="AF154" i="3"/>
  <c r="AE154" i="3"/>
  <c r="AD154" i="3"/>
  <c r="AC154" i="3"/>
  <c r="P154" i="3"/>
  <c r="K154" i="3"/>
  <c r="J154" i="3"/>
  <c r="I154" i="3"/>
  <c r="H154" i="3"/>
  <c r="G154" i="3"/>
  <c r="F154" i="3"/>
  <c r="E154" i="3"/>
  <c r="D154" i="3"/>
  <c r="C154" i="3"/>
  <c r="B154" i="3"/>
  <c r="A154" i="3"/>
  <c r="AH153" i="3"/>
  <c r="AG153" i="3"/>
  <c r="AF153" i="3"/>
  <c r="AE153" i="3"/>
  <c r="AD153" i="3"/>
  <c r="AC153" i="3"/>
  <c r="P153" i="3"/>
  <c r="K153" i="3"/>
  <c r="J153" i="3"/>
  <c r="I153" i="3"/>
  <c r="H153" i="3"/>
  <c r="G153" i="3"/>
  <c r="F153" i="3"/>
  <c r="E153" i="3"/>
  <c r="D153" i="3"/>
  <c r="C153" i="3"/>
  <c r="B153" i="3"/>
  <c r="A153" i="3"/>
  <c r="AH152" i="3"/>
  <c r="AG152" i="3"/>
  <c r="AF152" i="3"/>
  <c r="AE152" i="3"/>
  <c r="AD152" i="3"/>
  <c r="AC152" i="3"/>
  <c r="P152" i="3"/>
  <c r="K152" i="3"/>
  <c r="J152" i="3"/>
  <c r="I152" i="3"/>
  <c r="H152" i="3"/>
  <c r="G152" i="3"/>
  <c r="F152" i="3"/>
  <c r="E152" i="3"/>
  <c r="D152" i="3"/>
  <c r="C152" i="3"/>
  <c r="B152" i="3"/>
  <c r="A152" i="3"/>
  <c r="AH151" i="3"/>
  <c r="AG151" i="3"/>
  <c r="AF151" i="3"/>
  <c r="AE151" i="3"/>
  <c r="AD151" i="3"/>
  <c r="AC151" i="3"/>
  <c r="P151" i="3"/>
  <c r="K151" i="3"/>
  <c r="J151" i="3"/>
  <c r="I151" i="3"/>
  <c r="H151" i="3"/>
  <c r="G151" i="3"/>
  <c r="F151" i="3"/>
  <c r="E151" i="3"/>
  <c r="D151" i="3"/>
  <c r="C151" i="3"/>
  <c r="B151" i="3"/>
  <c r="A151" i="3"/>
  <c r="AH149" i="3"/>
  <c r="AG149" i="3"/>
  <c r="AF149" i="3"/>
  <c r="AE149" i="3"/>
  <c r="AD149" i="3"/>
  <c r="AC149" i="3"/>
  <c r="P149" i="3"/>
  <c r="K149" i="3"/>
  <c r="J149" i="3"/>
  <c r="I149" i="3"/>
  <c r="H149" i="3"/>
  <c r="G149" i="3"/>
  <c r="F149" i="3"/>
  <c r="E149" i="3"/>
  <c r="D149" i="3"/>
  <c r="C149" i="3"/>
  <c r="B149" i="3"/>
  <c r="A149" i="3"/>
  <c r="AH148" i="3"/>
  <c r="AG148" i="3"/>
  <c r="AF148" i="3"/>
  <c r="AE148" i="3"/>
  <c r="AD148" i="3"/>
  <c r="AC148" i="3"/>
  <c r="P148" i="3"/>
  <c r="K148" i="3"/>
  <c r="J148" i="3"/>
  <c r="I148" i="3"/>
  <c r="H148" i="3"/>
  <c r="G148" i="3"/>
  <c r="F148" i="3"/>
  <c r="E148" i="3"/>
  <c r="D148" i="3"/>
  <c r="C148" i="3"/>
  <c r="B148" i="3"/>
  <c r="A148" i="3"/>
  <c r="AH147" i="3"/>
  <c r="AG147" i="3"/>
  <c r="AF147" i="3"/>
  <c r="AE147" i="3"/>
  <c r="AD147" i="3"/>
  <c r="AC147" i="3"/>
  <c r="P147" i="3"/>
  <c r="K147" i="3"/>
  <c r="J147" i="3"/>
  <c r="I147" i="3"/>
  <c r="H147" i="3"/>
  <c r="G147" i="3"/>
  <c r="F147" i="3"/>
  <c r="E147" i="3"/>
  <c r="D147" i="3"/>
  <c r="C147" i="3"/>
  <c r="B147" i="3"/>
  <c r="A147" i="3"/>
  <c r="AH143" i="3"/>
  <c r="AG143" i="3"/>
  <c r="AF143" i="3"/>
  <c r="AE143" i="3"/>
  <c r="AD143" i="3"/>
  <c r="AC143" i="3"/>
  <c r="P143" i="3"/>
  <c r="K143" i="3"/>
  <c r="J143" i="3"/>
  <c r="I143" i="3"/>
  <c r="H143" i="3"/>
  <c r="G143" i="3"/>
  <c r="F143" i="3"/>
  <c r="E143" i="3"/>
  <c r="D143" i="3"/>
  <c r="C143" i="3"/>
  <c r="B143" i="3"/>
  <c r="A143" i="3"/>
  <c r="AH142" i="3"/>
  <c r="AG142" i="3"/>
  <c r="AF142" i="3"/>
  <c r="AE142" i="3"/>
  <c r="AD142" i="3"/>
  <c r="AC142" i="3"/>
  <c r="P142" i="3"/>
  <c r="K142" i="3"/>
  <c r="J142" i="3"/>
  <c r="I142" i="3"/>
  <c r="H142" i="3"/>
  <c r="G142" i="3"/>
  <c r="F142" i="3"/>
  <c r="E142" i="3"/>
  <c r="D142" i="3"/>
  <c r="C142" i="3"/>
  <c r="B142" i="3"/>
  <c r="A142" i="3"/>
  <c r="AH141" i="3"/>
  <c r="AG141" i="3"/>
  <c r="AF141" i="3"/>
  <c r="AE141" i="3"/>
  <c r="AD141" i="3"/>
  <c r="AC141" i="3"/>
  <c r="P141" i="3"/>
  <c r="K141" i="3"/>
  <c r="J141" i="3"/>
  <c r="I141" i="3"/>
  <c r="H141" i="3"/>
  <c r="G141" i="3"/>
  <c r="F141" i="3"/>
  <c r="E141" i="3"/>
  <c r="D141" i="3"/>
  <c r="C141" i="3"/>
  <c r="B141" i="3"/>
  <c r="A141" i="3"/>
  <c r="AH139" i="3"/>
  <c r="AG139" i="3"/>
  <c r="AF139" i="3"/>
  <c r="AE139" i="3"/>
  <c r="AD139" i="3"/>
  <c r="AC139" i="3"/>
  <c r="P139" i="3"/>
  <c r="K139" i="3"/>
  <c r="J139" i="3"/>
  <c r="I139" i="3"/>
  <c r="H139" i="3"/>
  <c r="G139" i="3"/>
  <c r="F139" i="3"/>
  <c r="E139" i="3"/>
  <c r="D139" i="3"/>
  <c r="C139" i="3"/>
  <c r="B139" i="3"/>
  <c r="A139" i="3"/>
  <c r="AH138" i="3"/>
  <c r="AG138" i="3"/>
  <c r="AF138" i="3"/>
  <c r="AE138" i="3"/>
  <c r="AD138" i="3"/>
  <c r="AC138" i="3"/>
  <c r="P138" i="3"/>
  <c r="K138" i="3"/>
  <c r="J138" i="3"/>
  <c r="I138" i="3"/>
  <c r="H138" i="3"/>
  <c r="G138" i="3"/>
  <c r="F138" i="3"/>
  <c r="E138" i="3"/>
  <c r="D138" i="3"/>
  <c r="C138" i="3"/>
  <c r="B138" i="3"/>
  <c r="A138" i="3"/>
  <c r="AH137" i="3"/>
  <c r="AG137" i="3"/>
  <c r="AF137" i="3"/>
  <c r="AE137" i="3"/>
  <c r="AD137" i="3"/>
  <c r="AC137" i="3"/>
  <c r="P137" i="3"/>
  <c r="K137" i="3"/>
  <c r="J137" i="3"/>
  <c r="I137" i="3"/>
  <c r="H137" i="3"/>
  <c r="G137" i="3"/>
  <c r="F137" i="3"/>
  <c r="E137" i="3"/>
  <c r="D137" i="3"/>
  <c r="C137" i="3"/>
  <c r="B137" i="3"/>
  <c r="A137" i="3"/>
  <c r="AH135" i="3"/>
  <c r="AG135" i="3"/>
  <c r="AF135" i="3"/>
  <c r="AE135" i="3"/>
  <c r="AD135" i="3"/>
  <c r="AC135" i="3"/>
  <c r="P135" i="3"/>
  <c r="K135" i="3"/>
  <c r="J135" i="3"/>
  <c r="I135" i="3"/>
  <c r="H135" i="3"/>
  <c r="G135" i="3"/>
  <c r="F135" i="3"/>
  <c r="E135" i="3"/>
  <c r="D135" i="3"/>
  <c r="C135" i="3"/>
  <c r="B135" i="3"/>
  <c r="A135" i="3"/>
  <c r="AH134" i="3"/>
  <c r="AG134" i="3"/>
  <c r="AF134" i="3"/>
  <c r="AE134" i="3"/>
  <c r="AD134" i="3"/>
  <c r="AC134" i="3"/>
  <c r="P134" i="3"/>
  <c r="K134" i="3"/>
  <c r="J134" i="3"/>
  <c r="I134" i="3"/>
  <c r="H134" i="3"/>
  <c r="G134" i="3"/>
  <c r="F134" i="3"/>
  <c r="E134" i="3"/>
  <c r="D134" i="3"/>
  <c r="C134" i="3"/>
  <c r="B134" i="3"/>
  <c r="A134" i="3"/>
  <c r="AH133" i="3"/>
  <c r="AG133" i="3"/>
  <c r="AF133" i="3"/>
  <c r="AE133" i="3"/>
  <c r="AD133" i="3"/>
  <c r="AC133" i="3"/>
  <c r="P133" i="3"/>
  <c r="K133" i="3"/>
  <c r="J133" i="3"/>
  <c r="I133" i="3"/>
  <c r="H133" i="3"/>
  <c r="G133" i="3"/>
  <c r="F133" i="3"/>
  <c r="E133" i="3"/>
  <c r="D133" i="3"/>
  <c r="C133" i="3"/>
  <c r="B133" i="3"/>
  <c r="A133" i="3"/>
  <c r="I88" i="3"/>
  <c r="BS180" i="2"/>
  <c r="BR180" i="2"/>
  <c r="BQ180" i="2"/>
  <c r="BP180" i="2"/>
  <c r="BO180" i="2"/>
  <c r="BN180" i="2"/>
  <c r="BM180" i="2"/>
  <c r="BL180" i="2"/>
  <c r="BK180" i="2"/>
  <c r="BJ180" i="2"/>
  <c r="BS179" i="2"/>
  <c r="BR179" i="2"/>
  <c r="BQ179" i="2"/>
  <c r="BP179" i="2"/>
  <c r="BO179" i="2"/>
  <c r="BN179" i="2"/>
  <c r="BM179" i="2"/>
  <c r="BL179" i="2"/>
  <c r="BK179" i="2"/>
  <c r="BJ179" i="2"/>
  <c r="BS178" i="2"/>
  <c r="BR178" i="2"/>
  <c r="BQ178" i="2"/>
  <c r="BP178" i="2"/>
  <c r="BO178" i="2"/>
  <c r="BS167" i="2"/>
  <c r="BR167" i="2"/>
  <c r="BQ167" i="2"/>
  <c r="BP167" i="2"/>
  <c r="BE167" i="2"/>
  <c r="AH167" i="3" s="1"/>
  <c r="AZ167" i="2"/>
  <c r="AU167" i="2"/>
  <c r="AF167" i="3" s="1"/>
  <c r="BS166" i="2"/>
  <c r="BR166" i="2"/>
  <c r="BQ166" i="2"/>
  <c r="BP166" i="2"/>
  <c r="BE166" i="2"/>
  <c r="AH166" i="3" s="1"/>
  <c r="AZ166" i="2"/>
  <c r="AU166" i="2"/>
  <c r="AF166" i="3" s="1"/>
  <c r="BS165" i="2"/>
  <c r="BR165" i="2"/>
  <c r="BQ165" i="2"/>
  <c r="BP165" i="2"/>
  <c r="BE165" i="2"/>
  <c r="AH165" i="3" s="1"/>
  <c r="AZ165" i="2"/>
  <c r="AU165" i="2"/>
  <c r="AF165" i="3" s="1"/>
  <c r="AS85" i="4" l="1"/>
  <c r="AS22" i="4" s="1"/>
  <c r="AO85" i="4"/>
  <c r="AO22" i="4" s="1"/>
  <c r="S162" i="4"/>
  <c r="S24" i="4" s="1"/>
  <c r="O162" i="4"/>
  <c r="O24" i="4" s="1"/>
  <c r="AH85" i="4"/>
  <c r="AH22" i="4" s="1"/>
  <c r="AD85" i="4"/>
  <c r="AD22" i="4" s="1"/>
  <c r="AV85" i="4"/>
  <c r="AV22" i="4" s="1"/>
  <c r="AR85" i="4"/>
  <c r="AR22" i="4" s="1"/>
  <c r="AT85" i="4"/>
  <c r="AT22" i="4" s="1"/>
  <c r="AP85" i="4"/>
  <c r="AP22" i="4" s="1"/>
  <c r="AL85" i="4"/>
  <c r="AL22" i="4" s="1"/>
  <c r="AF85" i="4"/>
  <c r="AF22" i="4" s="1"/>
  <c r="AB85" i="4"/>
  <c r="AB22" i="4" s="1"/>
  <c r="X85" i="4"/>
  <c r="X22" i="4" s="1"/>
  <c r="K85" i="4"/>
  <c r="K22" i="4" s="1"/>
  <c r="G85" i="4"/>
  <c r="G22" i="4" s="1"/>
  <c r="AG167" i="3"/>
  <c r="AI167" i="3" s="1"/>
  <c r="BJ167" i="2"/>
  <c r="AG166" i="3"/>
  <c r="AI166" i="3" s="1"/>
  <c r="BJ166" i="2"/>
  <c r="AG165" i="3"/>
  <c r="AI165" i="3" s="1"/>
  <c r="BJ165" i="2"/>
  <c r="AJ165" i="3"/>
  <c r="AJ166" i="3"/>
  <c r="AJ167" i="3"/>
  <c r="BI85" i="4"/>
  <c r="BI22" i="4" s="1"/>
  <c r="BA85" i="4"/>
  <c r="BA22" i="4" s="1"/>
  <c r="BH85" i="4"/>
  <c r="BH22" i="4" s="1"/>
  <c r="BD85" i="4"/>
  <c r="BD22" i="4" s="1"/>
  <c r="AZ85" i="4"/>
  <c r="AZ22" i="4" s="1"/>
  <c r="AK85" i="4"/>
  <c r="AK22" i="4" s="1"/>
  <c r="AE85" i="4"/>
  <c r="AE22" i="4" s="1"/>
  <c r="AA85" i="4"/>
  <c r="AA22" i="4" s="1"/>
  <c r="W85" i="4"/>
  <c r="W22" i="4" s="1"/>
  <c r="J85" i="4"/>
  <c r="J22" i="4" s="1"/>
  <c r="F85" i="4"/>
  <c r="F22" i="4" s="1"/>
  <c r="V85" i="4"/>
  <c r="V22" i="4" s="1"/>
  <c r="I85" i="4"/>
  <c r="I22" i="4" s="1"/>
  <c r="E85" i="4"/>
  <c r="E22" i="4" s="1"/>
  <c r="R162" i="4"/>
  <c r="R24" i="4" s="1"/>
  <c r="N162" i="4"/>
  <c r="N24" i="4" s="1"/>
  <c r="BE85" i="4"/>
  <c r="BE22" i="4" s="1"/>
  <c r="BF85" i="4"/>
  <c r="BF22" i="4" s="1"/>
  <c r="BB85" i="4"/>
  <c r="BB22" i="4" s="1"/>
  <c r="AU85" i="4"/>
  <c r="AU22" i="4" s="1"/>
  <c r="AQ85" i="4"/>
  <c r="AQ22" i="4" s="1"/>
  <c r="AM85" i="4"/>
  <c r="AM22" i="4" s="1"/>
  <c r="AG85" i="4"/>
  <c r="AG22" i="4" s="1"/>
  <c r="AC85" i="4"/>
  <c r="AC22" i="4" s="1"/>
  <c r="Y85" i="4"/>
  <c r="Y22" i="4" s="1"/>
  <c r="T85" i="4"/>
  <c r="T22" i="4" s="1"/>
  <c r="L85" i="4"/>
  <c r="L22" i="4" s="1"/>
  <c r="H85" i="4"/>
  <c r="H22" i="4" s="1"/>
  <c r="BO166" i="2"/>
  <c r="AN85" i="4"/>
  <c r="AN22" i="4" s="1"/>
  <c r="Z85" i="4"/>
  <c r="Z22" i="4" s="1"/>
  <c r="BO165" i="2"/>
  <c r="BO167" i="2"/>
  <c r="AJ170" i="3"/>
  <c r="AI133" i="3"/>
  <c r="AI135" i="3"/>
  <c r="AI141" i="3"/>
  <c r="AI143" i="3"/>
  <c r="D131" i="4"/>
  <c r="AJ174" i="3"/>
  <c r="AJ176" i="3"/>
  <c r="AJ182" i="3"/>
  <c r="AJ184" i="3"/>
  <c r="AJ168" i="3"/>
  <c r="AJ137" i="3"/>
  <c r="AJ139" i="3"/>
  <c r="AJ172" i="3"/>
  <c r="AI186" i="3"/>
  <c r="AI188" i="3"/>
  <c r="L20" i="4"/>
  <c r="BV162" i="4"/>
  <c r="BV24" i="4" s="1"/>
  <c r="BR162" i="4"/>
  <c r="BR24" i="4" s="1"/>
  <c r="BN162" i="4"/>
  <c r="BN24" i="4" s="1"/>
  <c r="BJ162" i="4"/>
  <c r="BJ24" i="4" s="1"/>
  <c r="BF162" i="4"/>
  <c r="BF24" i="4" s="1"/>
  <c r="BB162" i="4"/>
  <c r="BB24" i="4" s="1"/>
  <c r="AX162" i="4"/>
  <c r="AX24" i="4" s="1"/>
  <c r="AT162" i="4"/>
  <c r="AT24" i="4" s="1"/>
  <c r="AP162" i="4"/>
  <c r="AP24" i="4" s="1"/>
  <c r="AL162" i="4"/>
  <c r="AL24" i="4" s="1"/>
  <c r="AH162" i="4"/>
  <c r="AH24" i="4" s="1"/>
  <c r="AD162" i="4"/>
  <c r="AD24" i="4" s="1"/>
  <c r="Z162" i="4"/>
  <c r="Z24" i="4" s="1"/>
  <c r="V162" i="4"/>
  <c r="V24" i="4" s="1"/>
  <c r="I162" i="4"/>
  <c r="I24" i="4" s="1"/>
  <c r="E162" i="4"/>
  <c r="E24" i="4" s="1"/>
  <c r="BW20" i="4"/>
  <c r="BU162" i="4"/>
  <c r="BU24" i="4" s="1"/>
  <c r="BQ162" i="4"/>
  <c r="BQ24" i="4" s="1"/>
  <c r="BM162" i="4"/>
  <c r="BM24" i="4" s="1"/>
  <c r="BI162" i="4"/>
  <c r="BI24" i="4" s="1"/>
  <c r="BE162" i="4"/>
  <c r="BE24" i="4" s="1"/>
  <c r="BA162" i="4"/>
  <c r="BA24" i="4" s="1"/>
  <c r="AS162" i="4"/>
  <c r="AS24" i="4" s="1"/>
  <c r="AO162" i="4"/>
  <c r="AO24" i="4" s="1"/>
  <c r="AK162" i="4"/>
  <c r="AK24" i="4" s="1"/>
  <c r="AG162" i="4"/>
  <c r="AG24" i="4" s="1"/>
  <c r="AC162" i="4"/>
  <c r="AC24" i="4" s="1"/>
  <c r="Y162" i="4"/>
  <c r="Y24" i="4" s="1"/>
  <c r="BS20" i="4"/>
  <c r="BU20" i="4"/>
  <c r="BQ20" i="4"/>
  <c r="F20" i="4"/>
  <c r="K162" i="4"/>
  <c r="K24" i="4" s="1"/>
  <c r="G162" i="4"/>
  <c r="G24" i="4" s="1"/>
  <c r="AI183" i="3"/>
  <c r="AJ187" i="3"/>
  <c r="BT20" i="4"/>
  <c r="BP20" i="4"/>
  <c r="I20" i="4"/>
  <c r="BW162" i="4"/>
  <c r="BW24" i="4" s="1"/>
  <c r="BS162" i="4"/>
  <c r="BS24" i="4" s="1"/>
  <c r="BO162" i="4"/>
  <c r="BO24" i="4" s="1"/>
  <c r="BG162" i="4"/>
  <c r="BG24" i="4" s="1"/>
  <c r="BC162" i="4"/>
  <c r="BC24" i="4" s="1"/>
  <c r="AY162" i="4"/>
  <c r="AY24" i="4" s="1"/>
  <c r="AU162" i="4"/>
  <c r="AU24" i="4" s="1"/>
  <c r="AQ162" i="4"/>
  <c r="AQ24" i="4" s="1"/>
  <c r="AM162" i="4"/>
  <c r="AM24" i="4" s="1"/>
  <c r="AE162" i="4"/>
  <c r="AE24" i="4" s="1"/>
  <c r="AA162" i="4"/>
  <c r="AA24" i="4" s="1"/>
  <c r="W162" i="4"/>
  <c r="W24" i="4" s="1"/>
  <c r="J162" i="4"/>
  <c r="J24" i="4" s="1"/>
  <c r="F162" i="4"/>
  <c r="F24" i="4" s="1"/>
  <c r="R22" i="4"/>
  <c r="N22" i="4"/>
  <c r="Q22" i="4"/>
  <c r="M22" i="4"/>
  <c r="P22" i="4"/>
  <c r="U167" i="4"/>
  <c r="AJ188" i="3"/>
  <c r="AI187" i="3"/>
  <c r="AJ179" i="3"/>
  <c r="AI180" i="3"/>
  <c r="AI175" i="3"/>
  <c r="AI170" i="3"/>
  <c r="AI172" i="3"/>
  <c r="AJ156" i="3"/>
  <c r="AJ158" i="3"/>
  <c r="AJ162" i="3"/>
  <c r="AJ147" i="3"/>
  <c r="AJ149" i="3"/>
  <c r="AJ152" i="3"/>
  <c r="AJ154" i="3"/>
  <c r="AI155" i="3"/>
  <c r="AI157" i="3"/>
  <c r="AI159" i="3"/>
  <c r="BT162" i="4"/>
  <c r="BT24" i="4" s="1"/>
  <c r="BP162" i="4"/>
  <c r="BP24" i="4" s="1"/>
  <c r="BL162" i="4"/>
  <c r="BL24" i="4" s="1"/>
  <c r="BH162" i="4"/>
  <c r="BH24" i="4" s="1"/>
  <c r="BD162" i="4"/>
  <c r="BD24" i="4" s="1"/>
  <c r="AZ162" i="4"/>
  <c r="AZ24" i="4" s="1"/>
  <c r="AV162" i="4"/>
  <c r="AV24" i="4" s="1"/>
  <c r="AR162" i="4"/>
  <c r="AR24" i="4" s="1"/>
  <c r="AN162" i="4"/>
  <c r="AN24" i="4" s="1"/>
  <c r="AJ162" i="4"/>
  <c r="AJ24" i="4" s="1"/>
  <c r="AF162" i="4"/>
  <c r="AF24" i="4" s="1"/>
  <c r="AB162" i="4"/>
  <c r="AB24" i="4" s="1"/>
  <c r="X162" i="4"/>
  <c r="X24" i="4" s="1"/>
  <c r="T162" i="4"/>
  <c r="T24" i="4" s="1"/>
  <c r="P162" i="4"/>
  <c r="P24" i="4" s="1"/>
  <c r="L162" i="4"/>
  <c r="L24" i="4" s="1"/>
  <c r="H162" i="4"/>
  <c r="H24" i="4" s="1"/>
  <c r="AJ160" i="3"/>
  <c r="AJ171" i="3"/>
  <c r="AJ175" i="3"/>
  <c r="AJ180" i="3"/>
  <c r="AJ183" i="3"/>
  <c r="AJ186" i="3"/>
  <c r="AI168" i="3"/>
  <c r="AI171" i="3"/>
  <c r="AI174" i="3"/>
  <c r="AI176" i="3"/>
  <c r="AI179" i="3"/>
  <c r="AI182" i="3"/>
  <c r="AI184" i="3"/>
  <c r="AI139" i="3"/>
  <c r="AI138" i="3"/>
  <c r="AI148" i="3"/>
  <c r="AJ133" i="3"/>
  <c r="AJ135" i="3"/>
  <c r="AJ134" i="3"/>
  <c r="AI151" i="3"/>
  <c r="AI153" i="3"/>
  <c r="AJ138" i="3"/>
  <c r="AJ141" i="3"/>
  <c r="AJ143" i="3"/>
  <c r="AI134" i="3"/>
  <c r="AI137" i="3"/>
  <c r="AI161" i="3"/>
  <c r="AJ148" i="3"/>
  <c r="AJ151" i="3"/>
  <c r="AJ153" i="3"/>
  <c r="AJ155" i="3"/>
  <c r="AJ157" i="3"/>
  <c r="AJ159" i="3"/>
  <c r="AJ161" i="3"/>
  <c r="AI147" i="3"/>
  <c r="AI149" i="3"/>
  <c r="AI152" i="3"/>
  <c r="AI154" i="3"/>
  <c r="AI156" i="3"/>
  <c r="AI158" i="3"/>
  <c r="AI160" i="3"/>
  <c r="AI162" i="3"/>
  <c r="AI142" i="3"/>
  <c r="AJ142" i="3"/>
  <c r="L19" i="4" l="1"/>
  <c r="F28" i="4"/>
  <c r="I28" i="4"/>
  <c r="F19" i="4"/>
  <c r="L28" i="4"/>
  <c r="AA167" i="20"/>
  <c r="AA167" i="21"/>
  <c r="AA167" i="5"/>
  <c r="AH167" i="5" s="1"/>
  <c r="I19" i="4"/>
  <c r="AS178" i="2" l="1"/>
  <c r="AI176" i="4"/>
  <c r="U176" i="4"/>
  <c r="AH167" i="20"/>
  <c r="D87" i="4"/>
  <c r="AA88" i="20" s="1"/>
  <c r="AH167" i="21"/>
  <c r="AH163" i="21" s="1"/>
  <c r="AA163" i="21"/>
  <c r="V5" i="6"/>
  <c r="E162" i="5"/>
  <c r="E23" i="5" s="1"/>
  <c r="F162" i="5"/>
  <c r="F23" i="5" s="1"/>
  <c r="G162" i="5"/>
  <c r="G23" i="5" s="1"/>
  <c r="H162" i="5"/>
  <c r="H23" i="5" s="1"/>
  <c r="I162" i="5"/>
  <c r="I23" i="5" s="1"/>
  <c r="J162" i="5"/>
  <c r="J23" i="5" s="1"/>
  <c r="K162" i="5"/>
  <c r="K23" i="5" s="1"/>
  <c r="L162" i="5"/>
  <c r="L23" i="5" s="1"/>
  <c r="M162" i="5"/>
  <c r="M23" i="5" s="1"/>
  <c r="N162" i="5"/>
  <c r="N23" i="5" s="1"/>
  <c r="O162" i="5"/>
  <c r="O23" i="5" s="1"/>
  <c r="P162" i="5"/>
  <c r="P23" i="5" s="1"/>
  <c r="Q162" i="5"/>
  <c r="Q23" i="5" s="1"/>
  <c r="R162" i="5"/>
  <c r="R23" i="5" s="1"/>
  <c r="T162" i="5"/>
  <c r="T23" i="5" s="1"/>
  <c r="U162" i="5"/>
  <c r="U23" i="5" s="1"/>
  <c r="V162" i="5"/>
  <c r="V23" i="5" s="1"/>
  <c r="W162" i="5"/>
  <c r="W23" i="5" s="1"/>
  <c r="X162" i="5"/>
  <c r="X23" i="5" s="1"/>
  <c r="Y162" i="5"/>
  <c r="Y23" i="5" s="1"/>
  <c r="Z162" i="5"/>
  <c r="Z23" i="5" s="1"/>
  <c r="AB162" i="5"/>
  <c r="AB23" i="5" s="1"/>
  <c r="AC162" i="5"/>
  <c r="AC23" i="5" s="1"/>
  <c r="AD162" i="5"/>
  <c r="AD23" i="5" s="1"/>
  <c r="AE162" i="5"/>
  <c r="AE23" i="5" s="1"/>
  <c r="AF162" i="5"/>
  <c r="AF23" i="5" s="1"/>
  <c r="AM162" i="5"/>
  <c r="AM23" i="5" s="1"/>
  <c r="AA176" i="20" l="1"/>
  <c r="AW176" i="4"/>
  <c r="AW162" i="4" s="1"/>
  <c r="AW24" i="4" s="1"/>
  <c r="BC178" i="2"/>
  <c r="E180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T180" i="5"/>
  <c r="U180" i="5"/>
  <c r="V180" i="5"/>
  <c r="W180" i="5"/>
  <c r="X180" i="5"/>
  <c r="Y180" i="5"/>
  <c r="Z180" i="5"/>
  <c r="AA180" i="5"/>
  <c r="AB180" i="5"/>
  <c r="AC180" i="5"/>
  <c r="AD180" i="5"/>
  <c r="AE180" i="5"/>
  <c r="AF180" i="5"/>
  <c r="AM180" i="5"/>
  <c r="AH168" i="5"/>
  <c r="AI168" i="5"/>
  <c r="AJ168" i="5"/>
  <c r="AK168" i="5"/>
  <c r="AL168" i="5"/>
  <c r="AG169" i="5"/>
  <c r="AH169" i="5"/>
  <c r="AI169" i="5"/>
  <c r="AJ169" i="5"/>
  <c r="AK169" i="5"/>
  <c r="AL169" i="5"/>
  <c r="AG170" i="5"/>
  <c r="AH170" i="5"/>
  <c r="AI170" i="5"/>
  <c r="AJ170" i="5"/>
  <c r="AK170" i="5"/>
  <c r="AL170" i="5"/>
  <c r="AG171" i="5"/>
  <c r="AH171" i="5"/>
  <c r="AI171" i="5"/>
  <c r="AJ171" i="5"/>
  <c r="AK171" i="5"/>
  <c r="AL171" i="5"/>
  <c r="AG173" i="5"/>
  <c r="AH173" i="5"/>
  <c r="AI173" i="5"/>
  <c r="AJ173" i="5"/>
  <c r="AK173" i="5"/>
  <c r="AL173" i="5"/>
  <c r="AG174" i="5"/>
  <c r="AH174" i="5"/>
  <c r="AI174" i="5"/>
  <c r="AJ174" i="5"/>
  <c r="AK174" i="5"/>
  <c r="AL174" i="5"/>
  <c r="AG175" i="5"/>
  <c r="AH175" i="5"/>
  <c r="AI175" i="5"/>
  <c r="AJ175" i="5"/>
  <c r="AK175" i="5"/>
  <c r="AL175" i="5"/>
  <c r="AG178" i="5"/>
  <c r="AH178" i="5"/>
  <c r="AI178" i="5"/>
  <c r="AJ178" i="5"/>
  <c r="AK178" i="5"/>
  <c r="AL178" i="5"/>
  <c r="AG179" i="5"/>
  <c r="AH179" i="5"/>
  <c r="AI179" i="5"/>
  <c r="AJ179" i="5"/>
  <c r="AK179" i="5"/>
  <c r="AL179" i="5"/>
  <c r="AG181" i="5"/>
  <c r="AG24" i="5" s="1"/>
  <c r="AH181" i="5"/>
  <c r="AI181" i="5"/>
  <c r="AJ181" i="5"/>
  <c r="AJ24" i="5" s="1"/>
  <c r="AK181" i="5"/>
  <c r="AK24" i="5" s="1"/>
  <c r="AL181" i="5"/>
  <c r="AG182" i="5"/>
  <c r="AH182" i="5"/>
  <c r="AI182" i="5"/>
  <c r="AJ182" i="5"/>
  <c r="AK182" i="5"/>
  <c r="AL182" i="5"/>
  <c r="AG183" i="5"/>
  <c r="AH183" i="5"/>
  <c r="AI183" i="5"/>
  <c r="AJ183" i="5"/>
  <c r="AK183" i="5"/>
  <c r="AL183" i="5"/>
  <c r="AG89" i="5"/>
  <c r="D180" i="5"/>
  <c r="D24" i="5" s="1"/>
  <c r="D176" i="5"/>
  <c r="D172" i="5"/>
  <c r="D168" i="5"/>
  <c r="AG168" i="5" s="1"/>
  <c r="F87" i="5"/>
  <c r="F21" i="5" s="1"/>
  <c r="G87" i="5"/>
  <c r="G21" i="5" s="1"/>
  <c r="H87" i="5"/>
  <c r="H21" i="5" s="1"/>
  <c r="I87" i="5"/>
  <c r="I21" i="5" s="1"/>
  <c r="J87" i="5"/>
  <c r="J21" i="5" s="1"/>
  <c r="L87" i="5"/>
  <c r="L21" i="5" s="1"/>
  <c r="M87" i="5"/>
  <c r="M21" i="5" s="1"/>
  <c r="N87" i="5"/>
  <c r="N21" i="5" s="1"/>
  <c r="O87" i="5"/>
  <c r="O21" i="5" s="1"/>
  <c r="P87" i="5"/>
  <c r="P21" i="5" s="1"/>
  <c r="T87" i="5"/>
  <c r="T21" i="5" s="1"/>
  <c r="U87" i="5"/>
  <c r="U21" i="5" s="1"/>
  <c r="V87" i="5"/>
  <c r="V21" i="5" s="1"/>
  <c r="W87" i="5"/>
  <c r="W21" i="5" s="1"/>
  <c r="X87" i="5"/>
  <c r="X21" i="5" s="1"/>
  <c r="D87" i="5"/>
  <c r="D21" i="5" s="1"/>
  <c r="D70" i="5"/>
  <c r="D20" i="5" s="1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H66" i="5"/>
  <c r="AI66" i="5"/>
  <c r="AJ66" i="5"/>
  <c r="AK66" i="5"/>
  <c r="AL66" i="5"/>
  <c r="AM66" i="5"/>
  <c r="D66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D36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D29" i="5"/>
  <c r="AI24" i="5"/>
  <c r="AM24" i="5"/>
  <c r="AG25" i="5"/>
  <c r="AH25" i="5"/>
  <c r="AI25" i="5"/>
  <c r="AJ25" i="5"/>
  <c r="AK25" i="5"/>
  <c r="AL25" i="5"/>
  <c r="AM25" i="5"/>
  <c r="I28" i="5"/>
  <c r="E70" i="5"/>
  <c r="E20" i="5" s="1"/>
  <c r="F70" i="5"/>
  <c r="F20" i="5" s="1"/>
  <c r="G70" i="5"/>
  <c r="G20" i="5" s="1"/>
  <c r="H70" i="5"/>
  <c r="H20" i="5" s="1"/>
  <c r="I70" i="5"/>
  <c r="J70" i="5"/>
  <c r="J20" i="5" s="1"/>
  <c r="K70" i="5"/>
  <c r="K20" i="5" s="1"/>
  <c r="L70" i="5"/>
  <c r="L20" i="5" s="1"/>
  <c r="M70" i="5"/>
  <c r="M20" i="5" s="1"/>
  <c r="N70" i="5"/>
  <c r="N20" i="5" s="1"/>
  <c r="O70" i="5"/>
  <c r="O20" i="5" s="1"/>
  <c r="P70" i="5"/>
  <c r="P20" i="5" s="1"/>
  <c r="Q70" i="5"/>
  <c r="Q20" i="5" s="1"/>
  <c r="R70" i="5"/>
  <c r="R20" i="5" s="1"/>
  <c r="T70" i="5"/>
  <c r="T20" i="5" s="1"/>
  <c r="U70" i="5"/>
  <c r="V70" i="5"/>
  <c r="V20" i="5" s="1"/>
  <c r="W70" i="5"/>
  <c r="W20" i="5" s="1"/>
  <c r="X70" i="5"/>
  <c r="X20" i="5" s="1"/>
  <c r="Y70" i="5"/>
  <c r="Z70" i="5"/>
  <c r="Z20" i="5" s="1"/>
  <c r="AA70" i="5"/>
  <c r="AA20" i="5" s="1"/>
  <c r="AB70" i="5"/>
  <c r="AB20" i="5" s="1"/>
  <c r="AC70" i="5"/>
  <c r="AD70" i="5"/>
  <c r="AD20" i="5" s="1"/>
  <c r="AE70" i="5"/>
  <c r="AE20" i="5" s="1"/>
  <c r="AF70" i="5"/>
  <c r="AF20" i="5" s="1"/>
  <c r="AG70" i="5"/>
  <c r="AG20" i="5" s="1"/>
  <c r="AH70" i="5"/>
  <c r="AH20" i="5" s="1"/>
  <c r="AI70" i="5"/>
  <c r="AI20" i="5" s="1"/>
  <c r="AJ70" i="5"/>
  <c r="AJ20" i="5" s="1"/>
  <c r="AK70" i="5"/>
  <c r="AK20" i="5" s="1"/>
  <c r="AL70" i="5"/>
  <c r="AL20" i="5" s="1"/>
  <c r="AM70" i="5"/>
  <c r="AM20" i="5" s="1"/>
  <c r="E151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T151" i="5"/>
  <c r="U151" i="5"/>
  <c r="V151" i="5"/>
  <c r="W151" i="5"/>
  <c r="X151" i="5"/>
  <c r="Y151" i="5"/>
  <c r="Z151" i="5"/>
  <c r="AA151" i="5"/>
  <c r="AB151" i="5"/>
  <c r="AC151" i="5"/>
  <c r="AD151" i="5"/>
  <c r="AE151" i="5"/>
  <c r="AF151" i="5"/>
  <c r="AG151" i="5"/>
  <c r="AH151" i="5"/>
  <c r="AI151" i="5"/>
  <c r="AJ151" i="5"/>
  <c r="AK151" i="5"/>
  <c r="AL151" i="5"/>
  <c r="AM151" i="5"/>
  <c r="D151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T147" i="5"/>
  <c r="U147" i="5"/>
  <c r="V147" i="5"/>
  <c r="W147" i="5"/>
  <c r="X147" i="5"/>
  <c r="Y147" i="5"/>
  <c r="Z147" i="5"/>
  <c r="AA147" i="5"/>
  <c r="AB147" i="5"/>
  <c r="AC147" i="5"/>
  <c r="AD147" i="5"/>
  <c r="AE147" i="5"/>
  <c r="AF147" i="5"/>
  <c r="AG147" i="5"/>
  <c r="AH147" i="5"/>
  <c r="AI147" i="5"/>
  <c r="AJ147" i="5"/>
  <c r="AK147" i="5"/>
  <c r="AL147" i="5"/>
  <c r="AM147" i="5"/>
  <c r="D147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T154" i="5"/>
  <c r="U154" i="5"/>
  <c r="V154" i="5"/>
  <c r="W154" i="5"/>
  <c r="X154" i="5"/>
  <c r="Y154" i="5"/>
  <c r="Z154" i="5"/>
  <c r="AA154" i="5"/>
  <c r="AB154" i="5"/>
  <c r="AC154" i="5"/>
  <c r="AD154" i="5"/>
  <c r="AE154" i="5"/>
  <c r="AF154" i="5"/>
  <c r="AG154" i="5"/>
  <c r="AH154" i="5"/>
  <c r="AI154" i="5"/>
  <c r="AJ154" i="5"/>
  <c r="AK154" i="5"/>
  <c r="AL154" i="5"/>
  <c r="AM154" i="5"/>
  <c r="F146" i="5"/>
  <c r="E87" i="5"/>
  <c r="E21" i="5" s="1"/>
  <c r="K87" i="5"/>
  <c r="K21" i="5" s="1"/>
  <c r="Q87" i="5"/>
  <c r="Q21" i="5" s="1"/>
  <c r="R87" i="5"/>
  <c r="R21" i="5" s="1"/>
  <c r="Y87" i="5"/>
  <c r="Y21" i="5" s="1"/>
  <c r="Z87" i="5"/>
  <c r="Z21" i="5" s="1"/>
  <c r="D163" i="5"/>
  <c r="D154" i="5"/>
  <c r="D25" i="5"/>
  <c r="I20" i="5"/>
  <c r="U20" i="5"/>
  <c r="Y20" i="5"/>
  <c r="AC20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E25" i="5"/>
  <c r="E24" i="5"/>
  <c r="AI163" i="5"/>
  <c r="AJ163" i="5"/>
  <c r="AK163" i="5"/>
  <c r="AL163" i="5"/>
  <c r="R19" i="6"/>
  <c r="P5" i="5"/>
  <c r="X19" i="7" l="1"/>
  <c r="R18" i="6"/>
  <c r="AK176" i="5"/>
  <c r="D146" i="5"/>
  <c r="AJ146" i="5"/>
  <c r="AJ22" i="5" s="1"/>
  <c r="AF146" i="5"/>
  <c r="AF22" i="5" s="1"/>
  <c r="AB146" i="5"/>
  <c r="AB22" i="5" s="1"/>
  <c r="X146" i="5"/>
  <c r="X22" i="5" s="1"/>
  <c r="T146" i="5"/>
  <c r="T22" i="5" s="1"/>
  <c r="O146" i="5"/>
  <c r="O22" i="5" s="1"/>
  <c r="K146" i="5"/>
  <c r="K145" i="5" s="1"/>
  <c r="G146" i="5"/>
  <c r="AM146" i="5"/>
  <c r="AM22" i="5" s="1"/>
  <c r="AI146" i="5"/>
  <c r="AI22" i="5" s="1"/>
  <c r="AE146" i="5"/>
  <c r="AE145" i="5" s="1"/>
  <c r="AA146" i="5"/>
  <c r="W146" i="5"/>
  <c r="R146" i="5"/>
  <c r="R22" i="5" s="1"/>
  <c r="N146" i="5"/>
  <c r="N22" i="5" s="1"/>
  <c r="J146" i="5"/>
  <c r="J22" i="5" s="1"/>
  <c r="Z146" i="5"/>
  <c r="Z22" i="5" s="1"/>
  <c r="Y28" i="5"/>
  <c r="E28" i="5"/>
  <c r="E19" i="5" s="1"/>
  <c r="BM178" i="2"/>
  <c r="D177" i="4"/>
  <c r="D176" i="4" s="1"/>
  <c r="Q178" i="2"/>
  <c r="K178" i="3" s="1"/>
  <c r="N178" i="3" s="1"/>
  <c r="AH176" i="20"/>
  <c r="AH177" i="21"/>
  <c r="AN177" i="21" s="1"/>
  <c r="BK176" i="4"/>
  <c r="AL146" i="5"/>
  <c r="AL22" i="5" s="1"/>
  <c r="V146" i="5"/>
  <c r="V22" i="5" s="1"/>
  <c r="D28" i="5"/>
  <c r="AK28" i="5"/>
  <c r="AK19" i="5" s="1"/>
  <c r="U28" i="5"/>
  <c r="U19" i="5" s="1"/>
  <c r="AH28" i="5"/>
  <c r="AH19" i="5" s="1"/>
  <c r="Q28" i="5"/>
  <c r="M28" i="5"/>
  <c r="M19" i="5" s="1"/>
  <c r="P146" i="5"/>
  <c r="P22" i="5" s="1"/>
  <c r="L146" i="5"/>
  <c r="L22" i="5" s="1"/>
  <c r="H146" i="5"/>
  <c r="H22" i="5" s="1"/>
  <c r="AG28" i="5"/>
  <c r="AG19" i="5" s="1"/>
  <c r="AC28" i="5"/>
  <c r="AC19" i="5" s="1"/>
  <c r="F145" i="5"/>
  <c r="AH146" i="5"/>
  <c r="AH22" i="5" s="1"/>
  <c r="AD146" i="5"/>
  <c r="AD22" i="5" s="1"/>
  <c r="Q146" i="5"/>
  <c r="Q145" i="5" s="1"/>
  <c r="Q27" i="5" s="1"/>
  <c r="M146" i="5"/>
  <c r="M22" i="5" s="1"/>
  <c r="I146" i="5"/>
  <c r="I22" i="5" s="1"/>
  <c r="E146" i="5"/>
  <c r="E22" i="5" s="1"/>
  <c r="AL176" i="5"/>
  <c r="AG88" i="5"/>
  <c r="AG87" i="5" s="1"/>
  <c r="AG21" i="5" s="1"/>
  <c r="AL89" i="5"/>
  <c r="AL88" i="5" s="1"/>
  <c r="AL87" i="5" s="1"/>
  <c r="AL21" i="5" s="1"/>
  <c r="AE88" i="5"/>
  <c r="AE87" i="5" s="1"/>
  <c r="AE21" i="5" s="1"/>
  <c r="AC88" i="5"/>
  <c r="AC87" i="5" s="1"/>
  <c r="AC21" i="5" s="1"/>
  <c r="AA88" i="5"/>
  <c r="AL180" i="5"/>
  <c r="AH180" i="5"/>
  <c r="AM89" i="5"/>
  <c r="AM88" i="5" s="1"/>
  <c r="AM87" i="5" s="1"/>
  <c r="AM21" i="5" s="1"/>
  <c r="AF88" i="5"/>
  <c r="AF87" i="5" s="1"/>
  <c r="AF21" i="5" s="1"/>
  <c r="AI89" i="5"/>
  <c r="AB88" i="5"/>
  <c r="AB87" i="5" s="1"/>
  <c r="AB21" i="5" s="1"/>
  <c r="R28" i="5"/>
  <c r="R19" i="5" s="1"/>
  <c r="J28" i="5"/>
  <c r="J19" i="5" s="1"/>
  <c r="J18" i="5" s="1"/>
  <c r="AD88" i="5"/>
  <c r="AD87" i="5" s="1"/>
  <c r="AD21" i="5" s="1"/>
  <c r="AK146" i="5"/>
  <c r="AK22" i="5" s="1"/>
  <c r="AG146" i="5"/>
  <c r="AG145" i="5" s="1"/>
  <c r="AC146" i="5"/>
  <c r="AC22" i="5" s="1"/>
  <c r="Y146" i="5"/>
  <c r="Y22" i="5" s="1"/>
  <c r="U146" i="5"/>
  <c r="U22" i="5" s="1"/>
  <c r="Z28" i="5"/>
  <c r="Z19" i="5" s="1"/>
  <c r="Z18" i="5" s="1"/>
  <c r="AG163" i="5"/>
  <c r="AH176" i="5"/>
  <c r="AK180" i="5"/>
  <c r="AG180" i="5"/>
  <c r="AL24" i="5"/>
  <c r="AH24" i="5"/>
  <c r="AJ180" i="5"/>
  <c r="AI180" i="5"/>
  <c r="AG176" i="5"/>
  <c r="AJ176" i="5"/>
  <c r="AI176" i="5"/>
  <c r="AH172" i="5"/>
  <c r="AK172" i="5"/>
  <c r="AK162" i="5" s="1"/>
  <c r="AK23" i="5" s="1"/>
  <c r="AG172" i="5"/>
  <c r="AL172" i="5"/>
  <c r="AL162" i="5" s="1"/>
  <c r="AL23" i="5" s="1"/>
  <c r="AJ172" i="5"/>
  <c r="AI172" i="5"/>
  <c r="F22" i="5"/>
  <c r="AL28" i="5"/>
  <c r="AL19" i="5" s="1"/>
  <c r="AD28" i="5"/>
  <c r="AD19" i="5" s="1"/>
  <c r="V28" i="5"/>
  <c r="V19" i="5" s="1"/>
  <c r="V18" i="5" s="1"/>
  <c r="N28" i="5"/>
  <c r="N19" i="5" s="1"/>
  <c r="F28" i="5"/>
  <c r="F19" i="5" s="1"/>
  <c r="D162" i="5"/>
  <c r="D23" i="5" s="1"/>
  <c r="AM28" i="5"/>
  <c r="AM19" i="5" s="1"/>
  <c r="AI28" i="5"/>
  <c r="AI19" i="5" s="1"/>
  <c r="AE28" i="5"/>
  <c r="AE19" i="5" s="1"/>
  <c r="AA28" i="5"/>
  <c r="W28" i="5"/>
  <c r="O28" i="5"/>
  <c r="O19" i="5" s="1"/>
  <c r="K28" i="5"/>
  <c r="K19" i="5" s="1"/>
  <c r="G28" i="5"/>
  <c r="G19" i="5" s="1"/>
  <c r="AK89" i="5"/>
  <c r="AF28" i="5"/>
  <c r="AF19" i="5" s="1"/>
  <c r="X28" i="5"/>
  <c r="X19" i="5" s="1"/>
  <c r="X18" i="5" s="1"/>
  <c r="P28" i="5"/>
  <c r="P19" i="5" s="1"/>
  <c r="H28" i="5"/>
  <c r="H19" i="5" s="1"/>
  <c r="H18" i="5" s="1"/>
  <c r="Z145" i="5"/>
  <c r="V145" i="5"/>
  <c r="AJ89" i="5"/>
  <c r="AJ88" i="5" s="1"/>
  <c r="AJ87" i="5" s="1"/>
  <c r="AJ21" i="5" s="1"/>
  <c r="AJ28" i="5"/>
  <c r="AJ19" i="5" s="1"/>
  <c r="AB28" i="5"/>
  <c r="AB19" i="5" s="1"/>
  <c r="T28" i="5"/>
  <c r="T19" i="5" s="1"/>
  <c r="R18" i="5" s="1"/>
  <c r="L28" i="5"/>
  <c r="L19" i="5" s="1"/>
  <c r="L18" i="5" s="1"/>
  <c r="AM145" i="5"/>
  <c r="AI145" i="5"/>
  <c r="AA19" i="5"/>
  <c r="W19" i="5"/>
  <c r="Q19" i="5"/>
  <c r="Y19" i="5"/>
  <c r="I19" i="5"/>
  <c r="AA145" i="5"/>
  <c r="AA22" i="5"/>
  <c r="W145" i="5"/>
  <c r="W22" i="5"/>
  <c r="O145" i="5"/>
  <c r="G145" i="5"/>
  <c r="G27" i="5" s="1"/>
  <c r="G22" i="5"/>
  <c r="X145" i="5"/>
  <c r="H145" i="5"/>
  <c r="H27" i="5" s="1"/>
  <c r="AC145" i="5"/>
  <c r="M145" i="5"/>
  <c r="AJ145" i="5"/>
  <c r="T145" i="5"/>
  <c r="T27" i="5" s="1"/>
  <c r="L145" i="5"/>
  <c r="D145" i="5"/>
  <c r="D22" i="5" s="1"/>
  <c r="D19" i="5"/>
  <c r="BL87" i="4"/>
  <c r="BM87" i="4"/>
  <c r="BN87" i="4"/>
  <c r="BO87" i="4"/>
  <c r="BQ87" i="4"/>
  <c r="BR87" i="4"/>
  <c r="BS87" i="4"/>
  <c r="BT87" i="4"/>
  <c r="BU87" i="4"/>
  <c r="BV87" i="4"/>
  <c r="BW87" i="4"/>
  <c r="BL88" i="4"/>
  <c r="BM88" i="4"/>
  <c r="BN88" i="4"/>
  <c r="BO88" i="4"/>
  <c r="BQ88" i="4"/>
  <c r="BR88" i="4"/>
  <c r="BS88" i="4"/>
  <c r="BT88" i="4"/>
  <c r="BU88" i="4"/>
  <c r="BV88" i="4"/>
  <c r="BW88" i="4"/>
  <c r="BL89" i="4"/>
  <c r="BM89" i="4"/>
  <c r="BN89" i="4"/>
  <c r="BO89" i="4"/>
  <c r="BQ89" i="4"/>
  <c r="BR89" i="4"/>
  <c r="BS89" i="4"/>
  <c r="BT89" i="4"/>
  <c r="BU89" i="4"/>
  <c r="BV89" i="4"/>
  <c r="BW89" i="4"/>
  <c r="BL90" i="4"/>
  <c r="BM90" i="4"/>
  <c r="BN90" i="4"/>
  <c r="BO90" i="4"/>
  <c r="BQ90" i="4"/>
  <c r="BR90" i="4"/>
  <c r="BS90" i="4"/>
  <c r="BT90" i="4"/>
  <c r="BU90" i="4"/>
  <c r="BV90" i="4"/>
  <c r="BW90" i="4"/>
  <c r="BL91" i="4"/>
  <c r="BM91" i="4"/>
  <c r="BN91" i="4"/>
  <c r="BO91" i="4"/>
  <c r="BQ91" i="4"/>
  <c r="BR91" i="4"/>
  <c r="BS91" i="4"/>
  <c r="BT91" i="4"/>
  <c r="BU91" i="4"/>
  <c r="BV91" i="4"/>
  <c r="BW91" i="4"/>
  <c r="BL92" i="4"/>
  <c r="BM92" i="4"/>
  <c r="BN92" i="4"/>
  <c r="BO92" i="4"/>
  <c r="BQ92" i="4"/>
  <c r="BR92" i="4"/>
  <c r="BS92" i="4"/>
  <c r="BT92" i="4"/>
  <c r="BU92" i="4"/>
  <c r="BV92" i="4"/>
  <c r="BW92" i="4"/>
  <c r="BL93" i="4"/>
  <c r="BM93" i="4"/>
  <c r="BN93" i="4"/>
  <c r="BO93" i="4"/>
  <c r="BQ93" i="4"/>
  <c r="BR93" i="4"/>
  <c r="BS93" i="4"/>
  <c r="BT93" i="4"/>
  <c r="BU93" i="4"/>
  <c r="BV93" i="4"/>
  <c r="BW93" i="4"/>
  <c r="BL94" i="4"/>
  <c r="BM94" i="4"/>
  <c r="BN94" i="4"/>
  <c r="BO94" i="4"/>
  <c r="BQ94" i="4"/>
  <c r="BR94" i="4"/>
  <c r="BS94" i="4"/>
  <c r="BT94" i="4"/>
  <c r="BU94" i="4"/>
  <c r="BV94" i="4"/>
  <c r="BW94" i="4"/>
  <c r="BL95" i="4"/>
  <c r="BM95" i="4"/>
  <c r="BN95" i="4"/>
  <c r="BO95" i="4"/>
  <c r="BQ95" i="4"/>
  <c r="BR95" i="4"/>
  <c r="BS95" i="4"/>
  <c r="BT95" i="4"/>
  <c r="BU95" i="4"/>
  <c r="BV95" i="4"/>
  <c r="BW95" i="4"/>
  <c r="BM96" i="4"/>
  <c r="BN96" i="4"/>
  <c r="BO96" i="4"/>
  <c r="BP96" i="4"/>
  <c r="BP86" i="4" s="1"/>
  <c r="BQ96" i="4"/>
  <c r="BR96" i="4"/>
  <c r="BS96" i="4"/>
  <c r="BT96" i="4"/>
  <c r="BU96" i="4"/>
  <c r="BV96" i="4"/>
  <c r="BW96" i="4"/>
  <c r="BJ88" i="4"/>
  <c r="BJ89" i="4"/>
  <c r="BJ90" i="4"/>
  <c r="BJ91" i="4"/>
  <c r="BJ92" i="4"/>
  <c r="BJ93" i="4"/>
  <c r="BJ94" i="4"/>
  <c r="BJ95" i="4"/>
  <c r="BJ96" i="4"/>
  <c r="BJ87" i="4"/>
  <c r="BK96" i="4"/>
  <c r="BW86" i="4" l="1"/>
  <c r="BS86" i="4"/>
  <c r="BN86" i="4"/>
  <c r="BV86" i="4"/>
  <c r="BR86" i="4"/>
  <c r="BM86" i="4"/>
  <c r="E18" i="5"/>
  <c r="BU86" i="4"/>
  <c r="BQ86" i="4"/>
  <c r="BJ86" i="4"/>
  <c r="BT86" i="4"/>
  <c r="BO86" i="4"/>
  <c r="BB19" i="7"/>
  <c r="X18" i="7"/>
  <c r="AF145" i="5"/>
  <c r="R145" i="5"/>
  <c r="X27" i="5"/>
  <c r="Z27" i="5"/>
  <c r="Q22" i="5"/>
  <c r="AL145" i="5"/>
  <c r="AL27" i="5" s="1"/>
  <c r="P18" i="5"/>
  <c r="P145" i="5"/>
  <c r="P27" i="5" s="1"/>
  <c r="U18" i="5"/>
  <c r="K22" i="5"/>
  <c r="K18" i="5" s="1"/>
  <c r="AE22" i="5"/>
  <c r="AE18" i="5" s="1"/>
  <c r="J145" i="5"/>
  <c r="J27" i="5" s="1"/>
  <c r="N18" i="5"/>
  <c r="AD145" i="5"/>
  <c r="AB145" i="5"/>
  <c r="E145" i="5"/>
  <c r="E27" i="5" s="1"/>
  <c r="AK145" i="5"/>
  <c r="N145" i="5"/>
  <c r="AC18" i="5"/>
  <c r="AA176" i="21"/>
  <c r="AA162" i="21" s="1"/>
  <c r="AA23" i="21" s="1"/>
  <c r="AH176" i="21"/>
  <c r="AH162" i="21" s="1"/>
  <c r="AH23" i="21" s="1"/>
  <c r="I145" i="5"/>
  <c r="I27" i="5" s="1"/>
  <c r="W27" i="5"/>
  <c r="F18" i="5"/>
  <c r="M18" i="5"/>
  <c r="F27" i="5"/>
  <c r="R27" i="5"/>
  <c r="M27" i="5"/>
  <c r="I18" i="5"/>
  <c r="AH145" i="5"/>
  <c r="U145" i="5"/>
  <c r="U27" i="5" s="1"/>
  <c r="Y145" i="5"/>
  <c r="Y27" i="5" s="1"/>
  <c r="Y18" i="5"/>
  <c r="V27" i="5"/>
  <c r="AG22" i="5"/>
  <c r="AJ162" i="5"/>
  <c r="AJ23" i="5" s="1"/>
  <c r="AJ18" i="5" s="1"/>
  <c r="AM18" i="5"/>
  <c r="AB18" i="5"/>
  <c r="AL18" i="5"/>
  <c r="AD27" i="5"/>
  <c r="O18" i="5"/>
  <c r="BT85" i="4"/>
  <c r="BO85" i="4"/>
  <c r="BO22" i="4" s="1"/>
  <c r="W18" i="5"/>
  <c r="AK88" i="5"/>
  <c r="AK87" i="5" s="1"/>
  <c r="BQ85" i="4"/>
  <c r="BJ85" i="4"/>
  <c r="BJ22" i="4" s="1"/>
  <c r="BW85" i="4"/>
  <c r="BS85" i="4"/>
  <c r="BN85" i="4"/>
  <c r="BN22" i="4" s="1"/>
  <c r="G18" i="5"/>
  <c r="AF18" i="5"/>
  <c r="D18" i="5"/>
  <c r="AD18" i="5"/>
  <c r="T18" i="5"/>
  <c r="BU85" i="4"/>
  <c r="BV85" i="4"/>
  <c r="BR85" i="4"/>
  <c r="BM85" i="4"/>
  <c r="BM22" i="4" s="1"/>
  <c r="O27" i="5"/>
  <c r="Q18" i="5"/>
  <c r="AI162" i="5"/>
  <c r="AI23" i="5" s="1"/>
  <c r="D166" i="4"/>
  <c r="Q167" i="2"/>
  <c r="K167" i="3" s="1"/>
  <c r="N167" i="3" s="1"/>
  <c r="Q166" i="2"/>
  <c r="K166" i="3" s="1"/>
  <c r="N166" i="3" s="1"/>
  <c r="D165" i="4"/>
  <c r="Q165" i="2"/>
  <c r="K165" i="3" s="1"/>
  <c r="N165" i="3" s="1"/>
  <c r="D164" i="4"/>
  <c r="AX85" i="4"/>
  <c r="AX22" i="4" s="1"/>
  <c r="AJ85" i="4"/>
  <c r="BL96" i="4"/>
  <c r="BL86" i="4" s="1"/>
  <c r="AG162" i="5"/>
  <c r="AG23" i="5" s="1"/>
  <c r="AI88" i="5"/>
  <c r="AI87" i="5" s="1"/>
  <c r="AC27" i="5"/>
  <c r="N27" i="5"/>
  <c r="AM27" i="5"/>
  <c r="AE27" i="5"/>
  <c r="BP85" i="4"/>
  <c r="AB27" i="5"/>
  <c r="AF27" i="5"/>
  <c r="K27" i="5"/>
  <c r="L27" i="5"/>
  <c r="D27" i="5"/>
  <c r="I29" i="3"/>
  <c r="I30" i="3"/>
  <c r="I31" i="3"/>
  <c r="I32" i="3"/>
  <c r="I33" i="3"/>
  <c r="I34" i="3"/>
  <c r="I36" i="3"/>
  <c r="I37" i="3"/>
  <c r="I38" i="3"/>
  <c r="I39" i="3"/>
  <c r="I40" i="3"/>
  <c r="I41" i="3"/>
  <c r="I42" i="3"/>
  <c r="I43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6" i="3"/>
  <c r="I67" i="3"/>
  <c r="I68" i="3"/>
  <c r="I71" i="3"/>
  <c r="I72" i="3"/>
  <c r="I73" i="3"/>
  <c r="I75" i="3"/>
  <c r="I76" i="3"/>
  <c r="I77" i="3"/>
  <c r="I79" i="3"/>
  <c r="I80" i="3"/>
  <c r="I81" i="3"/>
  <c r="I83" i="3"/>
  <c r="I84" i="3"/>
  <c r="I85" i="3"/>
  <c r="I132" i="3"/>
  <c r="I146" i="3"/>
  <c r="I150" i="3"/>
  <c r="I173" i="3"/>
  <c r="I181" i="3"/>
  <c r="I185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8" i="3"/>
  <c r="G132" i="3"/>
  <c r="G136" i="3"/>
  <c r="G140" i="3"/>
  <c r="G145" i="3"/>
  <c r="G146" i="3"/>
  <c r="G150" i="3"/>
  <c r="G169" i="3"/>
  <c r="G173" i="3"/>
  <c r="G177" i="3"/>
  <c r="E177" i="3"/>
  <c r="D177" i="3"/>
  <c r="E173" i="3"/>
  <c r="D173" i="3"/>
  <c r="E169" i="3"/>
  <c r="D169" i="3"/>
  <c r="E150" i="3"/>
  <c r="D150" i="3"/>
  <c r="E146" i="3"/>
  <c r="D146" i="3"/>
  <c r="E145" i="3"/>
  <c r="D145" i="3"/>
  <c r="E140" i="3"/>
  <c r="D140" i="3"/>
  <c r="E136" i="3"/>
  <c r="D136" i="3"/>
  <c r="E132" i="3"/>
  <c r="D132" i="3"/>
  <c r="E88" i="3"/>
  <c r="D88" i="3"/>
  <c r="E85" i="3"/>
  <c r="D85" i="3"/>
  <c r="E84" i="3"/>
  <c r="D84" i="3"/>
  <c r="E83" i="3"/>
  <c r="D83" i="3"/>
  <c r="E82" i="3"/>
  <c r="D82" i="3"/>
  <c r="E81" i="3"/>
  <c r="D81" i="3"/>
  <c r="E80" i="3"/>
  <c r="D80" i="3"/>
  <c r="E79" i="3"/>
  <c r="D79" i="3"/>
  <c r="E78" i="3"/>
  <c r="D78" i="3"/>
  <c r="E77" i="3"/>
  <c r="D77" i="3"/>
  <c r="E76" i="3"/>
  <c r="D76" i="3"/>
  <c r="E75" i="3"/>
  <c r="D75" i="3"/>
  <c r="E74" i="3"/>
  <c r="D74" i="3"/>
  <c r="E73" i="3"/>
  <c r="D73" i="3"/>
  <c r="E72" i="3"/>
  <c r="D72" i="3"/>
  <c r="E71" i="3"/>
  <c r="D71" i="3"/>
  <c r="E70" i="3"/>
  <c r="D70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BB18" i="7" l="1"/>
  <c r="D19" i="7"/>
  <c r="D18" i="7" s="1"/>
  <c r="AG18" i="5"/>
  <c r="AJ27" i="5"/>
  <c r="AK21" i="5"/>
  <c r="AK18" i="5" s="1"/>
  <c r="AK27" i="5"/>
  <c r="BU22" i="4"/>
  <c r="BU19" i="4" s="1"/>
  <c r="BU28" i="4"/>
  <c r="BW22" i="4"/>
  <c r="BW19" i="4" s="1"/>
  <c r="BW28" i="4"/>
  <c r="BT22" i="4"/>
  <c r="BT19" i="4" s="1"/>
  <c r="BT28" i="4"/>
  <c r="BR22" i="4"/>
  <c r="BR19" i="4" s="1"/>
  <c r="BR28" i="4"/>
  <c r="BQ22" i="4"/>
  <c r="BQ19" i="4" s="1"/>
  <c r="BQ28" i="4"/>
  <c r="AG27" i="5"/>
  <c r="BV22" i="4"/>
  <c r="BV19" i="4" s="1"/>
  <c r="BV28" i="4"/>
  <c r="BS22" i="4"/>
  <c r="BS19" i="4" s="1"/>
  <c r="BS28" i="4"/>
  <c r="D163" i="4"/>
  <c r="D162" i="4" s="1"/>
  <c r="D24" i="4" s="1"/>
  <c r="BL85" i="4"/>
  <c r="BL22" i="4" s="1"/>
  <c r="BP22" i="4"/>
  <c r="BP19" i="4" s="1"/>
  <c r="BP28" i="4"/>
  <c r="AJ22" i="4"/>
  <c r="AI87" i="20"/>
  <c r="AB87" i="20"/>
  <c r="AI21" i="5"/>
  <c r="AI18" i="5" s="1"/>
  <c r="AI27" i="5"/>
  <c r="I70" i="3"/>
  <c r="I65" i="3"/>
  <c r="I44" i="3"/>
  <c r="I136" i="3"/>
  <c r="I169" i="3"/>
  <c r="I82" i="3"/>
  <c r="I28" i="3"/>
  <c r="I145" i="3"/>
  <c r="I144" i="3" s="1"/>
  <c r="I177" i="3"/>
  <c r="I74" i="3"/>
  <c r="I35" i="3"/>
  <c r="I164" i="3"/>
  <c r="I140" i="3"/>
  <c r="I78" i="3"/>
  <c r="I87" i="3"/>
  <c r="I164" i="2"/>
  <c r="J164" i="2"/>
  <c r="K164" i="2"/>
  <c r="L164" i="2"/>
  <c r="N164" i="2"/>
  <c r="O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K164" i="2"/>
  <c r="BL164" i="2"/>
  <c r="BM164" i="2"/>
  <c r="BO164" i="2"/>
  <c r="BP164" i="2"/>
  <c r="BQ164" i="2"/>
  <c r="BR164" i="2"/>
  <c r="BS164" i="2"/>
  <c r="H164" i="2"/>
  <c r="I177" i="2"/>
  <c r="J177" i="2"/>
  <c r="K177" i="2"/>
  <c r="L177" i="2"/>
  <c r="N177" i="2"/>
  <c r="O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H177" i="2"/>
  <c r="L163" i="2" l="1"/>
  <c r="BN164" i="2"/>
  <c r="BN163" i="2" s="1"/>
  <c r="AF164" i="2"/>
  <c r="AF163" i="2" s="1"/>
  <c r="U163" i="4"/>
  <c r="U162" i="4" s="1"/>
  <c r="U24" i="4" s="1"/>
  <c r="AB21" i="20"/>
  <c r="AB18" i="20" s="1"/>
  <c r="AB27" i="20"/>
  <c r="AI21" i="20"/>
  <c r="AI18" i="20" s="1"/>
  <c r="AI27" i="20"/>
  <c r="T163" i="2"/>
  <c r="BP163" i="2"/>
  <c r="BM163" i="2"/>
  <c r="BE163" i="2"/>
  <c r="BA163" i="2"/>
  <c r="AW163" i="2"/>
  <c r="AS163" i="2"/>
  <c r="AK163" i="2"/>
  <c r="AG163" i="2"/>
  <c r="AC163" i="2"/>
  <c r="Y163" i="2"/>
  <c r="U163" i="2"/>
  <c r="BQ163" i="2"/>
  <c r="BI163" i="2"/>
  <c r="I69" i="3"/>
  <c r="I27" i="3"/>
  <c r="I86" i="3"/>
  <c r="AZ163" i="2"/>
  <c r="Q163" i="2"/>
  <c r="AO163" i="2"/>
  <c r="AJ163" i="2"/>
  <c r="I163" i="3"/>
  <c r="H163" i="2"/>
  <c r="BL163" i="2"/>
  <c r="BH163" i="2"/>
  <c r="BD163" i="2"/>
  <c r="AV163" i="2"/>
  <c r="AR163" i="2"/>
  <c r="AN163" i="2"/>
  <c r="AB163" i="2"/>
  <c r="X163" i="2"/>
  <c r="K163" i="2"/>
  <c r="BS163" i="2"/>
  <c r="BO163" i="2"/>
  <c r="BK163" i="2"/>
  <c r="BG163" i="2"/>
  <c r="BC163" i="2"/>
  <c r="AY163" i="2"/>
  <c r="AU163" i="2"/>
  <c r="AQ163" i="2"/>
  <c r="AM163" i="2"/>
  <c r="AI163" i="2"/>
  <c r="AE163" i="2"/>
  <c r="AA163" i="2"/>
  <c r="W163" i="2"/>
  <c r="S163" i="2"/>
  <c r="O163" i="2"/>
  <c r="J163" i="2"/>
  <c r="BR163" i="2"/>
  <c r="BF163" i="2"/>
  <c r="BB163" i="2"/>
  <c r="AX163" i="2"/>
  <c r="AT163" i="2"/>
  <c r="AP163" i="2"/>
  <c r="AL163" i="2"/>
  <c r="AH163" i="2"/>
  <c r="AD163" i="2"/>
  <c r="Z163" i="2"/>
  <c r="V163" i="2"/>
  <c r="R163" i="2"/>
  <c r="N163" i="2"/>
  <c r="I163" i="2"/>
  <c r="L79" i="18"/>
  <c r="J427" i="18"/>
  <c r="L349" i="18"/>
  <c r="M341" i="18"/>
  <c r="J339" i="18"/>
  <c r="J337" i="18" s="1"/>
  <c r="M339" i="18"/>
  <c r="K323" i="18"/>
  <c r="K339" i="18" s="1"/>
  <c r="J323" i="18"/>
  <c r="M333" i="18"/>
  <c r="M349" i="18" s="1"/>
  <c r="M321" i="18"/>
  <c r="AI163" i="4" l="1"/>
  <c r="AI162" i="4" s="1"/>
  <c r="AI24" i="4" s="1"/>
  <c r="AH164" i="5"/>
  <c r="AH163" i="5" s="1"/>
  <c r="AH162" i="5" s="1"/>
  <c r="AH23" i="5" s="1"/>
  <c r="AA163" i="5"/>
  <c r="AA162" i="5" s="1"/>
  <c r="AA23" i="5" s="1"/>
  <c r="BJ164" i="2"/>
  <c r="BJ163" i="2" s="1"/>
  <c r="D86" i="4"/>
  <c r="D85" i="4" s="1"/>
  <c r="D22" i="4" s="1"/>
  <c r="I26" i="3"/>
  <c r="L350" i="18"/>
  <c r="M350" i="18"/>
  <c r="J347" i="18"/>
  <c r="K341" i="18"/>
  <c r="J341" i="18"/>
  <c r="K335" i="18"/>
  <c r="K350" i="18" s="1"/>
  <c r="J335" i="18"/>
  <c r="J350" i="18" s="1"/>
  <c r="K333" i="18"/>
  <c r="K349" i="18" s="1"/>
  <c r="J333" i="18"/>
  <c r="J349" i="18" s="1"/>
  <c r="K324" i="18"/>
  <c r="J324" i="18"/>
  <c r="K321" i="18"/>
  <c r="J321" i="18"/>
  <c r="BK163" i="4" l="1"/>
  <c r="BK162" i="4" s="1"/>
  <c r="BK24" i="4" s="1"/>
  <c r="AA163" i="20"/>
  <c r="AA162" i="20" s="1"/>
  <c r="AA23" i="20" s="1"/>
  <c r="AA87" i="21"/>
  <c r="AW85" i="4"/>
  <c r="M180" i="18"/>
  <c r="M199" i="18"/>
  <c r="N199" i="18" s="1"/>
  <c r="M193" i="18"/>
  <c r="N193" i="18" s="1"/>
  <c r="M195" i="18"/>
  <c r="N195" i="18" s="1"/>
  <c r="M249" i="18"/>
  <c r="N248" i="18" s="1"/>
  <c r="M248" i="18"/>
  <c r="M234" i="18"/>
  <c r="M222" i="18"/>
  <c r="M214" i="18"/>
  <c r="M197" i="18"/>
  <c r="M196" i="18"/>
  <c r="N196" i="18" s="1"/>
  <c r="M194" i="18"/>
  <c r="M192" i="18"/>
  <c r="N192" i="18" s="1"/>
  <c r="M191" i="18"/>
  <c r="N191" i="18" s="1"/>
  <c r="M183" i="18"/>
  <c r="N183" i="18" s="1"/>
  <c r="M186" i="18"/>
  <c r="N186" i="18" s="1"/>
  <c r="M169" i="18"/>
  <c r="M168" i="18"/>
  <c r="M181" i="18" s="1"/>
  <c r="M172" i="18"/>
  <c r="AH163" i="20" l="1"/>
  <c r="AH162" i="20" s="1"/>
  <c r="AH23" i="20" s="1"/>
  <c r="AA21" i="21"/>
  <c r="AA18" i="21" s="1"/>
  <c r="AA27" i="21"/>
  <c r="P191" i="18"/>
  <c r="R191" i="18" s="1"/>
  <c r="P199" i="18"/>
  <c r="R199" i="18" s="1"/>
  <c r="M165" i="18"/>
  <c r="P192" i="18"/>
  <c r="R192" i="18" s="1"/>
  <c r="Z192" i="18"/>
  <c r="P186" i="18"/>
  <c r="R186" i="18" s="1"/>
  <c r="P195" i="18"/>
  <c r="R195" i="18" s="1"/>
  <c r="P183" i="18"/>
  <c r="R183" i="18" s="1"/>
  <c r="P196" i="18"/>
  <c r="R196" i="18" s="1"/>
  <c r="P193" i="18"/>
  <c r="R193" i="18" s="1"/>
  <c r="AW22" i="4"/>
  <c r="M178" i="18"/>
  <c r="L151" i="18"/>
  <c r="M151" i="18"/>
  <c r="L121" i="18"/>
  <c r="M121" i="18"/>
  <c r="J121" i="18"/>
  <c r="K160" i="18"/>
  <c r="J160" i="18"/>
  <c r="M160" i="18"/>
  <c r="M104" i="18"/>
  <c r="N104" i="18" s="1"/>
  <c r="M103" i="18"/>
  <c r="N103" i="18" s="1"/>
  <c r="M102" i="18"/>
  <c r="M101" i="18"/>
  <c r="M98" i="18"/>
  <c r="M96" i="18"/>
  <c r="Z193" i="18" l="1"/>
  <c r="P103" i="18"/>
  <c r="R103" i="18" s="1"/>
  <c r="M97" i="18"/>
  <c r="N97" i="18" s="1"/>
  <c r="N98" i="18"/>
  <c r="P104" i="18"/>
  <c r="R104" i="18" s="1"/>
  <c r="Z195" i="18"/>
  <c r="M105" i="18"/>
  <c r="N105" i="18" s="1"/>
  <c r="N101" i="18"/>
  <c r="Z186" i="18"/>
  <c r="Z199" i="18"/>
  <c r="Z191" i="18"/>
  <c r="Z183" i="18"/>
  <c r="Z196" i="18"/>
  <c r="M99" i="18"/>
  <c r="K114" i="18"/>
  <c r="K144" i="18" s="1"/>
  <c r="K111" i="18"/>
  <c r="K141" i="18" s="1"/>
  <c r="K110" i="18"/>
  <c r="K140" i="18" s="1"/>
  <c r="K104" i="18"/>
  <c r="K103" i="18" s="1"/>
  <c r="K102" i="18"/>
  <c r="K101" i="18"/>
  <c r="K98" i="18"/>
  <c r="K97" i="18" s="1"/>
  <c r="K96" i="18"/>
  <c r="J141" i="18"/>
  <c r="J140" i="18"/>
  <c r="J114" i="18"/>
  <c r="J144" i="18" s="1"/>
  <c r="J96" i="18"/>
  <c r="J104" i="18"/>
  <c r="J103" i="18" s="1"/>
  <c r="J102" i="18"/>
  <c r="J101" i="18"/>
  <c r="J98" i="18"/>
  <c r="J97" i="18" s="1"/>
  <c r="K82" i="18"/>
  <c r="K79" i="18" s="1"/>
  <c r="J79" i="18"/>
  <c r="M51" i="18"/>
  <c r="N51" i="18" s="1"/>
  <c r="M76" i="18"/>
  <c r="N76" i="18" s="1"/>
  <c r="M75" i="18"/>
  <c r="M72" i="18"/>
  <c r="N72" i="18" s="1"/>
  <c r="M70" i="18"/>
  <c r="M69" i="18"/>
  <c r="N69" i="18" s="1"/>
  <c r="M68" i="18"/>
  <c r="M67" i="18"/>
  <c r="M66" i="18"/>
  <c r="M65" i="18"/>
  <c r="N65" i="18" s="1"/>
  <c r="P65" i="18" s="1"/>
  <c r="R65" i="18" s="1"/>
  <c r="M58" i="18"/>
  <c r="N58" i="18" s="1"/>
  <c r="M57" i="18"/>
  <c r="N57" i="18" s="1"/>
  <c r="M52" i="18"/>
  <c r="N52" i="18" s="1"/>
  <c r="M59" i="18"/>
  <c r="M64" i="18" s="1"/>
  <c r="N64" i="18" s="1"/>
  <c r="J105" i="18" l="1"/>
  <c r="M94" i="18"/>
  <c r="K99" i="18"/>
  <c r="P98" i="18"/>
  <c r="R98" i="18" s="1"/>
  <c r="K94" i="18"/>
  <c r="N94" i="18"/>
  <c r="P97" i="18"/>
  <c r="P94" i="18" s="1"/>
  <c r="N100" i="18"/>
  <c r="P101" i="18"/>
  <c r="J99" i="18"/>
  <c r="P105" i="18"/>
  <c r="R105" i="18" s="1"/>
  <c r="Z105" i="18"/>
  <c r="Z104" i="18"/>
  <c r="Z103" i="18"/>
  <c r="P64" i="18"/>
  <c r="N67" i="18"/>
  <c r="P69" i="18"/>
  <c r="P52" i="18"/>
  <c r="R52" i="18" s="1"/>
  <c r="P57" i="18"/>
  <c r="R57" i="18" s="1"/>
  <c r="N197" i="18"/>
  <c r="P72" i="18"/>
  <c r="P58" i="18"/>
  <c r="R58" i="18" s="1"/>
  <c r="M74" i="18"/>
  <c r="N75" i="18"/>
  <c r="P76" i="18"/>
  <c r="R76" i="18" s="1"/>
  <c r="P51" i="18"/>
  <c r="R51" i="18" s="1"/>
  <c r="J94" i="18"/>
  <c r="J100" i="18"/>
  <c r="K105" i="18"/>
  <c r="K100" i="18" s="1"/>
  <c r="M34" i="18"/>
  <c r="M28" i="18"/>
  <c r="M25" i="18"/>
  <c r="M24" i="18"/>
  <c r="N169" i="18" s="1"/>
  <c r="K34" i="18"/>
  <c r="K28" i="18"/>
  <c r="K25" i="18"/>
  <c r="K24" i="18"/>
  <c r="J34" i="18"/>
  <c r="J28" i="18"/>
  <c r="J25" i="18"/>
  <c r="J24" i="18"/>
  <c r="J51" i="18"/>
  <c r="K51" i="18"/>
  <c r="K77" i="18"/>
  <c r="K76" i="18"/>
  <c r="K75" i="18"/>
  <c r="K72" i="18"/>
  <c r="K70" i="18"/>
  <c r="K69" i="18"/>
  <c r="K68" i="18"/>
  <c r="K67" i="18"/>
  <c r="K66" i="18"/>
  <c r="K65" i="18"/>
  <c r="K59" i="18"/>
  <c r="K64" i="18" s="1"/>
  <c r="K58" i="18"/>
  <c r="K57" i="18"/>
  <c r="K52" i="18"/>
  <c r="J76" i="18"/>
  <c r="J75" i="18"/>
  <c r="J72" i="18"/>
  <c r="J70" i="18"/>
  <c r="J69" i="18"/>
  <c r="J68" i="18"/>
  <c r="J67" i="18"/>
  <c r="J66" i="18"/>
  <c r="J65" i="18"/>
  <c r="J59" i="18"/>
  <c r="J64" i="18" s="1"/>
  <c r="J58" i="18"/>
  <c r="J57" i="18"/>
  <c r="J52" i="18"/>
  <c r="J93" i="18" l="1"/>
  <c r="N34" i="18"/>
  <c r="N181" i="18" s="1"/>
  <c r="Z57" i="18"/>
  <c r="R97" i="18"/>
  <c r="N28" i="18"/>
  <c r="N172" i="18" s="1"/>
  <c r="J74" i="18"/>
  <c r="P100" i="18"/>
  <c r="R101" i="18"/>
  <c r="N93" i="18"/>
  <c r="Z98" i="18"/>
  <c r="N74" i="18"/>
  <c r="P75" i="18"/>
  <c r="P197" i="18"/>
  <c r="R72" i="18"/>
  <c r="R197" i="18" s="1"/>
  <c r="Z51" i="18"/>
  <c r="Z197" i="18"/>
  <c r="Z52" i="18"/>
  <c r="K74" i="18"/>
  <c r="Z76" i="18"/>
  <c r="Z58" i="18"/>
  <c r="R69" i="18"/>
  <c r="P67" i="18"/>
  <c r="K50" i="18"/>
  <c r="K35" i="18" s="1"/>
  <c r="R100" i="18" l="1"/>
  <c r="Z100" i="18" s="1"/>
  <c r="Z101" i="18"/>
  <c r="P28" i="18"/>
  <c r="P34" i="18"/>
  <c r="P181" i="18" s="1"/>
  <c r="R94" i="18"/>
  <c r="Z94" i="18" s="1"/>
  <c r="Z97" i="18"/>
  <c r="R67" i="18"/>
  <c r="Z69" i="18"/>
  <c r="P74" i="18"/>
  <c r="R75" i="18"/>
  <c r="R74" i="18" s="1"/>
  <c r="Z72" i="18"/>
  <c r="M49" i="18"/>
  <c r="R28" i="18" l="1"/>
  <c r="Z28" i="18" s="1"/>
  <c r="M92" i="18"/>
  <c r="N49" i="18"/>
  <c r="R34" i="18"/>
  <c r="P172" i="18"/>
  <c r="Z75" i="18"/>
  <c r="M40" i="18"/>
  <c r="M83" i="18" l="1"/>
  <c r="N40" i="18"/>
  <c r="P49" i="18"/>
  <c r="N92" i="18"/>
  <c r="Z34" i="18"/>
  <c r="R172" i="18"/>
  <c r="Z172" i="18" s="1"/>
  <c r="R181" i="18"/>
  <c r="Z181" i="18" s="1"/>
  <c r="M43" i="18"/>
  <c r="R49" i="18" l="1"/>
  <c r="R92" i="18" s="1"/>
  <c r="P92" i="18"/>
  <c r="Z92" i="18" s="1"/>
  <c r="M86" i="18"/>
  <c r="N43" i="18"/>
  <c r="Z49" i="18"/>
  <c r="P40" i="18"/>
  <c r="N83" i="18"/>
  <c r="M39" i="18"/>
  <c r="K49" i="18"/>
  <c r="K43" i="18"/>
  <c r="K86" i="18" s="1"/>
  <c r="K40" i="18"/>
  <c r="L36" i="18"/>
  <c r="M36" i="18"/>
  <c r="N36" i="18" s="1"/>
  <c r="K39" i="18"/>
  <c r="K36" i="18" s="1"/>
  <c r="J43" i="18"/>
  <c r="J86" i="18" s="1"/>
  <c r="J49" i="18"/>
  <c r="J40" i="18"/>
  <c r="J39" i="18"/>
  <c r="J36" i="18" s="1"/>
  <c r="M21" i="18"/>
  <c r="N165" i="18" s="1"/>
  <c r="N168" i="18" s="1"/>
  <c r="L21" i="18"/>
  <c r="K21" i="18"/>
  <c r="J21" i="18"/>
  <c r="I21" i="18"/>
  <c r="P36" i="18" l="1"/>
  <c r="R36" i="18" s="1"/>
  <c r="P43" i="18"/>
  <c r="N86" i="18"/>
  <c r="R40" i="18"/>
  <c r="R83" i="18" s="1"/>
  <c r="Z83" i="18" s="1"/>
  <c r="P83" i="18"/>
  <c r="M82" i="18"/>
  <c r="N39" i="18"/>
  <c r="Z40" i="18"/>
  <c r="M79" i="18"/>
  <c r="I20" i="18"/>
  <c r="J20" i="18"/>
  <c r="K20" i="18"/>
  <c r="J50" i="18"/>
  <c r="J35" i="18" s="1"/>
  <c r="I54" i="18"/>
  <c r="I52" i="18" s="1"/>
  <c r="I50" i="18" s="1"/>
  <c r="I59" i="18"/>
  <c r="I65" i="18"/>
  <c r="I73" i="18"/>
  <c r="I70" i="18" s="1"/>
  <c r="I97" i="18"/>
  <c r="I99" i="18"/>
  <c r="I103" i="18"/>
  <c r="I105" i="18"/>
  <c r="I121" i="18"/>
  <c r="K121" i="18"/>
  <c r="I151" i="18"/>
  <c r="J151" i="18"/>
  <c r="K151" i="18"/>
  <c r="I164" i="18"/>
  <c r="J164" i="18"/>
  <c r="K164" i="18"/>
  <c r="I184" i="18"/>
  <c r="J182" i="18"/>
  <c r="K182" i="18"/>
  <c r="K239" i="18" s="1"/>
  <c r="I191" i="18"/>
  <c r="I193" i="18"/>
  <c r="I199" i="18"/>
  <c r="K200" i="18"/>
  <c r="K207" i="18"/>
  <c r="I215" i="18"/>
  <c r="I207" i="18" s="1"/>
  <c r="I240" i="18" s="1"/>
  <c r="I221" i="18"/>
  <c r="I219" i="18" s="1"/>
  <c r="I243" i="18" s="1"/>
  <c r="J219" i="18"/>
  <c r="J243" i="18" s="1"/>
  <c r="K219" i="18"/>
  <c r="K243" i="18" s="1"/>
  <c r="I337" i="18"/>
  <c r="K337" i="18"/>
  <c r="I347" i="18"/>
  <c r="I371" i="18"/>
  <c r="I395" i="18"/>
  <c r="J395" i="18"/>
  <c r="J370" i="18" s="1"/>
  <c r="J369" i="18" s="1"/>
  <c r="K395" i="18"/>
  <c r="L20" i="18"/>
  <c r="L164" i="18"/>
  <c r="L186" i="18"/>
  <c r="L184" i="18" s="1"/>
  <c r="L182" i="18" s="1"/>
  <c r="L239" i="18" s="1"/>
  <c r="L200" i="18"/>
  <c r="L210" i="18"/>
  <c r="L208" i="18" s="1"/>
  <c r="L217" i="18"/>
  <c r="L221" i="18"/>
  <c r="L219" i="18" s="1"/>
  <c r="L243" i="18" s="1"/>
  <c r="L337" i="18"/>
  <c r="L347" i="18"/>
  <c r="L395" i="18"/>
  <c r="O20" i="18"/>
  <c r="N20" i="18"/>
  <c r="O59" i="18"/>
  <c r="N59" i="18"/>
  <c r="T65" i="18"/>
  <c r="V65" i="18" s="1"/>
  <c r="X65" i="18" s="1"/>
  <c r="N73" i="18"/>
  <c r="O70" i="18"/>
  <c r="O151" i="18"/>
  <c r="O164" i="18"/>
  <c r="N200" i="18"/>
  <c r="O200" i="18"/>
  <c r="N221" i="18"/>
  <c r="O219" i="18"/>
  <c r="O232" i="18"/>
  <c r="O337" i="18"/>
  <c r="AA337" i="18" s="1"/>
  <c r="N339" i="18"/>
  <c r="N341" i="18"/>
  <c r="O347" i="18"/>
  <c r="AA347" i="18" s="1"/>
  <c r="O371" i="18"/>
  <c r="AA371" i="18" s="1"/>
  <c r="O395" i="18"/>
  <c r="AA395" i="18" s="1"/>
  <c r="Q21" i="18"/>
  <c r="AA21" i="18" s="1"/>
  <c r="S21" i="18"/>
  <c r="T21" i="18"/>
  <c r="U21" i="18"/>
  <c r="V21" i="18"/>
  <c r="W21" i="18"/>
  <c r="X21" i="18"/>
  <c r="Y21" i="18"/>
  <c r="V200" i="18"/>
  <c r="X200" i="18"/>
  <c r="V219" i="18"/>
  <c r="X219" i="18"/>
  <c r="V232" i="18"/>
  <c r="W232" i="18"/>
  <c r="W243" i="18" s="1"/>
  <c r="W245" i="18" s="1"/>
  <c r="X232" i="18"/>
  <c r="Y232" i="18"/>
  <c r="Y243" i="18" s="1"/>
  <c r="Y245" i="18" s="1"/>
  <c r="W239" i="18"/>
  <c r="Y239" i="18"/>
  <c r="W240" i="18"/>
  <c r="Y240" i="18"/>
  <c r="W246" i="18"/>
  <c r="Y246" i="18"/>
  <c r="V371" i="18"/>
  <c r="X371" i="18"/>
  <c r="V395" i="18"/>
  <c r="X395" i="18"/>
  <c r="T395" i="18"/>
  <c r="M395" i="18"/>
  <c r="T371" i="18"/>
  <c r="M370" i="18"/>
  <c r="M369" i="18" s="1"/>
  <c r="R341" i="18"/>
  <c r="T341" i="18" s="1"/>
  <c r="V341" i="18" s="1"/>
  <c r="X341" i="18" s="1"/>
  <c r="P341" i="18"/>
  <c r="P339" i="18"/>
  <c r="M337" i="18"/>
  <c r="U246" i="18"/>
  <c r="M233" i="18"/>
  <c r="M232" i="18" s="1"/>
  <c r="U232" i="18"/>
  <c r="T232" i="18"/>
  <c r="S232" i="18"/>
  <c r="Q232" i="18"/>
  <c r="T219" i="18"/>
  <c r="R221" i="18"/>
  <c r="P221" i="18"/>
  <c r="M221" i="18"/>
  <c r="U219" i="18"/>
  <c r="U243" i="18" s="1"/>
  <c r="U245" i="18" s="1"/>
  <c r="S219" i="18"/>
  <c r="Q219" i="18"/>
  <c r="M218" i="18"/>
  <c r="M217" i="18" s="1"/>
  <c r="U207" i="18"/>
  <c r="U240" i="18" s="1"/>
  <c r="S207" i="18"/>
  <c r="S240" i="18" s="1"/>
  <c r="Q207" i="18"/>
  <c r="Q240" i="18" s="1"/>
  <c r="T200" i="18"/>
  <c r="R200" i="18"/>
  <c r="P200" i="18"/>
  <c r="M200" i="18"/>
  <c r="M184" i="18"/>
  <c r="N184" i="18" s="1"/>
  <c r="U182" i="18"/>
  <c r="S182" i="18"/>
  <c r="Q182" i="18"/>
  <c r="U164" i="18"/>
  <c r="S164" i="18"/>
  <c r="Q164" i="18"/>
  <c r="M164" i="18"/>
  <c r="AA162" i="18"/>
  <c r="Z162" i="18"/>
  <c r="U156" i="18"/>
  <c r="U151" i="18"/>
  <c r="S151" i="18"/>
  <c r="Q151" i="18"/>
  <c r="AA74" i="18"/>
  <c r="AA66" i="18"/>
  <c r="AA65" i="18"/>
  <c r="M20" i="18"/>
  <c r="G4" i="9"/>
  <c r="L5" i="4"/>
  <c r="U5" i="3"/>
  <c r="C183" i="5"/>
  <c r="B183" i="5"/>
  <c r="A183" i="5"/>
  <c r="C182" i="5"/>
  <c r="B182" i="5"/>
  <c r="A182" i="5"/>
  <c r="C181" i="5"/>
  <c r="B181" i="5"/>
  <c r="A181" i="5"/>
  <c r="C180" i="5"/>
  <c r="B180" i="5"/>
  <c r="A180" i="5"/>
  <c r="C179" i="5"/>
  <c r="B179" i="5"/>
  <c r="A179" i="5"/>
  <c r="C178" i="5"/>
  <c r="B178" i="5"/>
  <c r="A178" i="5"/>
  <c r="C176" i="5"/>
  <c r="B176" i="5"/>
  <c r="A176" i="5"/>
  <c r="C175" i="5"/>
  <c r="B175" i="5"/>
  <c r="A175" i="5"/>
  <c r="C174" i="5"/>
  <c r="B174" i="5"/>
  <c r="A174" i="5"/>
  <c r="C173" i="5"/>
  <c r="B173" i="5"/>
  <c r="A173" i="5"/>
  <c r="C172" i="5"/>
  <c r="B172" i="5"/>
  <c r="A172" i="5"/>
  <c r="C171" i="5"/>
  <c r="B171" i="5"/>
  <c r="A171" i="5"/>
  <c r="C170" i="5"/>
  <c r="B170" i="5"/>
  <c r="A170" i="5"/>
  <c r="C169" i="5"/>
  <c r="B169" i="5"/>
  <c r="A169" i="5"/>
  <c r="C168" i="5"/>
  <c r="B168" i="5"/>
  <c r="A168" i="5"/>
  <c r="B167" i="5"/>
  <c r="A167" i="5"/>
  <c r="C163" i="5"/>
  <c r="B163" i="5"/>
  <c r="A163" i="5"/>
  <c r="C162" i="5"/>
  <c r="B162" i="5"/>
  <c r="A162" i="5"/>
  <c r="C161" i="5"/>
  <c r="B161" i="5"/>
  <c r="A161" i="5"/>
  <c r="C160" i="5"/>
  <c r="B160" i="5"/>
  <c r="A160" i="5"/>
  <c r="C159" i="5"/>
  <c r="B159" i="5"/>
  <c r="A159" i="5"/>
  <c r="C158" i="5"/>
  <c r="B158" i="5"/>
  <c r="A158" i="5"/>
  <c r="C157" i="5"/>
  <c r="B157" i="5"/>
  <c r="A157" i="5"/>
  <c r="C156" i="5"/>
  <c r="B156" i="5"/>
  <c r="A156" i="5"/>
  <c r="C155" i="5"/>
  <c r="B155" i="5"/>
  <c r="A155" i="5"/>
  <c r="C154" i="5"/>
  <c r="B154" i="5"/>
  <c r="A154" i="5"/>
  <c r="C153" i="5"/>
  <c r="B153" i="5"/>
  <c r="A153" i="5"/>
  <c r="C152" i="5"/>
  <c r="B152" i="5"/>
  <c r="A152" i="5"/>
  <c r="C151" i="5"/>
  <c r="B151" i="5"/>
  <c r="A151" i="5"/>
  <c r="C150" i="5"/>
  <c r="B150" i="5"/>
  <c r="A150" i="5"/>
  <c r="C149" i="5"/>
  <c r="B149" i="5"/>
  <c r="A149" i="5"/>
  <c r="C148" i="5"/>
  <c r="B148" i="5"/>
  <c r="A148" i="5"/>
  <c r="C147" i="5"/>
  <c r="B147" i="5"/>
  <c r="A147" i="5"/>
  <c r="C146" i="5"/>
  <c r="A146" i="5"/>
  <c r="C145" i="5"/>
  <c r="B145" i="5"/>
  <c r="A145" i="5"/>
  <c r="C144" i="5"/>
  <c r="B144" i="5"/>
  <c r="A144" i="5"/>
  <c r="C143" i="5"/>
  <c r="B143" i="5"/>
  <c r="A143" i="5"/>
  <c r="C142" i="5"/>
  <c r="B142" i="5"/>
  <c r="A142" i="5"/>
  <c r="C141" i="5"/>
  <c r="B141" i="5"/>
  <c r="A141" i="5"/>
  <c r="C140" i="5"/>
  <c r="B140" i="5"/>
  <c r="A140" i="5"/>
  <c r="C139" i="5"/>
  <c r="B139" i="5"/>
  <c r="A139" i="5"/>
  <c r="C138" i="5"/>
  <c r="B138" i="5"/>
  <c r="A138" i="5"/>
  <c r="C137" i="5"/>
  <c r="B137" i="5"/>
  <c r="A137" i="5"/>
  <c r="C136" i="5"/>
  <c r="B136" i="5"/>
  <c r="A136" i="5"/>
  <c r="C135" i="5"/>
  <c r="B135" i="5"/>
  <c r="A135" i="5"/>
  <c r="C134" i="5"/>
  <c r="B134" i="5"/>
  <c r="A134" i="5"/>
  <c r="C133" i="5"/>
  <c r="B133" i="5"/>
  <c r="A133" i="5"/>
  <c r="C89" i="5"/>
  <c r="B89" i="5"/>
  <c r="A89" i="5"/>
  <c r="C88" i="5"/>
  <c r="B88" i="5"/>
  <c r="A88" i="5"/>
  <c r="C87" i="5"/>
  <c r="B87" i="5"/>
  <c r="A87" i="5"/>
  <c r="C86" i="5"/>
  <c r="B86" i="5"/>
  <c r="A86" i="5"/>
  <c r="C85" i="5"/>
  <c r="B85" i="5"/>
  <c r="A85" i="5"/>
  <c r="C84" i="5"/>
  <c r="B84" i="5"/>
  <c r="A84" i="5"/>
  <c r="C83" i="5"/>
  <c r="B83" i="5"/>
  <c r="A83" i="5"/>
  <c r="C82" i="5"/>
  <c r="XFD82" i="5" s="1"/>
  <c r="B82" i="5"/>
  <c r="A82" i="5"/>
  <c r="C81" i="5"/>
  <c r="XFD81" i="5" s="1"/>
  <c r="B81" i="5"/>
  <c r="A81" i="5"/>
  <c r="C80" i="5"/>
  <c r="XFD80" i="5" s="1"/>
  <c r="B80" i="5"/>
  <c r="A80" i="5"/>
  <c r="C79" i="5"/>
  <c r="B79" i="5"/>
  <c r="A79" i="5"/>
  <c r="C78" i="5"/>
  <c r="B78" i="5"/>
  <c r="A78" i="5"/>
  <c r="C77" i="5"/>
  <c r="B77" i="5"/>
  <c r="A77" i="5"/>
  <c r="C76" i="5"/>
  <c r="B76" i="5"/>
  <c r="A76" i="5"/>
  <c r="C75" i="5"/>
  <c r="B75" i="5"/>
  <c r="A75" i="5"/>
  <c r="C74" i="5"/>
  <c r="B74" i="5"/>
  <c r="A74" i="5"/>
  <c r="C73" i="5"/>
  <c r="B73" i="5"/>
  <c r="A73" i="5"/>
  <c r="C72" i="5"/>
  <c r="B72" i="5"/>
  <c r="A72" i="5"/>
  <c r="C71" i="5"/>
  <c r="B71" i="5"/>
  <c r="A71" i="5"/>
  <c r="C70" i="5"/>
  <c r="B70" i="5"/>
  <c r="A70" i="5"/>
  <c r="C69" i="5"/>
  <c r="B69" i="5"/>
  <c r="A69" i="5"/>
  <c r="C68" i="5"/>
  <c r="B68" i="5"/>
  <c r="A68" i="5"/>
  <c r="C67" i="5"/>
  <c r="B67" i="5"/>
  <c r="A67" i="5"/>
  <c r="C66" i="5"/>
  <c r="B66" i="5"/>
  <c r="A66" i="5"/>
  <c r="C65" i="5"/>
  <c r="B65" i="5"/>
  <c r="A65" i="5"/>
  <c r="C64" i="5"/>
  <c r="B64" i="5"/>
  <c r="A64" i="5"/>
  <c r="C63" i="5"/>
  <c r="B63" i="5"/>
  <c r="A63" i="5"/>
  <c r="C62" i="5"/>
  <c r="B62" i="5"/>
  <c r="A62" i="5"/>
  <c r="C61" i="5"/>
  <c r="B61" i="5"/>
  <c r="A61" i="5"/>
  <c r="C60" i="5"/>
  <c r="B60" i="5"/>
  <c r="A60" i="5"/>
  <c r="C59" i="5"/>
  <c r="B59" i="5"/>
  <c r="A59" i="5"/>
  <c r="C58" i="5"/>
  <c r="B58" i="5"/>
  <c r="A58" i="5"/>
  <c r="C57" i="5"/>
  <c r="B57" i="5"/>
  <c r="A57" i="5"/>
  <c r="C56" i="5"/>
  <c r="B56" i="5"/>
  <c r="A56" i="5"/>
  <c r="C55" i="5"/>
  <c r="B55" i="5"/>
  <c r="A55" i="5"/>
  <c r="C54" i="5"/>
  <c r="B54" i="5"/>
  <c r="A54" i="5"/>
  <c r="C53" i="5"/>
  <c r="B53" i="5"/>
  <c r="A53" i="5"/>
  <c r="C52" i="5"/>
  <c r="B52" i="5"/>
  <c r="A52" i="5"/>
  <c r="C51" i="5"/>
  <c r="B51" i="5"/>
  <c r="A51" i="5"/>
  <c r="C50" i="5"/>
  <c r="B50" i="5"/>
  <c r="A50" i="5"/>
  <c r="C49" i="5"/>
  <c r="B49" i="5"/>
  <c r="A49" i="5"/>
  <c r="C48" i="5"/>
  <c r="B48" i="5"/>
  <c r="A48" i="5"/>
  <c r="C47" i="5"/>
  <c r="B47" i="5"/>
  <c r="A47" i="5"/>
  <c r="C46" i="5"/>
  <c r="B46" i="5"/>
  <c r="A46" i="5"/>
  <c r="C45" i="5"/>
  <c r="B45" i="5"/>
  <c r="A45" i="5"/>
  <c r="C44" i="5"/>
  <c r="B44" i="5"/>
  <c r="A44" i="5"/>
  <c r="C43" i="5"/>
  <c r="B43" i="5"/>
  <c r="A43" i="5"/>
  <c r="C42" i="5"/>
  <c r="B42" i="5"/>
  <c r="A42" i="5"/>
  <c r="C41" i="5"/>
  <c r="B41" i="5"/>
  <c r="A41" i="5"/>
  <c r="C40" i="5"/>
  <c r="B40" i="5"/>
  <c r="A40" i="5"/>
  <c r="C39" i="5"/>
  <c r="B39" i="5"/>
  <c r="A39" i="5"/>
  <c r="C38" i="5"/>
  <c r="B38" i="5"/>
  <c r="A38" i="5"/>
  <c r="C37" i="5"/>
  <c r="B37" i="5"/>
  <c r="A37" i="5"/>
  <c r="C36" i="5"/>
  <c r="B36" i="5"/>
  <c r="A36" i="5"/>
  <c r="C35" i="5"/>
  <c r="B35" i="5"/>
  <c r="A35" i="5"/>
  <c r="C34" i="5"/>
  <c r="B34" i="5"/>
  <c r="A34" i="5"/>
  <c r="C33" i="5"/>
  <c r="B33" i="5"/>
  <c r="A33" i="5"/>
  <c r="C32" i="5"/>
  <c r="B32" i="5"/>
  <c r="A32" i="5"/>
  <c r="C31" i="5"/>
  <c r="B31" i="5"/>
  <c r="A31" i="5"/>
  <c r="C30" i="5"/>
  <c r="B30" i="5"/>
  <c r="A30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K240" i="18" l="1"/>
  <c r="Z341" i="18"/>
  <c r="P219" i="18"/>
  <c r="P243" i="18" s="1"/>
  <c r="R233" i="18"/>
  <c r="N337" i="18"/>
  <c r="N219" i="18"/>
  <c r="N243" i="18" s="1"/>
  <c r="P233" i="18"/>
  <c r="P234" i="18" s="1"/>
  <c r="Z221" i="18"/>
  <c r="P39" i="18"/>
  <c r="R39" i="18" s="1"/>
  <c r="Z39" i="18" s="1"/>
  <c r="N82" i="18"/>
  <c r="N79" i="18" s="1"/>
  <c r="R219" i="18"/>
  <c r="R244" i="18"/>
  <c r="R43" i="18"/>
  <c r="P86" i="18"/>
  <c r="Z36" i="18"/>
  <c r="P184" i="18"/>
  <c r="R184" i="18" s="1"/>
  <c r="M244" i="18"/>
  <c r="N233" i="18"/>
  <c r="I370" i="18"/>
  <c r="I369" i="18" s="1"/>
  <c r="I182" i="18"/>
  <c r="I239" i="18" s="1"/>
  <c r="I247" i="18" s="1"/>
  <c r="M219" i="18"/>
  <c r="M243" i="18" s="1"/>
  <c r="M245" i="18" s="1"/>
  <c r="O50" i="18"/>
  <c r="O35" i="18" s="1"/>
  <c r="O78" i="18" s="1"/>
  <c r="J207" i="18"/>
  <c r="J240" i="18" s="1"/>
  <c r="J239" i="18"/>
  <c r="K93" i="18"/>
  <c r="L370" i="18"/>
  <c r="AA200" i="18"/>
  <c r="N347" i="18"/>
  <c r="L207" i="18"/>
  <c r="L240" i="18" s="1"/>
  <c r="L247" i="18" s="1"/>
  <c r="T243" i="18"/>
  <c r="T245" i="18" s="1"/>
  <c r="V243" i="18"/>
  <c r="V245" i="18" s="1"/>
  <c r="K370" i="18"/>
  <c r="K369" i="18" s="1"/>
  <c r="I100" i="18"/>
  <c r="I94" i="18"/>
  <c r="J78" i="18"/>
  <c r="J92" i="18" s="1"/>
  <c r="K78" i="18"/>
  <c r="K92" i="18" s="1"/>
  <c r="K247" i="18"/>
  <c r="L248" i="18"/>
  <c r="I35" i="18"/>
  <c r="O93" i="18"/>
  <c r="N50" i="18"/>
  <c r="W249" i="18"/>
  <c r="Y248" i="18" s="1"/>
  <c r="O370" i="18"/>
  <c r="O207" i="18"/>
  <c r="O240" i="18" s="1"/>
  <c r="L369" i="18"/>
  <c r="U239" i="18"/>
  <c r="U249" i="18" s="1"/>
  <c r="W248" i="18" s="1"/>
  <c r="L35" i="18"/>
  <c r="L78" i="18" s="1"/>
  <c r="K347" i="18"/>
  <c r="I249" i="18"/>
  <c r="O243" i="18"/>
  <c r="O245" i="18" s="1"/>
  <c r="N164" i="18"/>
  <c r="L93" i="18"/>
  <c r="O182" i="18"/>
  <c r="O239" i="18" s="1"/>
  <c r="Z200" i="18"/>
  <c r="Q243" i="18"/>
  <c r="Q245" i="18" s="1"/>
  <c r="X243" i="18"/>
  <c r="X245" i="18" s="1"/>
  <c r="N182" i="18"/>
  <c r="N70" i="18"/>
  <c r="T346" i="18"/>
  <c r="V346" i="18" s="1"/>
  <c r="X346" i="18" s="1"/>
  <c r="V370" i="18"/>
  <c r="V369" i="18" s="1"/>
  <c r="V151" i="18" s="1"/>
  <c r="M100" i="18"/>
  <c r="M93" i="18" s="1"/>
  <c r="X370" i="18"/>
  <c r="X369" i="18" s="1"/>
  <c r="X151" i="18" s="1"/>
  <c r="Y247" i="18"/>
  <c r="W247" i="18"/>
  <c r="Y249" i="18"/>
  <c r="Q239" i="18"/>
  <c r="Q249" i="18" s="1"/>
  <c r="S248" i="18" s="1"/>
  <c r="Z74" i="18"/>
  <c r="AA20" i="18"/>
  <c r="M50" i="18"/>
  <c r="M35" i="18" s="1"/>
  <c r="M207" i="18"/>
  <c r="M240" i="18" s="1"/>
  <c r="T370" i="18"/>
  <c r="T369" i="18" s="1"/>
  <c r="T151" i="18" s="1"/>
  <c r="AA232" i="18"/>
  <c r="AA93" i="18"/>
  <c r="P73" i="18"/>
  <c r="P70" i="18" s="1"/>
  <c r="AA207" i="18"/>
  <c r="S243" i="18"/>
  <c r="S245" i="18" s="1"/>
  <c r="AA50" i="18"/>
  <c r="AA59" i="18"/>
  <c r="M182" i="18"/>
  <c r="AA121" i="18"/>
  <c r="S239" i="18"/>
  <c r="AA164" i="18"/>
  <c r="AA219" i="18"/>
  <c r="Z65" i="18"/>
  <c r="M347" i="18"/>
  <c r="AA70" i="18"/>
  <c r="P337" i="18"/>
  <c r="R339" i="18"/>
  <c r="Z339" i="18" s="1"/>
  <c r="Z67" i="18"/>
  <c r="AA182" i="18"/>
  <c r="Z219" i="18"/>
  <c r="J247" i="18" l="1"/>
  <c r="L249" i="18"/>
  <c r="O369" i="18"/>
  <c r="AA369" i="18" s="1"/>
  <c r="AA370" i="18"/>
  <c r="R86" i="18"/>
  <c r="Z86" i="18" s="1"/>
  <c r="Z43" i="18"/>
  <c r="R234" i="18"/>
  <c r="R232" i="18"/>
  <c r="R243" i="18" s="1"/>
  <c r="R245" i="18" s="1"/>
  <c r="P244" i="18"/>
  <c r="P245" i="18" s="1"/>
  <c r="Z233" i="18"/>
  <c r="N244" i="18"/>
  <c r="N245" i="18" s="1"/>
  <c r="N234" i="18"/>
  <c r="Z184" i="18"/>
  <c r="Q110" i="18"/>
  <c r="Q140" i="18" s="1"/>
  <c r="S111" i="18"/>
  <c r="S141" i="18" s="1"/>
  <c r="O120" i="18"/>
  <c r="S114" i="18"/>
  <c r="S144" i="18" s="1"/>
  <c r="S110" i="18"/>
  <c r="S140" i="18" s="1"/>
  <c r="O114" i="18"/>
  <c r="Q120" i="18"/>
  <c r="Q150" i="18" s="1"/>
  <c r="Q111" i="18"/>
  <c r="Q141" i="18" s="1"/>
  <c r="O111" i="18"/>
  <c r="Q114" i="18"/>
  <c r="Q144" i="18" s="1"/>
  <c r="S120" i="18"/>
  <c r="S150" i="18" s="1"/>
  <c r="O110" i="18"/>
  <c r="AA243" i="18"/>
  <c r="N239" i="18"/>
  <c r="N35" i="18"/>
  <c r="N78" i="18" s="1"/>
  <c r="N106" i="18" s="1"/>
  <c r="O247" i="18"/>
  <c r="O106" i="18"/>
  <c r="S247" i="18"/>
  <c r="M120" i="18"/>
  <c r="M150" i="18" s="1"/>
  <c r="M111" i="18"/>
  <c r="M141" i="18" s="1"/>
  <c r="M114" i="18"/>
  <c r="M144" i="18" s="1"/>
  <c r="M110" i="18"/>
  <c r="M140" i="18" s="1"/>
  <c r="I93" i="18"/>
  <c r="AB182" i="18"/>
  <c r="M239" i="18"/>
  <c r="M247" i="18" s="1"/>
  <c r="Q247" i="18"/>
  <c r="AA240" i="18"/>
  <c r="K106" i="18"/>
  <c r="J106" i="18"/>
  <c r="J157" i="18" s="1"/>
  <c r="I41" i="18"/>
  <c r="I78" i="18"/>
  <c r="I106" i="18" s="1"/>
  <c r="U247" i="18"/>
  <c r="R73" i="18"/>
  <c r="Z73" i="18" s="1"/>
  <c r="L106" i="18"/>
  <c r="L157" i="18" s="1"/>
  <c r="L156" i="18" s="1"/>
  <c r="AA239" i="18"/>
  <c r="AA35" i="18"/>
  <c r="AA78" i="18" s="1"/>
  <c r="AA106" i="18" s="1"/>
  <c r="AA136" i="18" s="1"/>
  <c r="M78" i="18"/>
  <c r="S249" i="18"/>
  <c r="U248" i="18" s="1"/>
  <c r="Z66" i="18"/>
  <c r="R64" i="18"/>
  <c r="Z64" i="18" s="1"/>
  <c r="P59" i="18"/>
  <c r="R50" i="18"/>
  <c r="P182" i="18"/>
  <c r="P347" i="18"/>
  <c r="T339" i="18"/>
  <c r="V339" i="18" s="1"/>
  <c r="R337" i="18"/>
  <c r="Z337" i="18" s="1"/>
  <c r="P93" i="18"/>
  <c r="O136" i="18" l="1"/>
  <c r="O157" i="18"/>
  <c r="O121" i="18"/>
  <c r="Z234" i="18"/>
  <c r="Z244" i="18"/>
  <c r="Z232" i="18"/>
  <c r="Z243" i="18" s="1"/>
  <c r="Z245" i="18" s="1"/>
  <c r="AA120" i="18"/>
  <c r="O150" i="18"/>
  <c r="AA150" i="18" s="1"/>
  <c r="AA110" i="18"/>
  <c r="O140" i="18"/>
  <c r="AA140" i="18" s="1"/>
  <c r="AA114" i="18"/>
  <c r="O144" i="18"/>
  <c r="AA144" i="18" s="1"/>
  <c r="K120" i="18"/>
  <c r="K150" i="18" s="1"/>
  <c r="K157" i="18"/>
  <c r="K156" i="18" s="1"/>
  <c r="AA111" i="18"/>
  <c r="O141" i="18"/>
  <c r="AA141" i="18" s="1"/>
  <c r="N121" i="18"/>
  <c r="N194" i="18" s="1"/>
  <c r="N157" i="18"/>
  <c r="N114" i="18"/>
  <c r="N111" i="18"/>
  <c r="N110" i="18"/>
  <c r="N120" i="18"/>
  <c r="N124" i="18"/>
  <c r="N128" i="18"/>
  <c r="N132" i="18"/>
  <c r="N122" i="18"/>
  <c r="N127" i="18"/>
  <c r="N125" i="18"/>
  <c r="N129" i="18"/>
  <c r="N133" i="18"/>
  <c r="N123" i="18"/>
  <c r="N135" i="18"/>
  <c r="N126" i="18"/>
  <c r="N130" i="18"/>
  <c r="N134" i="18"/>
  <c r="N131" i="18"/>
  <c r="AA247" i="18"/>
  <c r="AA249" i="18"/>
  <c r="L136" i="18"/>
  <c r="J120" i="18"/>
  <c r="J150" i="18" s="1"/>
  <c r="J156" i="18"/>
  <c r="M106" i="18"/>
  <c r="J136" i="18"/>
  <c r="R70" i="18"/>
  <c r="I157" i="18"/>
  <c r="I156" i="18" s="1"/>
  <c r="I136" i="18"/>
  <c r="K136" i="18"/>
  <c r="R182" i="18"/>
  <c r="N136" i="18"/>
  <c r="N152" i="18" s="1"/>
  <c r="V70" i="18"/>
  <c r="X70" i="18"/>
  <c r="V207" i="18"/>
  <c r="V240" i="18" s="1"/>
  <c r="X207" i="18"/>
  <c r="X240" i="18" s="1"/>
  <c r="V93" i="18"/>
  <c r="X339" i="18"/>
  <c r="X337" i="18" s="1"/>
  <c r="V337" i="18"/>
  <c r="V182" i="18"/>
  <c r="X182" i="18"/>
  <c r="X164" i="18"/>
  <c r="V164" i="18"/>
  <c r="T182" i="18"/>
  <c r="T70" i="18"/>
  <c r="R93" i="18"/>
  <c r="R59" i="18"/>
  <c r="T164" i="18"/>
  <c r="T207" i="18"/>
  <c r="T240" i="18" s="1"/>
  <c r="T337" i="18"/>
  <c r="R347" i="18"/>
  <c r="Z347" i="18" s="1"/>
  <c r="P50" i="18"/>
  <c r="P35" i="18" s="1"/>
  <c r="AA157" i="18" l="1"/>
  <c r="AA156" i="18" s="1"/>
  <c r="AA151" i="18" s="1"/>
  <c r="O156" i="18"/>
  <c r="M136" i="18"/>
  <c r="M157" i="18"/>
  <c r="M156" i="18" s="1"/>
  <c r="N144" i="18"/>
  <c r="N150" i="18"/>
  <c r="N210" i="18"/>
  <c r="N140" i="18"/>
  <c r="N156" i="18"/>
  <c r="N141" i="18"/>
  <c r="P111" i="18"/>
  <c r="P114" i="18"/>
  <c r="P120" i="18"/>
  <c r="R35" i="18"/>
  <c r="X93" i="18"/>
  <c r="X239" i="18"/>
  <c r="V20" i="18"/>
  <c r="V347" i="18"/>
  <c r="X59" i="18"/>
  <c r="V59" i="18"/>
  <c r="V35" i="18" s="1"/>
  <c r="V239" i="18"/>
  <c r="T347" i="18"/>
  <c r="T20" i="18"/>
  <c r="T59" i="18"/>
  <c r="T35" i="18" s="1"/>
  <c r="T93" i="18"/>
  <c r="T239" i="18"/>
  <c r="Z70" i="18"/>
  <c r="Z182" i="18"/>
  <c r="N208" i="18" l="1"/>
  <c r="R114" i="18"/>
  <c r="R111" i="18"/>
  <c r="R120" i="18"/>
  <c r="R150" i="18" s="1"/>
  <c r="P144" i="18"/>
  <c r="P150" i="18"/>
  <c r="P141" i="18"/>
  <c r="V78" i="18"/>
  <c r="V106" i="18" s="1"/>
  <c r="X35" i="18"/>
  <c r="V247" i="18"/>
  <c r="V249" i="18"/>
  <c r="X248" i="18" s="1"/>
  <c r="X20" i="18"/>
  <c r="X347" i="18"/>
  <c r="X247" i="18"/>
  <c r="X249" i="18"/>
  <c r="T247" i="18"/>
  <c r="T249" i="18"/>
  <c r="V248" i="18" s="1"/>
  <c r="Z50" i="18"/>
  <c r="T78" i="18"/>
  <c r="T106" i="18" s="1"/>
  <c r="Z150" i="18" l="1"/>
  <c r="R141" i="18"/>
  <c r="Z141" i="18" s="1"/>
  <c r="Z111" i="18"/>
  <c r="N207" i="18"/>
  <c r="N240" i="18" s="1"/>
  <c r="R144" i="18"/>
  <c r="Z144" i="18" s="1"/>
  <c r="Z114" i="18"/>
  <c r="Z120" i="18"/>
  <c r="X78" i="18"/>
  <c r="X106" i="18" s="1"/>
  <c r="V121" i="18"/>
  <c r="V156" i="18"/>
  <c r="V136" i="18"/>
  <c r="Z93" i="18"/>
  <c r="Z59" i="18"/>
  <c r="Z35" i="18" s="1"/>
  <c r="T156" i="18"/>
  <c r="T121" i="18"/>
  <c r="T136" i="18"/>
  <c r="N247" i="18" l="1"/>
  <c r="N249" i="18"/>
  <c r="P248" i="18" s="1"/>
  <c r="X121" i="18"/>
  <c r="X156" i="18"/>
  <c r="X136" i="18"/>
  <c r="A20" i="4" l="1"/>
  <c r="B20" i="4"/>
  <c r="C20" i="4"/>
  <c r="B19" i="4"/>
  <c r="C19" i="4"/>
  <c r="A19" i="4"/>
  <c r="AH181" i="3" l="1"/>
  <c r="AH23" i="3" s="1"/>
  <c r="AG181" i="3"/>
  <c r="AG23" i="3" s="1"/>
  <c r="AF181" i="3"/>
  <c r="AF23" i="3" s="1"/>
  <c r="AE181" i="3"/>
  <c r="AE23" i="3" s="1"/>
  <c r="AD181" i="3"/>
  <c r="AD23" i="3" s="1"/>
  <c r="AH150" i="3"/>
  <c r="AG150" i="3"/>
  <c r="AF150" i="3"/>
  <c r="AE150" i="3"/>
  <c r="AD150" i="3"/>
  <c r="AC150" i="3"/>
  <c r="AH146" i="3"/>
  <c r="AG146" i="3"/>
  <c r="AF146" i="3"/>
  <c r="AE146" i="3"/>
  <c r="AD146" i="3"/>
  <c r="AC146" i="3"/>
  <c r="AH145" i="3"/>
  <c r="AG145" i="3"/>
  <c r="AF145" i="3"/>
  <c r="AE145" i="3"/>
  <c r="AD145" i="3"/>
  <c r="AC145" i="3"/>
  <c r="AH85" i="3"/>
  <c r="AG85" i="3"/>
  <c r="AF85" i="3"/>
  <c r="AE85" i="3"/>
  <c r="AD85" i="3"/>
  <c r="AC85" i="3"/>
  <c r="AH84" i="3"/>
  <c r="AG84" i="3"/>
  <c r="AF84" i="3"/>
  <c r="AE84" i="3"/>
  <c r="AD84" i="3"/>
  <c r="AC84" i="3"/>
  <c r="AH83" i="3"/>
  <c r="AG83" i="3"/>
  <c r="AF83" i="3"/>
  <c r="AE83" i="3"/>
  <c r="AD83" i="3"/>
  <c r="AC83" i="3"/>
  <c r="AH81" i="3"/>
  <c r="AG81" i="3"/>
  <c r="AF81" i="3"/>
  <c r="AE81" i="3"/>
  <c r="AD81" i="3"/>
  <c r="AC81" i="3"/>
  <c r="AH80" i="3"/>
  <c r="AG80" i="3"/>
  <c r="AF80" i="3"/>
  <c r="AE80" i="3"/>
  <c r="AD80" i="3"/>
  <c r="AC80" i="3"/>
  <c r="AH79" i="3"/>
  <c r="AG79" i="3"/>
  <c r="AF79" i="3"/>
  <c r="AE79" i="3"/>
  <c r="AD79" i="3"/>
  <c r="AC79" i="3"/>
  <c r="AH77" i="3"/>
  <c r="AG77" i="3"/>
  <c r="AF77" i="3"/>
  <c r="AE77" i="3"/>
  <c r="AD77" i="3"/>
  <c r="AC77" i="3"/>
  <c r="AH76" i="3"/>
  <c r="AG76" i="3"/>
  <c r="AF76" i="3"/>
  <c r="AE76" i="3"/>
  <c r="AD76" i="3"/>
  <c r="AC76" i="3"/>
  <c r="AH75" i="3"/>
  <c r="AG75" i="3"/>
  <c r="AF75" i="3"/>
  <c r="AE75" i="3"/>
  <c r="AD75" i="3"/>
  <c r="AC75" i="3"/>
  <c r="AH73" i="3"/>
  <c r="AG73" i="3"/>
  <c r="AF73" i="3"/>
  <c r="AE73" i="3"/>
  <c r="AD73" i="3"/>
  <c r="AC73" i="3"/>
  <c r="AH72" i="3"/>
  <c r="AG72" i="3"/>
  <c r="AF72" i="3"/>
  <c r="AE72" i="3"/>
  <c r="AD72" i="3"/>
  <c r="AC72" i="3"/>
  <c r="AH71" i="3"/>
  <c r="AG71" i="3"/>
  <c r="AF71" i="3"/>
  <c r="AE71" i="3"/>
  <c r="AD71" i="3"/>
  <c r="AC71" i="3"/>
  <c r="AH68" i="3"/>
  <c r="AG68" i="3"/>
  <c r="AF68" i="3"/>
  <c r="AE68" i="3"/>
  <c r="AD68" i="3"/>
  <c r="AC68" i="3"/>
  <c r="AH67" i="3"/>
  <c r="AG67" i="3"/>
  <c r="AF67" i="3"/>
  <c r="AE67" i="3"/>
  <c r="AD67" i="3"/>
  <c r="AC67" i="3"/>
  <c r="AH66" i="3"/>
  <c r="AG66" i="3"/>
  <c r="AF66" i="3"/>
  <c r="AE66" i="3"/>
  <c r="AD66" i="3"/>
  <c r="AC66" i="3"/>
  <c r="AH64" i="3"/>
  <c r="AG64" i="3"/>
  <c r="AF64" i="3"/>
  <c r="AE64" i="3"/>
  <c r="AD64" i="3"/>
  <c r="AC64" i="3"/>
  <c r="AH63" i="3"/>
  <c r="AG63" i="3"/>
  <c r="AF63" i="3"/>
  <c r="AE63" i="3"/>
  <c r="AD63" i="3"/>
  <c r="AC63" i="3"/>
  <c r="AH62" i="3"/>
  <c r="AG62" i="3"/>
  <c r="AF62" i="3"/>
  <c r="AE62" i="3"/>
  <c r="AD62" i="3"/>
  <c r="AC62" i="3"/>
  <c r="AH61" i="3"/>
  <c r="AG61" i="3"/>
  <c r="AF61" i="3"/>
  <c r="AE61" i="3"/>
  <c r="AD61" i="3"/>
  <c r="AC61" i="3"/>
  <c r="AH60" i="3"/>
  <c r="AG60" i="3"/>
  <c r="AF60" i="3"/>
  <c r="AE60" i="3"/>
  <c r="AD60" i="3"/>
  <c r="AC60" i="3"/>
  <c r="AH59" i="3"/>
  <c r="AG59" i="3"/>
  <c r="AF59" i="3"/>
  <c r="AE59" i="3"/>
  <c r="AD59" i="3"/>
  <c r="AC59" i="3"/>
  <c r="AH58" i="3"/>
  <c r="AG58" i="3"/>
  <c r="AF58" i="3"/>
  <c r="AE58" i="3"/>
  <c r="AD58" i="3"/>
  <c r="AC58" i="3"/>
  <c r="AH57" i="3"/>
  <c r="AG57" i="3"/>
  <c r="AF57" i="3"/>
  <c r="AE57" i="3"/>
  <c r="AD57" i="3"/>
  <c r="AC57" i="3"/>
  <c r="AH56" i="3"/>
  <c r="AG56" i="3"/>
  <c r="AF56" i="3"/>
  <c r="AE56" i="3"/>
  <c r="AD56" i="3"/>
  <c r="AC56" i="3"/>
  <c r="AH55" i="3"/>
  <c r="AG55" i="3"/>
  <c r="AF55" i="3"/>
  <c r="AE55" i="3"/>
  <c r="AD55" i="3"/>
  <c r="AC55" i="3"/>
  <c r="AH54" i="3"/>
  <c r="AG54" i="3"/>
  <c r="AF54" i="3"/>
  <c r="AE54" i="3"/>
  <c r="AD54" i="3"/>
  <c r="AC54" i="3"/>
  <c r="AH53" i="3"/>
  <c r="AG53" i="3"/>
  <c r="AF53" i="3"/>
  <c r="AE53" i="3"/>
  <c r="AD53" i="3"/>
  <c r="AC53" i="3"/>
  <c r="AH52" i="3"/>
  <c r="AG52" i="3"/>
  <c r="AF52" i="3"/>
  <c r="AE52" i="3"/>
  <c r="AD52" i="3"/>
  <c r="AC52" i="3"/>
  <c r="AH51" i="3"/>
  <c r="AG51" i="3"/>
  <c r="AF51" i="3"/>
  <c r="AE51" i="3"/>
  <c r="AD51" i="3"/>
  <c r="AC51" i="3"/>
  <c r="AH50" i="3"/>
  <c r="AG50" i="3"/>
  <c r="AF50" i="3"/>
  <c r="AE50" i="3"/>
  <c r="AD50" i="3"/>
  <c r="AC50" i="3"/>
  <c r="AH49" i="3"/>
  <c r="AG49" i="3"/>
  <c r="AF49" i="3"/>
  <c r="AE49" i="3"/>
  <c r="AD49" i="3"/>
  <c r="AC49" i="3"/>
  <c r="AH48" i="3"/>
  <c r="AG48" i="3"/>
  <c r="AF48" i="3"/>
  <c r="AE48" i="3"/>
  <c r="AD48" i="3"/>
  <c r="AC48" i="3"/>
  <c r="AH47" i="3"/>
  <c r="AG47" i="3"/>
  <c r="AF47" i="3"/>
  <c r="AE47" i="3"/>
  <c r="AD47" i="3"/>
  <c r="AC47" i="3"/>
  <c r="AH46" i="3"/>
  <c r="AG46" i="3"/>
  <c r="AF46" i="3"/>
  <c r="AE46" i="3"/>
  <c r="AD46" i="3"/>
  <c r="AC46" i="3"/>
  <c r="AH45" i="3"/>
  <c r="AG45" i="3"/>
  <c r="AG44" i="3" s="1"/>
  <c r="AF45" i="3"/>
  <c r="AF44" i="3" s="1"/>
  <c r="AE45" i="3"/>
  <c r="AE44" i="3" s="1"/>
  <c r="AD45" i="3"/>
  <c r="AC45" i="3"/>
  <c r="AC44" i="3" s="1"/>
  <c r="AH43" i="3"/>
  <c r="AG43" i="3"/>
  <c r="AF43" i="3"/>
  <c r="AE43" i="3"/>
  <c r="AD43" i="3"/>
  <c r="AC43" i="3"/>
  <c r="AH42" i="3"/>
  <c r="AG42" i="3"/>
  <c r="AF42" i="3"/>
  <c r="AE42" i="3"/>
  <c r="AD42" i="3"/>
  <c r="AC42" i="3"/>
  <c r="AH41" i="3"/>
  <c r="AG41" i="3"/>
  <c r="AF41" i="3"/>
  <c r="AE41" i="3"/>
  <c r="AD41" i="3"/>
  <c r="AC41" i="3"/>
  <c r="AH40" i="3"/>
  <c r="AG40" i="3"/>
  <c r="AF40" i="3"/>
  <c r="AE40" i="3"/>
  <c r="AD40" i="3"/>
  <c r="AC40" i="3"/>
  <c r="AH39" i="3"/>
  <c r="AG39" i="3"/>
  <c r="AF39" i="3"/>
  <c r="AE39" i="3"/>
  <c r="AD39" i="3"/>
  <c r="AC39" i="3"/>
  <c r="AH38" i="3"/>
  <c r="AG38" i="3"/>
  <c r="AF38" i="3"/>
  <c r="AE38" i="3"/>
  <c r="AD38" i="3"/>
  <c r="AC38" i="3"/>
  <c r="AH37" i="3"/>
  <c r="AG37" i="3"/>
  <c r="AF37" i="3"/>
  <c r="AE37" i="3"/>
  <c r="AD37" i="3"/>
  <c r="AC37" i="3"/>
  <c r="AH36" i="3"/>
  <c r="AH35" i="3" s="1"/>
  <c r="AG36" i="3"/>
  <c r="AG35" i="3" s="1"/>
  <c r="AF36" i="3"/>
  <c r="AF35" i="3" s="1"/>
  <c r="AE36" i="3"/>
  <c r="AE35" i="3" s="1"/>
  <c r="AD36" i="3"/>
  <c r="AD35" i="3" s="1"/>
  <c r="AC36" i="3"/>
  <c r="AC35" i="3" s="1"/>
  <c r="AH34" i="3"/>
  <c r="AG34" i="3"/>
  <c r="AF34" i="3"/>
  <c r="AE34" i="3"/>
  <c r="AD34" i="3"/>
  <c r="AC34" i="3"/>
  <c r="AH33" i="3"/>
  <c r="AG33" i="3"/>
  <c r="AF33" i="3"/>
  <c r="AE33" i="3"/>
  <c r="AD33" i="3"/>
  <c r="AC33" i="3"/>
  <c r="AH32" i="3"/>
  <c r="AG32" i="3"/>
  <c r="AF32" i="3"/>
  <c r="AE32" i="3"/>
  <c r="AD32" i="3"/>
  <c r="AC32" i="3"/>
  <c r="AH31" i="3"/>
  <c r="AG31" i="3"/>
  <c r="AF31" i="3"/>
  <c r="AE31" i="3"/>
  <c r="AD31" i="3"/>
  <c r="AC31" i="3"/>
  <c r="AH30" i="3"/>
  <c r="AG30" i="3"/>
  <c r="AF30" i="3"/>
  <c r="AE30" i="3"/>
  <c r="AD30" i="3"/>
  <c r="AC30" i="3"/>
  <c r="AH29" i="3"/>
  <c r="AG29" i="3"/>
  <c r="AF29" i="3"/>
  <c r="AE29" i="3"/>
  <c r="AD29" i="3"/>
  <c r="AC29" i="3"/>
  <c r="P181" i="3"/>
  <c r="P23" i="3" s="1"/>
  <c r="P150" i="3"/>
  <c r="P146" i="3"/>
  <c r="P145" i="3"/>
  <c r="P88" i="3"/>
  <c r="P85" i="3"/>
  <c r="P84" i="3"/>
  <c r="P83" i="3"/>
  <c r="P81" i="3"/>
  <c r="P80" i="3"/>
  <c r="P79" i="3"/>
  <c r="P77" i="3"/>
  <c r="P76" i="3"/>
  <c r="P75" i="3"/>
  <c r="P73" i="3"/>
  <c r="P72" i="3"/>
  <c r="P71" i="3"/>
  <c r="P68" i="3"/>
  <c r="P67" i="3"/>
  <c r="P66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 s="1"/>
  <c r="P43" i="3"/>
  <c r="P42" i="3"/>
  <c r="P41" i="3"/>
  <c r="P40" i="3"/>
  <c r="P39" i="3"/>
  <c r="P38" i="3"/>
  <c r="P37" i="3"/>
  <c r="P36" i="3"/>
  <c r="P35" i="3" s="1"/>
  <c r="P30" i="3"/>
  <c r="P31" i="3"/>
  <c r="P32" i="3"/>
  <c r="P33" i="3"/>
  <c r="P34" i="3"/>
  <c r="P29" i="3"/>
  <c r="L185" i="3"/>
  <c r="L24" i="3" s="1"/>
  <c r="M185" i="3"/>
  <c r="N185" i="3"/>
  <c r="N24" i="3" s="1"/>
  <c r="O185" i="3"/>
  <c r="O24" i="3" s="1"/>
  <c r="Q185" i="3"/>
  <c r="Q24" i="3" s="1"/>
  <c r="R185" i="3"/>
  <c r="S185" i="3"/>
  <c r="T185" i="3"/>
  <c r="T24" i="3" s="1"/>
  <c r="U185" i="3"/>
  <c r="U24" i="3" s="1"/>
  <c r="V185" i="3"/>
  <c r="W185" i="3"/>
  <c r="W24" i="3" s="1"/>
  <c r="X185" i="3"/>
  <c r="Y185" i="3"/>
  <c r="Y24" i="3" s="1"/>
  <c r="Z185" i="3"/>
  <c r="AA185" i="3"/>
  <c r="AA24" i="3" s="1"/>
  <c r="AB185" i="3"/>
  <c r="AB24" i="3" s="1"/>
  <c r="AF185" i="3"/>
  <c r="AF24" i="3" s="1"/>
  <c r="AH185" i="3"/>
  <c r="AH24" i="3" s="1"/>
  <c r="L181" i="3"/>
  <c r="L23" i="3" s="1"/>
  <c r="M181" i="3"/>
  <c r="N181" i="3"/>
  <c r="N23" i="3" s="1"/>
  <c r="O181" i="3"/>
  <c r="Q181" i="3"/>
  <c r="Q23" i="3" s="1"/>
  <c r="R181" i="3"/>
  <c r="R23" i="3" s="1"/>
  <c r="S181" i="3"/>
  <c r="S23" i="3" s="1"/>
  <c r="T181" i="3"/>
  <c r="U181" i="3"/>
  <c r="U23" i="3" s="1"/>
  <c r="V181" i="3"/>
  <c r="V23" i="3" s="1"/>
  <c r="W181" i="3"/>
  <c r="W23" i="3" s="1"/>
  <c r="X181" i="3"/>
  <c r="Y181" i="3"/>
  <c r="Z181" i="3"/>
  <c r="Z23" i="3" s="1"/>
  <c r="AA181" i="3"/>
  <c r="AA23" i="3" s="1"/>
  <c r="AB181" i="3"/>
  <c r="L177" i="3"/>
  <c r="M177" i="3"/>
  <c r="N177" i="3"/>
  <c r="O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L173" i="3"/>
  <c r="M173" i="3"/>
  <c r="N173" i="3"/>
  <c r="O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L169" i="3"/>
  <c r="M169" i="3"/>
  <c r="N169" i="3"/>
  <c r="O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L164" i="3"/>
  <c r="M164" i="3"/>
  <c r="N164" i="3"/>
  <c r="O164" i="3"/>
  <c r="O163" i="3" s="1"/>
  <c r="O22" i="3" s="1"/>
  <c r="Q164" i="3"/>
  <c r="R164" i="3"/>
  <c r="S164" i="3"/>
  <c r="S163" i="3" s="1"/>
  <c r="S22" i="3" s="1"/>
  <c r="T164" i="3"/>
  <c r="U164" i="3"/>
  <c r="V164" i="3"/>
  <c r="W164" i="3"/>
  <c r="W163" i="3" s="1"/>
  <c r="W22" i="3" s="1"/>
  <c r="X164" i="3"/>
  <c r="Y164" i="3"/>
  <c r="Z164" i="3"/>
  <c r="AA164" i="3"/>
  <c r="AA163" i="3" s="1"/>
  <c r="AA22" i="3" s="1"/>
  <c r="AB164" i="3"/>
  <c r="L144" i="3"/>
  <c r="L21" i="3" s="1"/>
  <c r="M144" i="3"/>
  <c r="M21" i="3" s="1"/>
  <c r="N144" i="3"/>
  <c r="N21" i="3" s="1"/>
  <c r="O144" i="3"/>
  <c r="O21" i="3" s="1"/>
  <c r="Q144" i="3"/>
  <c r="R144" i="3"/>
  <c r="R21" i="3" s="1"/>
  <c r="S144" i="3"/>
  <c r="S21" i="3" s="1"/>
  <c r="T144" i="3"/>
  <c r="T21" i="3" s="1"/>
  <c r="U144" i="3"/>
  <c r="U21" i="3" s="1"/>
  <c r="V144" i="3"/>
  <c r="V21" i="3" s="1"/>
  <c r="W144" i="3"/>
  <c r="W21" i="3" s="1"/>
  <c r="X144" i="3"/>
  <c r="X21" i="3" s="1"/>
  <c r="Y144" i="3"/>
  <c r="Z144" i="3"/>
  <c r="Z21" i="3" s="1"/>
  <c r="AA144" i="3"/>
  <c r="AA21" i="3" s="1"/>
  <c r="AB144" i="3"/>
  <c r="AB21" i="3" s="1"/>
  <c r="L140" i="3"/>
  <c r="M140" i="3"/>
  <c r="N140" i="3"/>
  <c r="O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L136" i="3"/>
  <c r="M136" i="3"/>
  <c r="N136" i="3"/>
  <c r="O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L132" i="3"/>
  <c r="M132" i="3"/>
  <c r="N132" i="3"/>
  <c r="O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D132" i="3"/>
  <c r="L87" i="3"/>
  <c r="M87" i="3"/>
  <c r="O87" i="3"/>
  <c r="Q87" i="3"/>
  <c r="R87" i="3"/>
  <c r="S87" i="3"/>
  <c r="S86" i="3" s="1"/>
  <c r="S20" i="3" s="1"/>
  <c r="T87" i="3"/>
  <c r="U87" i="3"/>
  <c r="V87" i="3"/>
  <c r="W87" i="3"/>
  <c r="W86" i="3" s="1"/>
  <c r="W20" i="3" s="1"/>
  <c r="X87" i="3"/>
  <c r="Y87" i="3"/>
  <c r="Z87" i="3"/>
  <c r="AA87" i="3"/>
  <c r="AA86" i="3" s="1"/>
  <c r="AA20" i="3" s="1"/>
  <c r="AB87" i="3"/>
  <c r="L82" i="3"/>
  <c r="M82" i="3"/>
  <c r="N82" i="3"/>
  <c r="O82" i="3"/>
  <c r="Q82" i="3"/>
  <c r="R82" i="3"/>
  <c r="S82" i="3"/>
  <c r="T82" i="3"/>
  <c r="U82" i="3"/>
  <c r="V82" i="3"/>
  <c r="W82" i="3"/>
  <c r="X82" i="3"/>
  <c r="Y82" i="3"/>
  <c r="Z82" i="3"/>
  <c r="AA82" i="3"/>
  <c r="AB82" i="3"/>
  <c r="L78" i="3"/>
  <c r="M78" i="3"/>
  <c r="N78" i="3"/>
  <c r="O78" i="3"/>
  <c r="Q78" i="3"/>
  <c r="R78" i="3"/>
  <c r="S78" i="3"/>
  <c r="T78" i="3"/>
  <c r="U78" i="3"/>
  <c r="V78" i="3"/>
  <c r="W78" i="3"/>
  <c r="X78" i="3"/>
  <c r="Y78" i="3"/>
  <c r="Z78" i="3"/>
  <c r="AA78" i="3"/>
  <c r="AB78" i="3"/>
  <c r="Y74" i="3"/>
  <c r="Z74" i="3"/>
  <c r="AA74" i="3"/>
  <c r="AB74" i="3"/>
  <c r="L74" i="3"/>
  <c r="M74" i="3"/>
  <c r="N74" i="3"/>
  <c r="O74" i="3"/>
  <c r="Q74" i="3"/>
  <c r="R74" i="3"/>
  <c r="S74" i="3"/>
  <c r="T74" i="3"/>
  <c r="U74" i="3"/>
  <c r="V74" i="3"/>
  <c r="W74" i="3"/>
  <c r="X74" i="3"/>
  <c r="L70" i="3"/>
  <c r="L69" i="3" s="1"/>
  <c r="L19" i="3" s="1"/>
  <c r="M70" i="3"/>
  <c r="N70" i="3"/>
  <c r="O70" i="3"/>
  <c r="O69" i="3" s="1"/>
  <c r="O19" i="3" s="1"/>
  <c r="Q70" i="3"/>
  <c r="Q69" i="3" s="1"/>
  <c r="Q19" i="3" s="1"/>
  <c r="R70" i="3"/>
  <c r="S70" i="3"/>
  <c r="T70" i="3"/>
  <c r="T69" i="3" s="1"/>
  <c r="T19" i="3" s="1"/>
  <c r="U70" i="3"/>
  <c r="U69" i="3" s="1"/>
  <c r="U19" i="3" s="1"/>
  <c r="V70" i="3"/>
  <c r="W70" i="3"/>
  <c r="X70" i="3"/>
  <c r="X69" i="3" s="1"/>
  <c r="X19" i="3" s="1"/>
  <c r="Y70" i="3"/>
  <c r="Z70" i="3"/>
  <c r="AA70" i="3"/>
  <c r="AB70" i="3"/>
  <c r="L65" i="3"/>
  <c r="M65" i="3"/>
  <c r="N65" i="3"/>
  <c r="O65" i="3"/>
  <c r="Q65" i="3"/>
  <c r="R65" i="3"/>
  <c r="S65" i="3"/>
  <c r="T65" i="3"/>
  <c r="U65" i="3"/>
  <c r="V65" i="3"/>
  <c r="W65" i="3"/>
  <c r="X65" i="3"/>
  <c r="Y65" i="3"/>
  <c r="Z65" i="3"/>
  <c r="AA65" i="3"/>
  <c r="AB65" i="3"/>
  <c r="L44" i="3"/>
  <c r="M44" i="3"/>
  <c r="N44" i="3"/>
  <c r="O44" i="3"/>
  <c r="Q44" i="3"/>
  <c r="R44" i="3"/>
  <c r="S44" i="3"/>
  <c r="T44" i="3"/>
  <c r="U44" i="3"/>
  <c r="V44" i="3"/>
  <c r="W44" i="3"/>
  <c r="X44" i="3"/>
  <c r="Y44" i="3"/>
  <c r="Z44" i="3"/>
  <c r="AA44" i="3"/>
  <c r="AB44" i="3"/>
  <c r="L35" i="3"/>
  <c r="M35" i="3"/>
  <c r="N35" i="3"/>
  <c r="O35" i="3"/>
  <c r="Q35" i="3"/>
  <c r="R35" i="3"/>
  <c r="S35" i="3"/>
  <c r="T35" i="3"/>
  <c r="U35" i="3"/>
  <c r="V35" i="3"/>
  <c r="W35" i="3"/>
  <c r="X35" i="3"/>
  <c r="Y35" i="3"/>
  <c r="Z35" i="3"/>
  <c r="AA35" i="3"/>
  <c r="AB35" i="3"/>
  <c r="M28" i="3"/>
  <c r="N28" i="3"/>
  <c r="O28" i="3"/>
  <c r="Q28" i="3"/>
  <c r="R28" i="3"/>
  <c r="S28" i="3"/>
  <c r="T28" i="3"/>
  <c r="U28" i="3"/>
  <c r="V28" i="3"/>
  <c r="W28" i="3"/>
  <c r="X28" i="3"/>
  <c r="Y28" i="3"/>
  <c r="Z28" i="3"/>
  <c r="AA28" i="3"/>
  <c r="AB28" i="3"/>
  <c r="L28" i="3"/>
  <c r="J181" i="3"/>
  <c r="J23" i="3" s="1"/>
  <c r="J150" i="3"/>
  <c r="J146" i="3"/>
  <c r="J145" i="3"/>
  <c r="J88" i="3"/>
  <c r="J85" i="3"/>
  <c r="J84" i="3"/>
  <c r="J83" i="3"/>
  <c r="J81" i="3"/>
  <c r="J80" i="3"/>
  <c r="J79" i="3"/>
  <c r="J77" i="3"/>
  <c r="J76" i="3"/>
  <c r="J75" i="3"/>
  <c r="J73" i="3"/>
  <c r="J72" i="3"/>
  <c r="J71" i="3"/>
  <c r="J68" i="3"/>
  <c r="J67" i="3"/>
  <c r="J66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 s="1"/>
  <c r="J43" i="3"/>
  <c r="J42" i="3"/>
  <c r="J41" i="3"/>
  <c r="J40" i="3"/>
  <c r="J39" i="3"/>
  <c r="J38" i="3"/>
  <c r="J37" i="3"/>
  <c r="J36" i="3"/>
  <c r="J35" i="3" s="1"/>
  <c r="J34" i="3"/>
  <c r="J33" i="3"/>
  <c r="J32" i="3"/>
  <c r="J31" i="3"/>
  <c r="J30" i="3"/>
  <c r="J29" i="3"/>
  <c r="B26" i="3"/>
  <c r="I18" i="3"/>
  <c r="I19" i="3"/>
  <c r="I20" i="3"/>
  <c r="I21" i="3"/>
  <c r="Q21" i="3"/>
  <c r="Y21" i="3"/>
  <c r="I22" i="3"/>
  <c r="I23" i="3"/>
  <c r="M23" i="3"/>
  <c r="O23" i="3"/>
  <c r="T23" i="3"/>
  <c r="X23" i="3"/>
  <c r="Y23" i="3"/>
  <c r="AB23" i="3"/>
  <c r="I24" i="3"/>
  <c r="M24" i="3"/>
  <c r="R24" i="3"/>
  <c r="S24" i="3"/>
  <c r="V24" i="3"/>
  <c r="X24" i="3"/>
  <c r="Z24" i="3"/>
  <c r="I24" i="2"/>
  <c r="K24" i="2"/>
  <c r="L24" i="2"/>
  <c r="N24" i="2"/>
  <c r="O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H24" i="2"/>
  <c r="K29" i="3"/>
  <c r="K30" i="3"/>
  <c r="K31" i="3"/>
  <c r="K32" i="3"/>
  <c r="K33" i="3"/>
  <c r="K34" i="3"/>
  <c r="K36" i="3"/>
  <c r="K37" i="3"/>
  <c r="K38" i="3"/>
  <c r="K39" i="3"/>
  <c r="K40" i="3"/>
  <c r="K41" i="3"/>
  <c r="K42" i="3"/>
  <c r="K43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6" i="3"/>
  <c r="K67" i="3"/>
  <c r="K68" i="3"/>
  <c r="K71" i="3"/>
  <c r="K72" i="3"/>
  <c r="K73" i="3"/>
  <c r="K75" i="3"/>
  <c r="K76" i="3"/>
  <c r="K77" i="3"/>
  <c r="K79" i="3"/>
  <c r="K80" i="3"/>
  <c r="K81" i="3"/>
  <c r="K83" i="3"/>
  <c r="K84" i="3"/>
  <c r="K85" i="3"/>
  <c r="K145" i="3"/>
  <c r="K146" i="3"/>
  <c r="K150" i="3"/>
  <c r="K181" i="3"/>
  <c r="K23" i="3" s="1"/>
  <c r="H29" i="3"/>
  <c r="H30" i="3"/>
  <c r="H31" i="3"/>
  <c r="H32" i="3"/>
  <c r="H33" i="3"/>
  <c r="H34" i="3"/>
  <c r="H36" i="3"/>
  <c r="H37" i="3"/>
  <c r="H38" i="3"/>
  <c r="H39" i="3"/>
  <c r="H40" i="3"/>
  <c r="H41" i="3"/>
  <c r="H42" i="3"/>
  <c r="H43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6" i="3"/>
  <c r="H67" i="3"/>
  <c r="H68" i="3"/>
  <c r="H71" i="3"/>
  <c r="H72" i="3"/>
  <c r="H73" i="3"/>
  <c r="H75" i="3"/>
  <c r="H76" i="3"/>
  <c r="H77" i="3"/>
  <c r="H79" i="3"/>
  <c r="H80" i="3"/>
  <c r="H81" i="3"/>
  <c r="H83" i="3"/>
  <c r="H84" i="3"/>
  <c r="H85" i="3"/>
  <c r="H146" i="3"/>
  <c r="H150" i="3"/>
  <c r="H181" i="3"/>
  <c r="H23" i="3" s="1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8" i="3"/>
  <c r="F132" i="3"/>
  <c r="F136" i="3"/>
  <c r="F140" i="3"/>
  <c r="F145" i="3"/>
  <c r="F146" i="3"/>
  <c r="F150" i="3"/>
  <c r="F169" i="3"/>
  <c r="F173" i="3"/>
  <c r="F177" i="3"/>
  <c r="A185" i="3"/>
  <c r="B185" i="3"/>
  <c r="C185" i="3"/>
  <c r="A177" i="3"/>
  <c r="B177" i="3"/>
  <c r="C177" i="3"/>
  <c r="A181" i="3"/>
  <c r="B181" i="3"/>
  <c r="C181" i="3"/>
  <c r="A18" i="3"/>
  <c r="B18" i="3"/>
  <c r="C18" i="3"/>
  <c r="A19" i="3"/>
  <c r="B19" i="3"/>
  <c r="C19" i="3"/>
  <c r="A20" i="3"/>
  <c r="B20" i="3"/>
  <c r="C20" i="3"/>
  <c r="A21" i="3"/>
  <c r="B21" i="3"/>
  <c r="C21" i="3"/>
  <c r="A22" i="3"/>
  <c r="B22" i="3"/>
  <c r="C22" i="3"/>
  <c r="A23" i="3"/>
  <c r="B23" i="3"/>
  <c r="C23" i="3"/>
  <c r="A24" i="3"/>
  <c r="B24" i="3"/>
  <c r="C24" i="3"/>
  <c r="A26" i="3"/>
  <c r="C26" i="3"/>
  <c r="A27" i="3"/>
  <c r="B27" i="3"/>
  <c r="C27" i="3"/>
  <c r="A28" i="3"/>
  <c r="B28" i="3"/>
  <c r="C28" i="3"/>
  <c r="A29" i="3"/>
  <c r="B29" i="3"/>
  <c r="C29" i="3"/>
  <c r="A30" i="3"/>
  <c r="B30" i="3"/>
  <c r="C30" i="3"/>
  <c r="A31" i="3"/>
  <c r="B31" i="3"/>
  <c r="C31" i="3"/>
  <c r="A32" i="3"/>
  <c r="B32" i="3"/>
  <c r="C32" i="3"/>
  <c r="A33" i="3"/>
  <c r="B33" i="3"/>
  <c r="C33" i="3"/>
  <c r="A34" i="3"/>
  <c r="B34" i="3"/>
  <c r="C34" i="3"/>
  <c r="A35" i="3"/>
  <c r="B35" i="3"/>
  <c r="C35" i="3"/>
  <c r="A36" i="3"/>
  <c r="B36" i="3"/>
  <c r="C36" i="3"/>
  <c r="A37" i="3"/>
  <c r="B37" i="3"/>
  <c r="C37" i="3"/>
  <c r="A38" i="3"/>
  <c r="B38" i="3"/>
  <c r="C38" i="3"/>
  <c r="A39" i="3"/>
  <c r="B39" i="3"/>
  <c r="C39" i="3"/>
  <c r="A40" i="3"/>
  <c r="B40" i="3"/>
  <c r="C40" i="3"/>
  <c r="A41" i="3"/>
  <c r="B41" i="3"/>
  <c r="C41" i="3"/>
  <c r="A42" i="3"/>
  <c r="B42" i="3"/>
  <c r="C42" i="3"/>
  <c r="A43" i="3"/>
  <c r="B43" i="3"/>
  <c r="C43" i="3"/>
  <c r="A44" i="3"/>
  <c r="B44" i="3"/>
  <c r="C44" i="3"/>
  <c r="A45" i="3"/>
  <c r="B45" i="3"/>
  <c r="C45" i="3"/>
  <c r="A46" i="3"/>
  <c r="B46" i="3"/>
  <c r="C46" i="3"/>
  <c r="A47" i="3"/>
  <c r="B47" i="3"/>
  <c r="C47" i="3"/>
  <c r="A48" i="3"/>
  <c r="B48" i="3"/>
  <c r="C48" i="3"/>
  <c r="A49" i="3"/>
  <c r="B49" i="3"/>
  <c r="C49" i="3"/>
  <c r="A50" i="3"/>
  <c r="B50" i="3"/>
  <c r="C50" i="3"/>
  <c r="A51" i="3"/>
  <c r="B51" i="3"/>
  <c r="C51" i="3"/>
  <c r="A52" i="3"/>
  <c r="B52" i="3"/>
  <c r="C52" i="3"/>
  <c r="A53" i="3"/>
  <c r="B53" i="3"/>
  <c r="C53" i="3"/>
  <c r="A54" i="3"/>
  <c r="B54" i="3"/>
  <c r="C54" i="3"/>
  <c r="A55" i="3"/>
  <c r="B55" i="3"/>
  <c r="C55" i="3"/>
  <c r="A56" i="3"/>
  <c r="B56" i="3"/>
  <c r="C56" i="3"/>
  <c r="A57" i="3"/>
  <c r="B57" i="3"/>
  <c r="C57" i="3"/>
  <c r="A58" i="3"/>
  <c r="B58" i="3"/>
  <c r="C58" i="3"/>
  <c r="A59" i="3"/>
  <c r="B59" i="3"/>
  <c r="C59" i="3"/>
  <c r="A60" i="3"/>
  <c r="B60" i="3"/>
  <c r="C60" i="3"/>
  <c r="A61" i="3"/>
  <c r="B61" i="3"/>
  <c r="C61" i="3"/>
  <c r="A62" i="3"/>
  <c r="B62" i="3"/>
  <c r="C62" i="3"/>
  <c r="A63" i="3"/>
  <c r="B63" i="3"/>
  <c r="C63" i="3"/>
  <c r="A64" i="3"/>
  <c r="B64" i="3"/>
  <c r="C64" i="3"/>
  <c r="A65" i="3"/>
  <c r="B65" i="3"/>
  <c r="C65" i="3"/>
  <c r="A66" i="3"/>
  <c r="B66" i="3"/>
  <c r="C66" i="3"/>
  <c r="A67" i="3"/>
  <c r="B67" i="3"/>
  <c r="C67" i="3"/>
  <c r="A68" i="3"/>
  <c r="B68" i="3"/>
  <c r="C68" i="3"/>
  <c r="A69" i="3"/>
  <c r="B69" i="3"/>
  <c r="C69" i="3"/>
  <c r="A70" i="3"/>
  <c r="B70" i="3"/>
  <c r="C70" i="3"/>
  <c r="A71" i="3"/>
  <c r="B71" i="3"/>
  <c r="C71" i="3"/>
  <c r="A72" i="3"/>
  <c r="B72" i="3"/>
  <c r="C72" i="3"/>
  <c r="A73" i="3"/>
  <c r="B73" i="3"/>
  <c r="C73" i="3"/>
  <c r="A74" i="3"/>
  <c r="B74" i="3"/>
  <c r="C74" i="3"/>
  <c r="A75" i="3"/>
  <c r="B75" i="3"/>
  <c r="C75" i="3"/>
  <c r="A76" i="3"/>
  <c r="B76" i="3"/>
  <c r="C76" i="3"/>
  <c r="A77" i="3"/>
  <c r="B77" i="3"/>
  <c r="C77" i="3"/>
  <c r="A78" i="3"/>
  <c r="B78" i="3"/>
  <c r="C78" i="3"/>
  <c r="A79" i="3"/>
  <c r="B79" i="3"/>
  <c r="C79" i="3"/>
  <c r="A80" i="3"/>
  <c r="B80" i="3"/>
  <c r="C80" i="3"/>
  <c r="A81" i="3"/>
  <c r="B81" i="3"/>
  <c r="C81" i="3"/>
  <c r="A82" i="3"/>
  <c r="B82" i="3"/>
  <c r="C82" i="3"/>
  <c r="A83" i="3"/>
  <c r="B83" i="3"/>
  <c r="C83" i="3"/>
  <c r="A84" i="3"/>
  <c r="B84" i="3"/>
  <c r="C84" i="3"/>
  <c r="A85" i="3"/>
  <c r="B85" i="3"/>
  <c r="C85" i="3"/>
  <c r="A86" i="3"/>
  <c r="B86" i="3"/>
  <c r="C86" i="3"/>
  <c r="A87" i="3"/>
  <c r="B87" i="3"/>
  <c r="C87" i="3"/>
  <c r="A88" i="3"/>
  <c r="B88" i="3"/>
  <c r="C88" i="3"/>
  <c r="A132" i="3"/>
  <c r="B132" i="3"/>
  <c r="C132" i="3"/>
  <c r="A136" i="3"/>
  <c r="B136" i="3"/>
  <c r="C136" i="3"/>
  <c r="A140" i="3"/>
  <c r="B140" i="3"/>
  <c r="C140" i="3"/>
  <c r="A144" i="3"/>
  <c r="B144" i="3"/>
  <c r="C144" i="3"/>
  <c r="A145" i="3"/>
  <c r="C145" i="3"/>
  <c r="A146" i="3"/>
  <c r="B146" i="3"/>
  <c r="C146" i="3"/>
  <c r="A150" i="3"/>
  <c r="B150" i="3"/>
  <c r="C150" i="3"/>
  <c r="A163" i="3"/>
  <c r="B163" i="3"/>
  <c r="C163" i="3"/>
  <c r="A164" i="3"/>
  <c r="B164" i="3"/>
  <c r="C164" i="3"/>
  <c r="A169" i="3"/>
  <c r="B169" i="3"/>
  <c r="C169" i="3"/>
  <c r="A173" i="3"/>
  <c r="B173" i="3"/>
  <c r="C173" i="3"/>
  <c r="C17" i="3"/>
  <c r="B17" i="3"/>
  <c r="A17" i="3"/>
  <c r="L27" i="3" l="1"/>
  <c r="I17" i="3"/>
  <c r="AE28" i="3"/>
  <c r="AF169" i="3"/>
  <c r="AD169" i="3"/>
  <c r="AH169" i="3"/>
  <c r="L86" i="3"/>
  <c r="L20" i="3" s="1"/>
  <c r="L18" i="3"/>
  <c r="AA27" i="3"/>
  <c r="W27" i="3"/>
  <c r="S27" i="3"/>
  <c r="AF164" i="3"/>
  <c r="J144" i="3"/>
  <c r="J21" i="3" s="1"/>
  <c r="AD185" i="3"/>
  <c r="AD24" i="3" s="1"/>
  <c r="AF177" i="3"/>
  <c r="AD177" i="3"/>
  <c r="AH177" i="3"/>
  <c r="AD173" i="3"/>
  <c r="AH173" i="3"/>
  <c r="AF173" i="3"/>
  <c r="J173" i="3"/>
  <c r="J78" i="3"/>
  <c r="AB27" i="3"/>
  <c r="X27" i="3"/>
  <c r="T27" i="3"/>
  <c r="O27" i="3"/>
  <c r="W69" i="3"/>
  <c r="W19" i="3" s="1"/>
  <c r="S69" i="3"/>
  <c r="S19" i="3" s="1"/>
  <c r="Z86" i="3"/>
  <c r="Z20" i="3" s="1"/>
  <c r="V86" i="3"/>
  <c r="V20" i="3" s="1"/>
  <c r="R86" i="3"/>
  <c r="R20" i="3" s="1"/>
  <c r="AH78" i="3"/>
  <c r="AH82" i="3"/>
  <c r="AC140" i="3"/>
  <c r="AG140" i="3"/>
  <c r="AB86" i="3"/>
  <c r="AB20" i="3" s="1"/>
  <c r="X86" i="3"/>
  <c r="X20" i="3" s="1"/>
  <c r="T86" i="3"/>
  <c r="T20" i="3" s="1"/>
  <c r="O86" i="3"/>
  <c r="O20" i="3" s="1"/>
  <c r="AI63" i="3"/>
  <c r="AI66" i="3"/>
  <c r="AC70" i="3"/>
  <c r="AC82" i="3"/>
  <c r="AG82" i="3"/>
  <c r="AF132" i="3"/>
  <c r="AH132" i="3"/>
  <c r="AD136" i="3"/>
  <c r="AH136" i="3"/>
  <c r="AF136" i="3"/>
  <c r="AF140" i="3"/>
  <c r="AD140" i="3"/>
  <c r="AH140" i="3"/>
  <c r="AD144" i="3"/>
  <c r="AD21" i="3" s="1"/>
  <c r="AH144" i="3"/>
  <c r="AH21" i="3" s="1"/>
  <c r="AF144" i="3"/>
  <c r="AF21" i="3" s="1"/>
  <c r="AD164" i="3"/>
  <c r="AH164" i="3"/>
  <c r="H35" i="3"/>
  <c r="H132" i="3"/>
  <c r="H185" i="3"/>
  <c r="H24" i="3" s="1"/>
  <c r="H173" i="3"/>
  <c r="H169" i="3"/>
  <c r="K78" i="3"/>
  <c r="P65" i="3"/>
  <c r="P78" i="3"/>
  <c r="P132" i="3"/>
  <c r="P136" i="3"/>
  <c r="P144" i="3"/>
  <c r="P21" i="3" s="1"/>
  <c r="AJ31" i="3"/>
  <c r="AJ33" i="3"/>
  <c r="AJ59" i="3"/>
  <c r="AJ61" i="3"/>
  <c r="AJ62" i="3"/>
  <c r="AF70" i="3"/>
  <c r="AH74" i="3"/>
  <c r="AF74" i="3"/>
  <c r="AF78" i="3"/>
  <c r="AD78" i="3"/>
  <c r="AD82" i="3"/>
  <c r="AF82" i="3"/>
  <c r="K185" i="3"/>
  <c r="K24" i="3" s="1"/>
  <c r="H74" i="3"/>
  <c r="K177" i="3"/>
  <c r="K132" i="3"/>
  <c r="K44" i="3"/>
  <c r="AI29" i="3"/>
  <c r="AC28" i="3"/>
  <c r="AC27" i="3" s="1"/>
  <c r="AC18" i="3" s="1"/>
  <c r="AI33" i="3"/>
  <c r="AI34" i="3"/>
  <c r="AI53" i="3"/>
  <c r="AI55" i="3"/>
  <c r="AI58" i="3"/>
  <c r="P173" i="3"/>
  <c r="AI60" i="3"/>
  <c r="H78" i="3"/>
  <c r="K136" i="3"/>
  <c r="P28" i="3"/>
  <c r="P27" i="3" s="1"/>
  <c r="P18" i="3" s="1"/>
  <c r="H177" i="3"/>
  <c r="H136" i="3"/>
  <c r="H82" i="3"/>
  <c r="H65" i="3"/>
  <c r="H44" i="3"/>
  <c r="K140" i="3"/>
  <c r="K70" i="3"/>
  <c r="J136" i="3"/>
  <c r="J169" i="3"/>
  <c r="J185" i="3"/>
  <c r="J24" i="3" s="1"/>
  <c r="P70" i="3"/>
  <c r="P74" i="3"/>
  <c r="P82" i="3"/>
  <c r="H164" i="3"/>
  <c r="H140" i="3"/>
  <c r="H70" i="3"/>
  <c r="H28" i="3"/>
  <c r="K173" i="3"/>
  <c r="K144" i="3"/>
  <c r="K21" i="3" s="1"/>
  <c r="K74" i="3"/>
  <c r="K28" i="3"/>
  <c r="AC65" i="3"/>
  <c r="AG65" i="3"/>
  <c r="P87" i="3"/>
  <c r="P140" i="3"/>
  <c r="P164" i="3"/>
  <c r="P169" i="3"/>
  <c r="P185" i="3"/>
  <c r="P24" i="3" s="1"/>
  <c r="AF28" i="3"/>
  <c r="AF27" i="3" s="1"/>
  <c r="AF18" i="3" s="1"/>
  <c r="AJ37" i="3"/>
  <c r="AJ39" i="3"/>
  <c r="AJ41" i="3"/>
  <c r="AJ43" i="3"/>
  <c r="AJ46" i="3"/>
  <c r="AJ48" i="3"/>
  <c r="AJ50" i="3"/>
  <c r="AJ52" i="3"/>
  <c r="AJ54" i="3"/>
  <c r="AJ56" i="3"/>
  <c r="AJ58" i="3"/>
  <c r="AE65" i="3"/>
  <c r="AG70" i="3"/>
  <c r="AI73" i="3"/>
  <c r="AE74" i="3"/>
  <c r="AI76" i="3"/>
  <c r="AG74" i="3"/>
  <c r="AI79" i="3"/>
  <c r="AG78" i="3"/>
  <c r="AI81" i="3"/>
  <c r="AE82" i="3"/>
  <c r="AI84" i="3"/>
  <c r="AG132" i="3"/>
  <c r="AE132" i="3"/>
  <c r="AE136" i="3"/>
  <c r="AG136" i="3"/>
  <c r="AE140" i="3"/>
  <c r="AE144" i="3"/>
  <c r="AE21" i="3" s="1"/>
  <c r="AI146" i="3"/>
  <c r="AI150" i="3"/>
  <c r="AG144" i="3"/>
  <c r="AG21" i="3" s="1"/>
  <c r="AE164" i="3"/>
  <c r="AG164" i="3"/>
  <c r="AG169" i="3"/>
  <c r="AE173" i="3"/>
  <c r="AG173" i="3"/>
  <c r="AG177" i="3"/>
  <c r="AE177" i="3"/>
  <c r="AC185" i="3"/>
  <c r="AC24" i="3" s="1"/>
  <c r="AG185" i="3"/>
  <c r="AG24" i="3" s="1"/>
  <c r="AE185" i="3"/>
  <c r="AE24" i="3" s="1"/>
  <c r="AG28" i="3"/>
  <c r="AG27" i="3" s="1"/>
  <c r="AG18" i="3" s="1"/>
  <c r="AI30" i="3"/>
  <c r="AI32" i="3"/>
  <c r="AI37" i="3"/>
  <c r="AI38" i="3"/>
  <c r="AI39" i="3"/>
  <c r="AI41" i="3"/>
  <c r="AI43" i="3"/>
  <c r="AI46" i="3"/>
  <c r="AI48" i="3"/>
  <c r="AI50" i="3"/>
  <c r="AI52" i="3"/>
  <c r="AI61" i="3"/>
  <c r="AJ64" i="3"/>
  <c r="AJ67" i="3"/>
  <c r="AJ71" i="3"/>
  <c r="AH70" i="3"/>
  <c r="AJ73" i="3"/>
  <c r="AJ76" i="3"/>
  <c r="AJ79" i="3"/>
  <c r="AJ81" i="3"/>
  <c r="AJ84" i="3"/>
  <c r="AJ146" i="3"/>
  <c r="AJ150" i="3"/>
  <c r="AJ29" i="3"/>
  <c r="K164" i="3"/>
  <c r="K82" i="3"/>
  <c r="K65" i="3"/>
  <c r="K35" i="3"/>
  <c r="J65" i="3"/>
  <c r="J70" i="3"/>
  <c r="J82" i="3"/>
  <c r="J87" i="3"/>
  <c r="AC132" i="3"/>
  <c r="P177" i="3"/>
  <c r="AI31" i="3"/>
  <c r="AJ38" i="3"/>
  <c r="AI59" i="3"/>
  <c r="K169" i="3"/>
  <c r="J74" i="3"/>
  <c r="AC169" i="3"/>
  <c r="AI40" i="3"/>
  <c r="AI42" i="3"/>
  <c r="AI47" i="3"/>
  <c r="AI49" i="3"/>
  <c r="AI51" i="3"/>
  <c r="AJ53" i="3"/>
  <c r="AJ55" i="3"/>
  <c r="AJ57" i="3"/>
  <c r="AE70" i="3"/>
  <c r="AI72" i="3"/>
  <c r="AI75" i="3"/>
  <c r="AI77" i="3"/>
  <c r="AE78" i="3"/>
  <c r="AI80" i="3"/>
  <c r="AI83" i="3"/>
  <c r="AI85" i="3"/>
  <c r="AI145" i="3"/>
  <c r="AE169" i="3"/>
  <c r="AI181" i="3"/>
  <c r="AI23" i="3" s="1"/>
  <c r="AC181" i="3"/>
  <c r="AC23" i="3" s="1"/>
  <c r="J28" i="3"/>
  <c r="J27" i="3" s="1"/>
  <c r="AI62" i="3"/>
  <c r="AJ63" i="3"/>
  <c r="AD65" i="3"/>
  <c r="AH65" i="3"/>
  <c r="AF65" i="3"/>
  <c r="J132" i="3"/>
  <c r="J140" i="3"/>
  <c r="J164" i="3"/>
  <c r="J177" i="3"/>
  <c r="AD74" i="3"/>
  <c r="AJ30" i="3"/>
  <c r="AH28" i="3"/>
  <c r="AJ32" i="3"/>
  <c r="AJ34" i="3"/>
  <c r="AI36" i="3"/>
  <c r="AJ40" i="3"/>
  <c r="AJ42" i="3"/>
  <c r="AD44" i="3"/>
  <c r="AH44" i="3"/>
  <c r="AJ47" i="3"/>
  <c r="AJ49" i="3"/>
  <c r="AJ51" i="3"/>
  <c r="AI54" i="3"/>
  <c r="AI56" i="3"/>
  <c r="AJ60" i="3"/>
  <c r="AI64" i="3"/>
  <c r="AI67" i="3"/>
  <c r="AJ68" i="3"/>
  <c r="AJ72" i="3"/>
  <c r="AJ75" i="3"/>
  <c r="AJ77" i="3"/>
  <c r="AJ80" i="3"/>
  <c r="AJ83" i="3"/>
  <c r="AJ85" i="3"/>
  <c r="AJ145" i="3"/>
  <c r="AJ181" i="3"/>
  <c r="AJ23" i="3" s="1"/>
  <c r="AI71" i="3"/>
  <c r="AE27" i="3"/>
  <c r="AE18" i="3" s="1"/>
  <c r="AC173" i="3"/>
  <c r="AJ66" i="3"/>
  <c r="AI45" i="3"/>
  <c r="AD28" i="3"/>
  <c r="AC74" i="3"/>
  <c r="AC78" i="3"/>
  <c r="AC136" i="3"/>
  <c r="AC144" i="3"/>
  <c r="AC21" i="3" s="1"/>
  <c r="AC177" i="3"/>
  <c r="AJ36" i="3"/>
  <c r="AJ45" i="3"/>
  <c r="AI68" i="3"/>
  <c r="AD70" i="3"/>
  <c r="AC164" i="3"/>
  <c r="AI57" i="3"/>
  <c r="V163" i="3"/>
  <c r="V22" i="3" s="1"/>
  <c r="Z163" i="3"/>
  <c r="Z22" i="3" s="1"/>
  <c r="R163" i="3"/>
  <c r="R22" i="3" s="1"/>
  <c r="N163" i="3"/>
  <c r="N22" i="3" s="1"/>
  <c r="Y163" i="3"/>
  <c r="Y22" i="3" s="1"/>
  <c r="U163" i="3"/>
  <c r="U22" i="3" s="1"/>
  <c r="Q163" i="3"/>
  <c r="Q22" i="3" s="1"/>
  <c r="M163" i="3"/>
  <c r="M22" i="3" s="1"/>
  <c r="AB163" i="3"/>
  <c r="AB22" i="3" s="1"/>
  <c r="X163" i="3"/>
  <c r="X22" i="3" s="1"/>
  <c r="T163" i="3"/>
  <c r="T22" i="3" s="1"/>
  <c r="L163" i="3"/>
  <c r="L22" i="3" s="1"/>
  <c r="Y86" i="3"/>
  <c r="Y20" i="3" s="1"/>
  <c r="U86" i="3"/>
  <c r="U20" i="3" s="1"/>
  <c r="Q86" i="3"/>
  <c r="Q20" i="3" s="1"/>
  <c r="M86" i="3"/>
  <c r="M20" i="3" s="1"/>
  <c r="Z69" i="3"/>
  <c r="Z19" i="3" s="1"/>
  <c r="N69" i="3"/>
  <c r="N19" i="3" s="1"/>
  <c r="Y69" i="3"/>
  <c r="Y19" i="3" s="1"/>
  <c r="M69" i="3"/>
  <c r="M19" i="3" s="1"/>
  <c r="V69" i="3"/>
  <c r="V19" i="3" s="1"/>
  <c r="R69" i="3"/>
  <c r="R19" i="3" s="1"/>
  <c r="AB69" i="3"/>
  <c r="AB19" i="3" s="1"/>
  <c r="AA69" i="3"/>
  <c r="AA19" i="3" s="1"/>
  <c r="Z27" i="3"/>
  <c r="V27" i="3"/>
  <c r="R27" i="3"/>
  <c r="N27" i="3"/>
  <c r="Y27" i="3"/>
  <c r="U27" i="3"/>
  <c r="Q27" i="3"/>
  <c r="M27" i="3"/>
  <c r="I28" i="2"/>
  <c r="K28" i="2"/>
  <c r="L28" i="2"/>
  <c r="H30" i="4" s="1"/>
  <c r="N28" i="2"/>
  <c r="J30" i="4" s="1"/>
  <c r="O28" i="2"/>
  <c r="P28" i="2"/>
  <c r="L30" i="4" s="1"/>
  <c r="Q28" i="2"/>
  <c r="M30" i="4" s="1"/>
  <c r="R28" i="2"/>
  <c r="N30" i="4" s="1"/>
  <c r="S28" i="2"/>
  <c r="O30" i="4" s="1"/>
  <c r="T28" i="2"/>
  <c r="P30" i="4" s="1"/>
  <c r="U28" i="2"/>
  <c r="Q30" i="4" s="1"/>
  <c r="V28" i="2"/>
  <c r="R30" i="4" s="1"/>
  <c r="W28" i="2"/>
  <c r="S30" i="4" s="1"/>
  <c r="X28" i="2"/>
  <c r="T30" i="4" s="1"/>
  <c r="Y28" i="2"/>
  <c r="U30" i="4" s="1"/>
  <c r="Z28" i="2"/>
  <c r="V30" i="4" s="1"/>
  <c r="AA28" i="2"/>
  <c r="W30" i="4" s="1"/>
  <c r="AB28" i="2"/>
  <c r="X30" i="4" s="1"/>
  <c r="AC28" i="2"/>
  <c r="Y30" i="4" s="1"/>
  <c r="AD28" i="2"/>
  <c r="Z30" i="4" s="1"/>
  <c r="AE28" i="2"/>
  <c r="AA30" i="4" s="1"/>
  <c r="AF28" i="2"/>
  <c r="AB30" i="4" s="1"/>
  <c r="AG28" i="2"/>
  <c r="AC30" i="4" s="1"/>
  <c r="AH28" i="2"/>
  <c r="AD30" i="4" s="1"/>
  <c r="AI28" i="2"/>
  <c r="AE30" i="4" s="1"/>
  <c r="AJ28" i="2"/>
  <c r="AF30" i="4" s="1"/>
  <c r="AK28" i="2"/>
  <c r="AG30" i="4" s="1"/>
  <c r="AL28" i="2"/>
  <c r="AH30" i="4" s="1"/>
  <c r="AM28" i="2"/>
  <c r="AI30" i="4" s="1"/>
  <c r="AN28" i="2"/>
  <c r="AJ30" i="4" s="1"/>
  <c r="AO28" i="2"/>
  <c r="AK30" i="4" s="1"/>
  <c r="AP28" i="2"/>
  <c r="AL30" i="4" s="1"/>
  <c r="AQ28" i="2"/>
  <c r="AM30" i="4" s="1"/>
  <c r="AR28" i="2"/>
  <c r="AN30" i="4" s="1"/>
  <c r="AS28" i="2"/>
  <c r="AO30" i="4" s="1"/>
  <c r="AT28" i="2"/>
  <c r="AP30" i="4" s="1"/>
  <c r="AU28" i="2"/>
  <c r="AQ30" i="4" s="1"/>
  <c r="AV28" i="2"/>
  <c r="AR30" i="4" s="1"/>
  <c r="AW28" i="2"/>
  <c r="AS30" i="4" s="1"/>
  <c r="AX28" i="2"/>
  <c r="AT30" i="4" s="1"/>
  <c r="AY28" i="2"/>
  <c r="AU30" i="4" s="1"/>
  <c r="AZ28" i="2"/>
  <c r="AV30" i="4" s="1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I44" i="2"/>
  <c r="K44" i="2"/>
  <c r="L44" i="2"/>
  <c r="H44" i="4" s="1"/>
  <c r="N44" i="2"/>
  <c r="J44" i="4" s="1"/>
  <c r="O44" i="2"/>
  <c r="K44" i="4" s="1"/>
  <c r="P44" i="2"/>
  <c r="L44" i="4" s="1"/>
  <c r="Q44" i="2"/>
  <c r="M44" i="4" s="1"/>
  <c r="R44" i="2"/>
  <c r="N44" i="4" s="1"/>
  <c r="S44" i="2"/>
  <c r="O44" i="4" s="1"/>
  <c r="T44" i="2"/>
  <c r="P44" i="4" s="1"/>
  <c r="U44" i="2"/>
  <c r="Q44" i="4" s="1"/>
  <c r="V44" i="2"/>
  <c r="R44" i="4" s="1"/>
  <c r="W44" i="2"/>
  <c r="S44" i="4" s="1"/>
  <c r="X44" i="2"/>
  <c r="T44" i="4" s="1"/>
  <c r="Y44" i="2"/>
  <c r="U44" i="4" s="1"/>
  <c r="Z44" i="2"/>
  <c r="V44" i="4" s="1"/>
  <c r="AA44" i="2"/>
  <c r="W44" i="4" s="1"/>
  <c r="AB44" i="2"/>
  <c r="X44" i="4" s="1"/>
  <c r="AC44" i="2"/>
  <c r="Y44" i="4" s="1"/>
  <c r="AD44" i="2"/>
  <c r="Z44" i="4" s="1"/>
  <c r="AE44" i="2"/>
  <c r="AA44" i="4" s="1"/>
  <c r="AF44" i="2"/>
  <c r="AB44" i="4" s="1"/>
  <c r="AG44" i="2"/>
  <c r="AC44" i="4" s="1"/>
  <c r="AH44" i="2"/>
  <c r="AD44" i="4" s="1"/>
  <c r="AI44" i="2"/>
  <c r="AE44" i="4" s="1"/>
  <c r="AJ44" i="2"/>
  <c r="AF44" i="4" s="1"/>
  <c r="AK44" i="2"/>
  <c r="AG44" i="4" s="1"/>
  <c r="AL44" i="2"/>
  <c r="AH44" i="4" s="1"/>
  <c r="AM44" i="2"/>
  <c r="AI44" i="4" s="1"/>
  <c r="AN44" i="2"/>
  <c r="AJ44" i="4" s="1"/>
  <c r="AO44" i="2"/>
  <c r="AK44" i="4" s="1"/>
  <c r="AP44" i="2"/>
  <c r="AL44" i="4" s="1"/>
  <c r="AQ44" i="2"/>
  <c r="AM44" i="4" s="1"/>
  <c r="AR44" i="2"/>
  <c r="AN44" i="4" s="1"/>
  <c r="AS44" i="2"/>
  <c r="AO44" i="4" s="1"/>
  <c r="AT44" i="2"/>
  <c r="AP44" i="4" s="1"/>
  <c r="AU44" i="2"/>
  <c r="AQ44" i="4" s="1"/>
  <c r="AV44" i="2"/>
  <c r="AR44" i="4" s="1"/>
  <c r="AW44" i="2"/>
  <c r="AS44" i="4" s="1"/>
  <c r="AX44" i="2"/>
  <c r="AT44" i="4" s="1"/>
  <c r="AY44" i="2"/>
  <c r="AU44" i="4" s="1"/>
  <c r="AZ44" i="2"/>
  <c r="AV44" i="4" s="1"/>
  <c r="BA44" i="2"/>
  <c r="AW44" i="4" s="1"/>
  <c r="BB44" i="2"/>
  <c r="AX44" i="4" s="1"/>
  <c r="BC44" i="2"/>
  <c r="AY44" i="4" s="1"/>
  <c r="BD44" i="2"/>
  <c r="AZ44" i="4" s="1"/>
  <c r="BE44" i="2"/>
  <c r="BA44" i="4" s="1"/>
  <c r="BF44" i="2"/>
  <c r="BB44" i="4" s="1"/>
  <c r="BG44" i="2"/>
  <c r="BC44" i="4" s="1"/>
  <c r="BH44" i="2"/>
  <c r="BD44" i="4" s="1"/>
  <c r="BI44" i="2"/>
  <c r="BE44" i="4" s="1"/>
  <c r="BJ44" i="2"/>
  <c r="BF44" i="4" s="1"/>
  <c r="BK44" i="2"/>
  <c r="BG44" i="4" s="1"/>
  <c r="BL44" i="2"/>
  <c r="BH44" i="4" s="1"/>
  <c r="BM44" i="2"/>
  <c r="BI44" i="4" s="1"/>
  <c r="BN44" i="2"/>
  <c r="BJ44" i="4" s="1"/>
  <c r="BO44" i="2"/>
  <c r="BK44" i="4" s="1"/>
  <c r="BP44" i="2"/>
  <c r="BL44" i="4" s="1"/>
  <c r="BQ44" i="2"/>
  <c r="BM44" i="4" s="1"/>
  <c r="BR44" i="2"/>
  <c r="BN44" i="4" s="1"/>
  <c r="BS44" i="2"/>
  <c r="BO44" i="4" s="1"/>
  <c r="I69" i="2"/>
  <c r="I19" i="2" s="1"/>
  <c r="K69" i="2"/>
  <c r="L69" i="2"/>
  <c r="H68" i="4" s="1"/>
  <c r="H21" i="4" s="1"/>
  <c r="N69" i="2"/>
  <c r="J68" i="4" s="1"/>
  <c r="J21" i="4" s="1"/>
  <c r="Q69" i="2"/>
  <c r="M68" i="4" s="1"/>
  <c r="R69" i="2"/>
  <c r="N68" i="4" s="1"/>
  <c r="S69" i="2"/>
  <c r="T69" i="2"/>
  <c r="P68" i="4" s="1"/>
  <c r="U69" i="2"/>
  <c r="V69" i="2"/>
  <c r="W69" i="2"/>
  <c r="X69" i="2"/>
  <c r="T68" i="4" s="1"/>
  <c r="T21" i="4" s="1"/>
  <c r="Y69" i="2"/>
  <c r="Z69" i="2"/>
  <c r="AA69" i="2"/>
  <c r="AB69" i="2"/>
  <c r="X68" i="4" s="1"/>
  <c r="X21" i="4" s="1"/>
  <c r="AC69" i="2"/>
  <c r="Y68" i="4" s="1"/>
  <c r="Y21" i="4" s="1"/>
  <c r="AD69" i="2"/>
  <c r="AE69" i="2"/>
  <c r="AF69" i="2"/>
  <c r="AB68" i="4" s="1"/>
  <c r="AB21" i="4" s="1"/>
  <c r="AG69" i="2"/>
  <c r="AC68" i="4" s="1"/>
  <c r="AC21" i="4" s="1"/>
  <c r="AH69" i="2"/>
  <c r="AD68" i="4" s="1"/>
  <c r="AD21" i="4" s="1"/>
  <c r="AI69" i="2"/>
  <c r="AJ69" i="2"/>
  <c r="AF68" i="4" s="1"/>
  <c r="AF21" i="4" s="1"/>
  <c r="AK69" i="2"/>
  <c r="AL69" i="2"/>
  <c r="AM69" i="2"/>
  <c r="AN69" i="2"/>
  <c r="AJ68" i="4" s="1"/>
  <c r="AJ21" i="4" s="1"/>
  <c r="AO69" i="2"/>
  <c r="AP69" i="2"/>
  <c r="AQ69" i="2"/>
  <c r="AR69" i="2"/>
  <c r="AS69" i="2"/>
  <c r="AO68" i="4" s="1"/>
  <c r="AO21" i="4" s="1"/>
  <c r="AT69" i="2"/>
  <c r="AU69" i="2"/>
  <c r="AV69" i="2"/>
  <c r="AR68" i="4" s="1"/>
  <c r="AR21" i="4" s="1"/>
  <c r="AW69" i="2"/>
  <c r="AS68" i="4" s="1"/>
  <c r="AS21" i="4" s="1"/>
  <c r="AX69" i="2"/>
  <c r="AT68" i="4" s="1"/>
  <c r="AT21" i="4" s="1"/>
  <c r="AY69" i="2"/>
  <c r="AZ69" i="2"/>
  <c r="AZ68" i="4"/>
  <c r="AZ21" i="4" s="1"/>
  <c r="BD68" i="4"/>
  <c r="BD21" i="4" s="1"/>
  <c r="BE68" i="4"/>
  <c r="BE21" i="4" s="1"/>
  <c r="BI68" i="4"/>
  <c r="BI21" i="4" s="1"/>
  <c r="BJ68" i="4"/>
  <c r="BJ21" i="4" s="1"/>
  <c r="O20" i="2"/>
  <c r="O21" i="2"/>
  <c r="O22" i="2"/>
  <c r="O23" i="2"/>
  <c r="O25" i="2"/>
  <c r="O26" i="2"/>
  <c r="K19" i="2"/>
  <c r="AH19" i="2"/>
  <c r="AS19" i="2"/>
  <c r="BH19" i="2"/>
  <c r="I21" i="2"/>
  <c r="K21" i="2"/>
  <c r="L21" i="2"/>
  <c r="N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I22" i="2"/>
  <c r="K22" i="2"/>
  <c r="L22" i="2"/>
  <c r="N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I23" i="2"/>
  <c r="K23" i="2"/>
  <c r="L23" i="2"/>
  <c r="N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L30" i="4" l="1"/>
  <c r="BP27" i="2"/>
  <c r="T19" i="2"/>
  <c r="AN19" i="2"/>
  <c r="R19" i="2"/>
  <c r="BM30" i="4"/>
  <c r="BQ27" i="2"/>
  <c r="BI30" i="4"/>
  <c r="BM27" i="2"/>
  <c r="BE30" i="4"/>
  <c r="BI27" i="2"/>
  <c r="BA30" i="4"/>
  <c r="BE27" i="2"/>
  <c r="AW30" i="4"/>
  <c r="BA27" i="2"/>
  <c r="BH30" i="4"/>
  <c r="BL27" i="2"/>
  <c r="BD30" i="4"/>
  <c r="BH27" i="2"/>
  <c r="AF19" i="2"/>
  <c r="BO30" i="4"/>
  <c r="BS27" i="2"/>
  <c r="BK30" i="4"/>
  <c r="BO27" i="2"/>
  <c r="BG30" i="4"/>
  <c r="BK27" i="2"/>
  <c r="BC30" i="4"/>
  <c r="BG27" i="2"/>
  <c r="AY30" i="4"/>
  <c r="BC27" i="2"/>
  <c r="AZ30" i="4"/>
  <c r="BD27" i="2"/>
  <c r="BN30" i="4"/>
  <c r="BR27" i="2"/>
  <c r="BJ30" i="4"/>
  <c r="BN27" i="2"/>
  <c r="BJ29" i="4" s="1"/>
  <c r="BF30" i="4"/>
  <c r="BJ27" i="2"/>
  <c r="BB30" i="4"/>
  <c r="BF27" i="2"/>
  <c r="AX30" i="4"/>
  <c r="BB27" i="2"/>
  <c r="AG19" i="2"/>
  <c r="BD19" i="2"/>
  <c r="AJ19" i="2"/>
  <c r="AB19" i="2"/>
  <c r="N19" i="2"/>
  <c r="AV19" i="2"/>
  <c r="X19" i="2"/>
  <c r="L19" i="2"/>
  <c r="BM19" i="2"/>
  <c r="AW19" i="2"/>
  <c r="AC19" i="2"/>
  <c r="BI19" i="2"/>
  <c r="Q19" i="2"/>
  <c r="BN19" i="2"/>
  <c r="BQ19" i="2"/>
  <c r="BM68" i="4"/>
  <c r="BM21" i="4" s="1"/>
  <c r="BE19" i="2"/>
  <c r="BA68" i="4"/>
  <c r="BA21" i="4" s="1"/>
  <c r="BA19" i="2"/>
  <c r="AW68" i="4"/>
  <c r="AW21" i="4" s="1"/>
  <c r="AO19" i="2"/>
  <c r="AK68" i="4"/>
  <c r="AK21" i="4" s="1"/>
  <c r="AK19" i="2"/>
  <c r="AG68" i="4"/>
  <c r="AG21" i="4" s="1"/>
  <c r="Y19" i="2"/>
  <c r="U68" i="4"/>
  <c r="U21" i="4" s="1"/>
  <c r="U19" i="2"/>
  <c r="Q68" i="4"/>
  <c r="M21" i="4"/>
  <c r="M19" i="4" s="1"/>
  <c r="M28" i="4"/>
  <c r="G44" i="4"/>
  <c r="E44" i="4"/>
  <c r="AX19" i="2"/>
  <c r="BP19" i="2"/>
  <c r="BL68" i="4"/>
  <c r="BL21" i="4" s="1"/>
  <c r="BL19" i="2"/>
  <c r="BH68" i="4"/>
  <c r="BH21" i="4" s="1"/>
  <c r="AZ19" i="2"/>
  <c r="AV68" i="4"/>
  <c r="AV21" i="4" s="1"/>
  <c r="AR19" i="2"/>
  <c r="AN68" i="4"/>
  <c r="AN21" i="4" s="1"/>
  <c r="P21" i="4"/>
  <c r="P19" i="4" s="1"/>
  <c r="P28" i="4"/>
  <c r="E30" i="4"/>
  <c r="G30" i="4"/>
  <c r="BS19" i="2"/>
  <c r="BO68" i="4"/>
  <c r="BO21" i="4" s="1"/>
  <c r="BO19" i="2"/>
  <c r="BK68" i="4"/>
  <c r="BK21" i="4" s="1"/>
  <c r="BK19" i="2"/>
  <c r="BG68" i="4"/>
  <c r="BG21" i="4" s="1"/>
  <c r="BG19" i="2"/>
  <c r="BC68" i="4"/>
  <c r="BC21" i="4" s="1"/>
  <c r="BC19" i="2"/>
  <c r="AY68" i="4"/>
  <c r="AY21" i="4" s="1"/>
  <c r="AY19" i="2"/>
  <c r="AU68" i="4"/>
  <c r="AU21" i="4" s="1"/>
  <c r="AU19" i="2"/>
  <c r="AQ68" i="4"/>
  <c r="AQ21" i="4" s="1"/>
  <c r="AQ19" i="2"/>
  <c r="AM68" i="4"/>
  <c r="AM21" i="4" s="1"/>
  <c r="AM19" i="2"/>
  <c r="AI68" i="4"/>
  <c r="AI21" i="4" s="1"/>
  <c r="AI19" i="2"/>
  <c r="AE68" i="4"/>
  <c r="AE21" i="4" s="1"/>
  <c r="AE19" i="2"/>
  <c r="AA68" i="4"/>
  <c r="AA21" i="4" s="1"/>
  <c r="AA19" i="2"/>
  <c r="W68" i="4"/>
  <c r="W21" i="4" s="1"/>
  <c r="W19" i="2"/>
  <c r="S68" i="4"/>
  <c r="S19" i="2"/>
  <c r="O68" i="4"/>
  <c r="O19" i="2"/>
  <c r="K30" i="4"/>
  <c r="BR19" i="2"/>
  <c r="BN68" i="4"/>
  <c r="BN21" i="4" s="1"/>
  <c r="BJ19" i="2"/>
  <c r="BF68" i="4"/>
  <c r="BF21" i="4" s="1"/>
  <c r="BF19" i="2"/>
  <c r="BB68" i="4"/>
  <c r="BB21" i="4" s="1"/>
  <c r="BB19" i="2"/>
  <c r="AX68" i="4"/>
  <c r="AX21" i="4" s="1"/>
  <c r="AT19" i="2"/>
  <c r="AP68" i="4"/>
  <c r="AP21" i="4" s="1"/>
  <c r="AP19" i="2"/>
  <c r="AL68" i="4"/>
  <c r="AL21" i="4" s="1"/>
  <c r="AL19" i="2"/>
  <c r="AH68" i="4"/>
  <c r="AH21" i="4" s="1"/>
  <c r="AD19" i="2"/>
  <c r="Z68" i="4"/>
  <c r="Z21" i="4" s="1"/>
  <c r="Z19" i="2"/>
  <c r="V68" i="4"/>
  <c r="V21" i="4" s="1"/>
  <c r="V19" i="2"/>
  <c r="R68" i="4"/>
  <c r="N21" i="4"/>
  <c r="N19" i="4" s="1"/>
  <c r="N28" i="4"/>
  <c r="E68" i="4"/>
  <c r="E21" i="4" s="1"/>
  <c r="G68" i="4"/>
  <c r="G21" i="4" s="1"/>
  <c r="L17" i="3"/>
  <c r="J69" i="3"/>
  <c r="J19" i="3" s="1"/>
  <c r="AJ35" i="3"/>
  <c r="AJ185" i="3"/>
  <c r="AJ24" i="3" s="1"/>
  <c r="AF163" i="3"/>
  <c r="AF22" i="3" s="1"/>
  <c r="AD27" i="3"/>
  <c r="AD18" i="3" s="1"/>
  <c r="AH163" i="3"/>
  <c r="AH22" i="3" s="1"/>
  <c r="K27" i="3"/>
  <c r="Q18" i="3"/>
  <c r="Q17" i="3" s="1"/>
  <c r="Q26" i="3"/>
  <c r="R18" i="3"/>
  <c r="R17" i="3" s="1"/>
  <c r="R26" i="3"/>
  <c r="T18" i="3"/>
  <c r="T17" i="3" s="1"/>
  <c r="T26" i="3"/>
  <c r="W18" i="3"/>
  <c r="W17" i="3" s="1"/>
  <c r="W26" i="3"/>
  <c r="U18" i="3"/>
  <c r="U17" i="3" s="1"/>
  <c r="U26" i="3"/>
  <c r="V18" i="3"/>
  <c r="V17" i="3" s="1"/>
  <c r="V26" i="3"/>
  <c r="X18" i="3"/>
  <c r="X17" i="3" s="1"/>
  <c r="X26" i="3"/>
  <c r="AA18" i="3"/>
  <c r="AA17" i="3" s="1"/>
  <c r="AA26" i="3"/>
  <c r="Y18" i="3"/>
  <c r="Y17" i="3" s="1"/>
  <c r="Y26" i="3"/>
  <c r="Z18" i="3"/>
  <c r="Z17" i="3" s="1"/>
  <c r="Z26" i="3"/>
  <c r="AB18" i="3"/>
  <c r="AB17" i="3" s="1"/>
  <c r="AB26" i="3"/>
  <c r="L26" i="3"/>
  <c r="M18" i="3"/>
  <c r="M17" i="3" s="1"/>
  <c r="M26" i="3"/>
  <c r="N18" i="3"/>
  <c r="O18" i="3"/>
  <c r="O17" i="3" s="1"/>
  <c r="O26" i="3"/>
  <c r="S18" i="3"/>
  <c r="S17" i="3" s="1"/>
  <c r="S26" i="3"/>
  <c r="AD163" i="3"/>
  <c r="AD22" i="3" s="1"/>
  <c r="AE163" i="3"/>
  <c r="AE22" i="3" s="1"/>
  <c r="AI65" i="3"/>
  <c r="AH69" i="3"/>
  <c r="AH19" i="3" s="1"/>
  <c r="AJ144" i="3"/>
  <c r="AJ21" i="3" s="1"/>
  <c r="AJ78" i="3"/>
  <c r="AJ28" i="3"/>
  <c r="AI177" i="3"/>
  <c r="AI140" i="3"/>
  <c r="H69" i="3"/>
  <c r="H19" i="3" s="1"/>
  <c r="AF69" i="3"/>
  <c r="AF19" i="3" s="1"/>
  <c r="AR27" i="2"/>
  <c r="AB27" i="2"/>
  <c r="AC163" i="3"/>
  <c r="AC22" i="3" s="1"/>
  <c r="AJ70" i="3"/>
  <c r="AI173" i="3"/>
  <c r="H163" i="3"/>
  <c r="H22" i="3" s="1"/>
  <c r="AJ74" i="3"/>
  <c r="AD69" i="3"/>
  <c r="AD19" i="3" s="1"/>
  <c r="AH27" i="3"/>
  <c r="AH18" i="3" s="1"/>
  <c r="AI169" i="3"/>
  <c r="AI144" i="3"/>
  <c r="AI21" i="3" s="1"/>
  <c r="AI132" i="3"/>
  <c r="AI78" i="3"/>
  <c r="K69" i="3"/>
  <c r="K19" i="3" s="1"/>
  <c r="J86" i="3"/>
  <c r="AE69" i="3"/>
  <c r="AE19" i="3" s="1"/>
  <c r="AI35" i="3"/>
  <c r="AG163" i="3"/>
  <c r="AG22" i="3" s="1"/>
  <c r="AG69" i="3"/>
  <c r="AG19" i="3" s="1"/>
  <c r="BN29" i="4"/>
  <c r="AX29" i="4"/>
  <c r="AX27" i="2"/>
  <c r="AT29" i="4" s="1"/>
  <c r="AT27" i="2"/>
  <c r="AP27" i="2"/>
  <c r="AL27" i="2"/>
  <c r="AH29" i="4" s="1"/>
  <c r="AH27" i="2"/>
  <c r="AD29" i="4" s="1"/>
  <c r="AD27" i="2"/>
  <c r="Z27" i="2"/>
  <c r="V27" i="2"/>
  <c r="V18" i="2" s="1"/>
  <c r="R27" i="2"/>
  <c r="R18" i="2" s="1"/>
  <c r="N27" i="2"/>
  <c r="AJ82" i="3"/>
  <c r="J163" i="3"/>
  <c r="J22" i="3" s="1"/>
  <c r="AI82" i="3"/>
  <c r="AI74" i="3"/>
  <c r="BL29" i="4"/>
  <c r="BH29" i="4"/>
  <c r="AZ27" i="2"/>
  <c r="AV27" i="2"/>
  <c r="AN27" i="2"/>
  <c r="AJ27" i="2"/>
  <c r="AF27" i="2"/>
  <c r="X27" i="2"/>
  <c r="T27" i="2"/>
  <c r="T18" i="2" s="1"/>
  <c r="L27" i="2"/>
  <c r="AJ164" i="3"/>
  <c r="P163" i="3"/>
  <c r="P22" i="3" s="1"/>
  <c r="P69" i="3"/>
  <c r="P19" i="3" s="1"/>
  <c r="AI185" i="3"/>
  <c r="AI24" i="3" s="1"/>
  <c r="AJ169" i="3"/>
  <c r="AJ140" i="3"/>
  <c r="AJ177" i="3"/>
  <c r="AJ136" i="3"/>
  <c r="AI164" i="3"/>
  <c r="AI136" i="3"/>
  <c r="AI28" i="3"/>
  <c r="P86" i="3"/>
  <c r="AI70" i="3"/>
  <c r="AJ173" i="3"/>
  <c r="AJ132" i="3"/>
  <c r="AC69" i="3"/>
  <c r="AC19" i="3" s="1"/>
  <c r="AJ65" i="3"/>
  <c r="K163" i="3"/>
  <c r="K22" i="3" s="1"/>
  <c r="AJ44" i="3"/>
  <c r="AI44" i="3"/>
  <c r="BM29" i="4"/>
  <c r="BI29" i="4"/>
  <c r="BE29" i="4"/>
  <c r="AW27" i="2"/>
  <c r="AS27" i="2"/>
  <c r="AO27" i="2"/>
  <c r="AK27" i="2"/>
  <c r="AG27" i="2"/>
  <c r="AC27" i="2"/>
  <c r="Y27" i="2"/>
  <c r="U27" i="2"/>
  <c r="U18" i="2" s="1"/>
  <c r="Q27" i="2"/>
  <c r="I27" i="2"/>
  <c r="I18" i="2" s="1"/>
  <c r="AY27" i="2"/>
  <c r="AU27" i="2"/>
  <c r="AQ27" i="2"/>
  <c r="AM27" i="2"/>
  <c r="AI29" i="4" s="1"/>
  <c r="AI20" i="4" s="1"/>
  <c r="AI27" i="2"/>
  <c r="AE27" i="2"/>
  <c r="AA27" i="2"/>
  <c r="W29" i="4" s="1"/>
  <c r="W27" i="2"/>
  <c r="W18" i="2" s="1"/>
  <c r="S27" i="2"/>
  <c r="S18" i="2" s="1"/>
  <c r="O27" i="2"/>
  <c r="K29" i="4" s="1"/>
  <c r="K20" i="4" s="1"/>
  <c r="K27" i="2"/>
  <c r="AM18" i="2"/>
  <c r="AH18" i="2"/>
  <c r="BN18" i="2" l="1"/>
  <c r="AX18" i="2"/>
  <c r="BC29" i="4"/>
  <c r="BC28" i="4" s="1"/>
  <c r="BP18" i="2"/>
  <c r="BM18" i="2"/>
  <c r="BL18" i="2"/>
  <c r="BR18" i="2"/>
  <c r="AL18" i="2"/>
  <c r="BB18" i="2"/>
  <c r="BQ18" i="2"/>
  <c r="BI18" i="2"/>
  <c r="AA18" i="2"/>
  <c r="AI18" i="2"/>
  <c r="AE29" i="4"/>
  <c r="BO18" i="2"/>
  <c r="BK29" i="4"/>
  <c r="BK20" i="4" s="1"/>
  <c r="AK18" i="2"/>
  <c r="AG29" i="4"/>
  <c r="BA18" i="2"/>
  <c r="AW29" i="4"/>
  <c r="BM20" i="4"/>
  <c r="BM19" i="4" s="1"/>
  <c r="BM28" i="4"/>
  <c r="AN18" i="2"/>
  <c r="AJ29" i="4"/>
  <c r="BH20" i="4"/>
  <c r="BH19" i="4" s="1"/>
  <c r="BH28" i="4"/>
  <c r="AH20" i="4"/>
  <c r="AH19" i="4" s="1"/>
  <c r="AH28" i="4"/>
  <c r="AX20" i="4"/>
  <c r="AX19" i="4" s="1"/>
  <c r="AX28" i="4"/>
  <c r="BN20" i="4"/>
  <c r="BN19" i="4" s="1"/>
  <c r="BN28" i="4"/>
  <c r="BH18" i="2"/>
  <c r="BD29" i="4"/>
  <c r="O21" i="4"/>
  <c r="O19" i="4" s="1"/>
  <c r="O28" i="4"/>
  <c r="AY18" i="2"/>
  <c r="AU29" i="4"/>
  <c r="BG18" i="2"/>
  <c r="BC18" i="2"/>
  <c r="AY29" i="4"/>
  <c r="BS18" i="2"/>
  <c r="BO29" i="4"/>
  <c r="Y18" i="2"/>
  <c r="U29" i="4"/>
  <c r="U20" i="4" s="1"/>
  <c r="AO18" i="2"/>
  <c r="AK29" i="4"/>
  <c r="BE18" i="2"/>
  <c r="BA29" i="4"/>
  <c r="X18" i="2"/>
  <c r="T29" i="4"/>
  <c r="AV18" i="2"/>
  <c r="AR29" i="4"/>
  <c r="BL20" i="4"/>
  <c r="BL19" i="4" s="1"/>
  <c r="BL28" i="4"/>
  <c r="Z18" i="2"/>
  <c r="V29" i="4"/>
  <c r="AP18" i="2"/>
  <c r="AL29" i="4"/>
  <c r="BF18" i="2"/>
  <c r="BB29" i="4"/>
  <c r="Q21" i="4"/>
  <c r="Q19" i="4" s="1"/>
  <c r="Q28" i="4"/>
  <c r="K18" i="2"/>
  <c r="E29" i="4"/>
  <c r="G29" i="4"/>
  <c r="W20" i="4"/>
  <c r="W19" i="4" s="1"/>
  <c r="W28" i="4"/>
  <c r="AQ18" i="2"/>
  <c r="AM29" i="4"/>
  <c r="BC20" i="4"/>
  <c r="BC19" i="4" s="1"/>
  <c r="AC18" i="2"/>
  <c r="Y29" i="4"/>
  <c r="AS18" i="2"/>
  <c r="AO29" i="4"/>
  <c r="BE20" i="4"/>
  <c r="BE19" i="4" s="1"/>
  <c r="BE28" i="4"/>
  <c r="AF18" i="2"/>
  <c r="AB29" i="4"/>
  <c r="AZ18" i="2"/>
  <c r="AV29" i="4"/>
  <c r="N18" i="2"/>
  <c r="J29" i="4"/>
  <c r="AD18" i="2"/>
  <c r="Z29" i="4"/>
  <c r="AT18" i="2"/>
  <c r="AP29" i="4"/>
  <c r="BJ18" i="2"/>
  <c r="BF29" i="4"/>
  <c r="AB18" i="2"/>
  <c r="X29" i="4"/>
  <c r="R21" i="4"/>
  <c r="R19" i="4" s="1"/>
  <c r="R28" i="4"/>
  <c r="S21" i="4"/>
  <c r="S19" i="4" s="1"/>
  <c r="S28" i="4"/>
  <c r="AE18" i="2"/>
  <c r="AA29" i="4"/>
  <c r="AU18" i="2"/>
  <c r="AQ29" i="4"/>
  <c r="BK18" i="2"/>
  <c r="BG29" i="4"/>
  <c r="AG18" i="2"/>
  <c r="AC29" i="4"/>
  <c r="AW18" i="2"/>
  <c r="AS29" i="4"/>
  <c r="BI20" i="4"/>
  <c r="BI19" i="4" s="1"/>
  <c r="BI28" i="4"/>
  <c r="L18" i="2"/>
  <c r="H29" i="4"/>
  <c r="AJ18" i="2"/>
  <c r="AF29" i="4"/>
  <c r="BD18" i="2"/>
  <c r="AZ29" i="4"/>
  <c r="AD20" i="4"/>
  <c r="AD19" i="4" s="1"/>
  <c r="AD28" i="4"/>
  <c r="AT20" i="4"/>
  <c r="AT19" i="4" s="1"/>
  <c r="AT28" i="4"/>
  <c r="BJ20" i="4"/>
  <c r="BJ19" i="4" s="1"/>
  <c r="BJ28" i="4"/>
  <c r="AR18" i="2"/>
  <c r="AN29" i="4"/>
  <c r="K18" i="3"/>
  <c r="J20" i="3"/>
  <c r="J26" i="3"/>
  <c r="P20" i="3"/>
  <c r="P17" i="3" s="1"/>
  <c r="P26" i="3"/>
  <c r="Q18" i="2"/>
  <c r="AJ27" i="3"/>
  <c r="AJ18" i="3" s="1"/>
  <c r="AI163" i="3"/>
  <c r="AI22" i="3" s="1"/>
  <c r="AJ69" i="3"/>
  <c r="AJ19" i="3" s="1"/>
  <c r="AI27" i="3"/>
  <c r="AI18" i="3" s="1"/>
  <c r="AI69" i="3"/>
  <c r="AI19" i="3" s="1"/>
  <c r="AJ163" i="3"/>
  <c r="AJ22" i="3" s="1"/>
  <c r="O18" i="2"/>
  <c r="O17" i="2" s="1"/>
  <c r="J18" i="3"/>
  <c r="J17" i="3" s="1"/>
  <c r="BE130" i="2"/>
  <c r="AH130" i="3" s="1"/>
  <c r="BP130" i="2"/>
  <c r="BQ130" i="2"/>
  <c r="BR130" i="2"/>
  <c r="BS130" i="2"/>
  <c r="BJ131" i="2"/>
  <c r="BE131" i="2"/>
  <c r="AH131" i="3" s="1"/>
  <c r="BP131" i="2"/>
  <c r="BQ131" i="2"/>
  <c r="BR131" i="2"/>
  <c r="BS131" i="2"/>
  <c r="AU130" i="2"/>
  <c r="AF130" i="3" s="1"/>
  <c r="AU131" i="2"/>
  <c r="AF131" i="3" s="1"/>
  <c r="AJ131" i="3" s="1"/>
  <c r="AK130" i="2"/>
  <c r="AD130" i="3" s="1"/>
  <c r="AJ130" i="3" l="1"/>
  <c r="BJ130" i="2"/>
  <c r="BJ87" i="2" s="1"/>
  <c r="BJ86" i="2" s="1"/>
  <c r="BJ26" i="2" s="1"/>
  <c r="AH131" i="21"/>
  <c r="AF20" i="4"/>
  <c r="AF19" i="4" s="1"/>
  <c r="AF28" i="4"/>
  <c r="AC20" i="4"/>
  <c r="AC19" i="4" s="1"/>
  <c r="AC28" i="4"/>
  <c r="AQ20" i="4"/>
  <c r="AQ19" i="4" s="1"/>
  <c r="AQ28" i="4"/>
  <c r="X20" i="4"/>
  <c r="X19" i="4" s="1"/>
  <c r="X28" i="4"/>
  <c r="AP28" i="4"/>
  <c r="AP20" i="4"/>
  <c r="AP19" i="4" s="1"/>
  <c r="J20" i="4"/>
  <c r="J19" i="4" s="1"/>
  <c r="J28" i="4"/>
  <c r="AB20" i="4"/>
  <c r="AB19" i="4" s="1"/>
  <c r="AB28" i="4"/>
  <c r="AO20" i="4"/>
  <c r="AO19" i="4" s="1"/>
  <c r="AO28" i="4"/>
  <c r="AJ20" i="4"/>
  <c r="AJ19" i="4" s="1"/>
  <c r="AJ28" i="4"/>
  <c r="AW20" i="4"/>
  <c r="AW19" i="4" s="1"/>
  <c r="AW28" i="4"/>
  <c r="AL20" i="4"/>
  <c r="AL19" i="4" s="1"/>
  <c r="AL28" i="4"/>
  <c r="T20" i="4"/>
  <c r="T19" i="4" s="1"/>
  <c r="T28" i="4"/>
  <c r="AK28" i="4"/>
  <c r="AK20" i="4"/>
  <c r="AK19" i="4" s="1"/>
  <c r="BO20" i="4"/>
  <c r="BO19" i="4" s="1"/>
  <c r="BO28" i="4"/>
  <c r="AN20" i="4"/>
  <c r="AN19" i="4" s="1"/>
  <c r="AN28" i="4"/>
  <c r="AZ20" i="4"/>
  <c r="AZ19" i="4" s="1"/>
  <c r="AZ28" i="4"/>
  <c r="H20" i="4"/>
  <c r="H19" i="4" s="1"/>
  <c r="H28" i="4"/>
  <c r="AS20" i="4"/>
  <c r="AS19" i="4" s="1"/>
  <c r="AS28" i="4"/>
  <c r="BG20" i="4"/>
  <c r="BG19" i="4" s="1"/>
  <c r="BG28" i="4"/>
  <c r="AA20" i="4"/>
  <c r="AA19" i="4" s="1"/>
  <c r="AA28" i="4"/>
  <c r="BF20" i="4"/>
  <c r="BF19" i="4" s="1"/>
  <c r="BF28" i="4"/>
  <c r="Z20" i="4"/>
  <c r="Z19" i="4" s="1"/>
  <c r="Z28" i="4"/>
  <c r="AV20" i="4"/>
  <c r="AV19" i="4" s="1"/>
  <c r="AV28" i="4"/>
  <c r="Y28" i="4"/>
  <c r="Y20" i="4"/>
  <c r="Y19" i="4" s="1"/>
  <c r="AM20" i="4"/>
  <c r="AM19" i="4" s="1"/>
  <c r="AM28" i="4"/>
  <c r="G20" i="4"/>
  <c r="G19" i="4" s="1"/>
  <c r="G28" i="4"/>
  <c r="AU20" i="4"/>
  <c r="AU19" i="4" s="1"/>
  <c r="AU28" i="4"/>
  <c r="BD20" i="4"/>
  <c r="BD19" i="4" s="1"/>
  <c r="BD28" i="4"/>
  <c r="AG20" i="4"/>
  <c r="AG19" i="4" s="1"/>
  <c r="AG28" i="4"/>
  <c r="AE20" i="4"/>
  <c r="AE19" i="4" s="1"/>
  <c r="AE28" i="4"/>
  <c r="E20" i="4"/>
  <c r="E19" i="4" s="1"/>
  <c r="E28" i="4"/>
  <c r="BB20" i="4"/>
  <c r="BB19" i="4" s="1"/>
  <c r="BB28" i="4"/>
  <c r="V28" i="4"/>
  <c r="V20" i="4"/>
  <c r="V19" i="4" s="1"/>
  <c r="AR20" i="4"/>
  <c r="AR19" i="4" s="1"/>
  <c r="AR28" i="4"/>
  <c r="BA20" i="4"/>
  <c r="BA19" i="4" s="1"/>
  <c r="BA28" i="4"/>
  <c r="AY20" i="4"/>
  <c r="AY19" i="4" s="1"/>
  <c r="AY28" i="4"/>
  <c r="E19" i="22"/>
  <c r="BO130" i="2"/>
  <c r="BO131" i="2"/>
  <c r="AN131" i="21" l="1"/>
  <c r="AH88" i="21"/>
  <c r="AH87" i="21" s="1"/>
  <c r="AH132" i="21"/>
  <c r="AN132" i="21" s="1"/>
  <c r="G26" i="22"/>
  <c r="G27" i="22" s="1"/>
  <c r="BI87" i="2"/>
  <c r="BI86" i="2" s="1"/>
  <c r="BI26" i="2" s="1"/>
  <c r="BH87" i="2"/>
  <c r="BH86" i="2" s="1"/>
  <c r="BH26" i="2" s="1"/>
  <c r="BG87" i="2"/>
  <c r="BG86" i="2" s="1"/>
  <c r="BG26" i="2" s="1"/>
  <c r="BF87" i="2"/>
  <c r="BF86" i="2" s="1"/>
  <c r="BF26" i="2" s="1"/>
  <c r="BD87" i="2"/>
  <c r="BD86" i="2" s="1"/>
  <c r="BD26" i="2" s="1"/>
  <c r="BB87" i="2"/>
  <c r="BB86" i="2" s="1"/>
  <c r="BB26" i="2" s="1"/>
  <c r="BA87" i="2"/>
  <c r="BA86" i="2" s="1"/>
  <c r="BA26" i="2" s="1"/>
  <c r="AY87" i="2"/>
  <c r="AY86" i="2" s="1"/>
  <c r="AX87" i="2"/>
  <c r="AX86" i="2" s="1"/>
  <c r="AW87" i="2"/>
  <c r="AW86" i="2" s="1"/>
  <c r="AV87" i="2"/>
  <c r="AV86" i="2" s="1"/>
  <c r="AR87" i="2"/>
  <c r="AR86" i="2" s="1"/>
  <c r="AQ87" i="2"/>
  <c r="AQ86" i="2" s="1"/>
  <c r="AO87" i="2"/>
  <c r="AO86" i="2" s="1"/>
  <c r="AN87" i="2"/>
  <c r="AN86" i="2" s="1"/>
  <c r="AM87" i="2"/>
  <c r="AM86" i="2" s="1"/>
  <c r="AL87" i="2"/>
  <c r="AL86" i="2" s="1"/>
  <c r="AI87" i="2"/>
  <c r="AI86" i="2" s="1"/>
  <c r="AH87" i="2"/>
  <c r="AH86" i="2" s="1"/>
  <c r="AG87" i="2"/>
  <c r="AG86" i="2" s="1"/>
  <c r="AE87" i="2"/>
  <c r="AE86" i="2" s="1"/>
  <c r="AD87" i="2"/>
  <c r="AD86" i="2" s="1"/>
  <c r="AC87" i="2"/>
  <c r="AC86" i="2" s="1"/>
  <c r="AB87" i="2"/>
  <c r="AB86" i="2" s="1"/>
  <c r="AA87" i="2"/>
  <c r="AA86" i="2" s="1"/>
  <c r="Y87" i="2"/>
  <c r="Y86" i="2" s="1"/>
  <c r="X87" i="2"/>
  <c r="X86" i="2" s="1"/>
  <c r="W87" i="2"/>
  <c r="W86" i="2" s="1"/>
  <c r="U87" i="2"/>
  <c r="U86" i="2" s="1"/>
  <c r="T87" i="2"/>
  <c r="T86" i="2" s="1"/>
  <c r="S87" i="2"/>
  <c r="S86" i="2" s="1"/>
  <c r="R87" i="2"/>
  <c r="R86" i="2" s="1"/>
  <c r="N87" i="2"/>
  <c r="N86" i="2" s="1"/>
  <c r="O87" i="2"/>
  <c r="I87" i="2"/>
  <c r="I86" i="2" s="1"/>
  <c r="K87" i="2"/>
  <c r="K86" i="2" s="1"/>
  <c r="L87" i="2"/>
  <c r="L86" i="2" s="1"/>
  <c r="AK90" i="2"/>
  <c r="AD90" i="3" s="1"/>
  <c r="AU90" i="2"/>
  <c r="AF90" i="3" s="1"/>
  <c r="BE90" i="2"/>
  <c r="AH90" i="3" s="1"/>
  <c r="BP90" i="2"/>
  <c r="BQ90" i="2"/>
  <c r="BR90" i="2"/>
  <c r="BS90" i="2"/>
  <c r="Q91" i="2"/>
  <c r="K91" i="3" s="1"/>
  <c r="N91" i="3" s="1"/>
  <c r="AK91" i="2"/>
  <c r="AD91" i="3" s="1"/>
  <c r="AU91" i="2"/>
  <c r="AF91" i="3" s="1"/>
  <c r="BE91" i="2"/>
  <c r="AH91" i="3" s="1"/>
  <c r="BP91" i="2"/>
  <c r="BQ91" i="2"/>
  <c r="BR91" i="2"/>
  <c r="BS91" i="2"/>
  <c r="Q92" i="2"/>
  <c r="K92" i="3" s="1"/>
  <c r="N92" i="3" s="1"/>
  <c r="AK92" i="2"/>
  <c r="AD92" i="3" s="1"/>
  <c r="AU92" i="2"/>
  <c r="AF92" i="3" s="1"/>
  <c r="BE92" i="2"/>
  <c r="AH92" i="3" s="1"/>
  <c r="BP92" i="2"/>
  <c r="BQ92" i="2"/>
  <c r="BR92" i="2"/>
  <c r="BS92" i="2"/>
  <c r="Q93" i="2"/>
  <c r="K93" i="3" s="1"/>
  <c r="N93" i="3" s="1"/>
  <c r="AK93" i="2"/>
  <c r="AD93" i="3" s="1"/>
  <c r="AU93" i="2"/>
  <c r="AF93" i="3" s="1"/>
  <c r="BE93" i="2"/>
  <c r="AH93" i="3" s="1"/>
  <c r="BP93" i="2"/>
  <c r="BQ93" i="2"/>
  <c r="BR93" i="2"/>
  <c r="BS93" i="2"/>
  <c r="Q94" i="2"/>
  <c r="K94" i="3" s="1"/>
  <c r="N94" i="3" s="1"/>
  <c r="AK94" i="2"/>
  <c r="AD94" i="3" s="1"/>
  <c r="AU94" i="2"/>
  <c r="AF94" i="3" s="1"/>
  <c r="BE94" i="2"/>
  <c r="AH94" i="3" s="1"/>
  <c r="BP94" i="2"/>
  <c r="BQ94" i="2"/>
  <c r="BR94" i="2"/>
  <c r="BS94" i="2"/>
  <c r="Q95" i="2"/>
  <c r="K95" i="3" s="1"/>
  <c r="N95" i="3" s="1"/>
  <c r="AK95" i="2"/>
  <c r="AD95" i="3" s="1"/>
  <c r="AU95" i="2"/>
  <c r="AF95" i="3" s="1"/>
  <c r="BE95" i="2"/>
  <c r="AH95" i="3" s="1"/>
  <c r="BP95" i="2"/>
  <c r="BQ95" i="2"/>
  <c r="BR95" i="2"/>
  <c r="BS95" i="2"/>
  <c r="Q96" i="2"/>
  <c r="K96" i="3" s="1"/>
  <c r="N96" i="3" s="1"/>
  <c r="AK96" i="2"/>
  <c r="AD96" i="3" s="1"/>
  <c r="AU96" i="2"/>
  <c r="AF96" i="3" s="1"/>
  <c r="BE96" i="2"/>
  <c r="AH96" i="3" s="1"/>
  <c r="BP96" i="2"/>
  <c r="BQ96" i="2"/>
  <c r="BR96" i="2"/>
  <c r="BS96" i="2"/>
  <c r="BS89" i="2"/>
  <c r="BR89" i="2"/>
  <c r="BQ89" i="2"/>
  <c r="BP89" i="2"/>
  <c r="BE89" i="2"/>
  <c r="AH89" i="3" s="1"/>
  <c r="AU89" i="2"/>
  <c r="AF89" i="3" s="1"/>
  <c r="AK89" i="2"/>
  <c r="AD89" i="3" s="1"/>
  <c r="BS88" i="2"/>
  <c r="BR88" i="2"/>
  <c r="BQ88" i="2"/>
  <c r="BP88" i="2"/>
  <c r="BM88" i="2"/>
  <c r="BL88" i="2"/>
  <c r="BK88" i="2"/>
  <c r="BE88" i="2"/>
  <c r="AH88" i="3" s="1"/>
  <c r="AG88" i="3"/>
  <c r="AU88" i="2"/>
  <c r="AF88" i="3" s="1"/>
  <c r="AK88" i="2"/>
  <c r="AD88" i="3" s="1"/>
  <c r="H22" i="2"/>
  <c r="H154" i="2"/>
  <c r="D153" i="4" s="1"/>
  <c r="H145" i="2"/>
  <c r="D144" i="4" s="1"/>
  <c r="H69" i="2"/>
  <c r="D68" i="4" s="1"/>
  <c r="D21" i="4" s="1"/>
  <c r="H44" i="2"/>
  <c r="D44" i="4" s="1"/>
  <c r="H28" i="2"/>
  <c r="D30" i="4" s="1"/>
  <c r="H23" i="2"/>
  <c r="AH21" i="21" l="1"/>
  <c r="AH18" i="21" s="1"/>
  <c r="AH27" i="21"/>
  <c r="AJ90" i="3"/>
  <c r="AJ94" i="3"/>
  <c r="AJ93" i="3"/>
  <c r="AJ96" i="3"/>
  <c r="AJ95" i="3"/>
  <c r="AJ92" i="3"/>
  <c r="AJ91" i="3"/>
  <c r="AJ89" i="3"/>
  <c r="H27" i="22"/>
  <c r="O86" i="2"/>
  <c r="O69" i="2" s="1"/>
  <c r="K68" i="4" s="1"/>
  <c r="AS87" i="2"/>
  <c r="AS86" i="2" s="1"/>
  <c r="AS26" i="2" s="1"/>
  <c r="BO90" i="2"/>
  <c r="H155" i="3"/>
  <c r="H145" i="3" s="1"/>
  <c r="H144" i="3" s="1"/>
  <c r="H21" i="3" s="1"/>
  <c r="H27" i="3"/>
  <c r="H18" i="3" s="1"/>
  <c r="H19" i="2"/>
  <c r="Q88" i="2"/>
  <c r="K88" i="3" s="1"/>
  <c r="N88" i="3" s="1"/>
  <c r="K20" i="2"/>
  <c r="K17" i="2" s="1"/>
  <c r="K26" i="2"/>
  <c r="N20" i="2"/>
  <c r="N17" i="2" s="1"/>
  <c r="N26" i="2"/>
  <c r="U20" i="2"/>
  <c r="U17" i="2" s="1"/>
  <c r="U26" i="2"/>
  <c r="AA20" i="2"/>
  <c r="AA17" i="2" s="1"/>
  <c r="AA26" i="2"/>
  <c r="AE20" i="2"/>
  <c r="AE17" i="2" s="1"/>
  <c r="AE26" i="2"/>
  <c r="AL20" i="2"/>
  <c r="AL17" i="2" s="1"/>
  <c r="AL26" i="2"/>
  <c r="AQ20" i="2"/>
  <c r="AQ17" i="2" s="1"/>
  <c r="AQ26" i="2"/>
  <c r="AV20" i="2"/>
  <c r="AV17" i="2" s="1"/>
  <c r="AV26" i="2"/>
  <c r="BA20" i="2"/>
  <c r="BA17" i="2" s="1"/>
  <c r="BF20" i="2"/>
  <c r="BF17" i="2" s="1"/>
  <c r="AJ88" i="3"/>
  <c r="Q89" i="2"/>
  <c r="K89" i="3" s="1"/>
  <c r="N89" i="3" s="1"/>
  <c r="R20" i="2"/>
  <c r="R17" i="2" s="1"/>
  <c r="R26" i="2"/>
  <c r="W20" i="2"/>
  <c r="W17" i="2" s="1"/>
  <c r="W26" i="2"/>
  <c r="AB20" i="2"/>
  <c r="AB17" i="2" s="1"/>
  <c r="AB26" i="2"/>
  <c r="AG20" i="2"/>
  <c r="AG17" i="2" s="1"/>
  <c r="AG26" i="2"/>
  <c r="AM20" i="2"/>
  <c r="AM17" i="2" s="1"/>
  <c r="AM26" i="2"/>
  <c r="AR20" i="2"/>
  <c r="AR17" i="2" s="1"/>
  <c r="AR26" i="2"/>
  <c r="AW20" i="2"/>
  <c r="AW17" i="2" s="1"/>
  <c r="AW26" i="2"/>
  <c r="BB20" i="2"/>
  <c r="BB17" i="2" s="1"/>
  <c r="BG20" i="2"/>
  <c r="BG17" i="2" s="1"/>
  <c r="I20" i="2"/>
  <c r="I17" i="2" s="1"/>
  <c r="I26" i="2"/>
  <c r="S20" i="2"/>
  <c r="S17" i="2" s="1"/>
  <c r="S26" i="2"/>
  <c r="X20" i="2"/>
  <c r="X17" i="2" s="1"/>
  <c r="X26" i="2"/>
  <c r="AC20" i="2"/>
  <c r="AC17" i="2" s="1"/>
  <c r="AC26" i="2"/>
  <c r="AH20" i="2"/>
  <c r="AH17" i="2" s="1"/>
  <c r="AH26" i="2"/>
  <c r="AN20" i="2"/>
  <c r="AN17" i="2" s="1"/>
  <c r="AN26" i="2"/>
  <c r="AX20" i="2"/>
  <c r="AX17" i="2" s="1"/>
  <c r="AX26" i="2"/>
  <c r="BH20" i="2"/>
  <c r="BH17" i="2" s="1"/>
  <c r="H88" i="3"/>
  <c r="H87" i="3" s="1"/>
  <c r="Q90" i="2"/>
  <c r="K90" i="3" s="1"/>
  <c r="N90" i="3" s="1"/>
  <c r="L20" i="2"/>
  <c r="L17" i="2" s="1"/>
  <c r="L26" i="2"/>
  <c r="T20" i="2"/>
  <c r="T17" i="2" s="1"/>
  <c r="T26" i="2"/>
  <c r="Y20" i="2"/>
  <c r="Y17" i="2" s="1"/>
  <c r="Y26" i="2"/>
  <c r="AD20" i="2"/>
  <c r="AD17" i="2" s="1"/>
  <c r="AD26" i="2"/>
  <c r="AI20" i="2"/>
  <c r="AI17" i="2" s="1"/>
  <c r="N376" i="18" s="1"/>
  <c r="AI26" i="2"/>
  <c r="AO20" i="2"/>
  <c r="AO17" i="2" s="1"/>
  <c r="AO26" i="2"/>
  <c r="AY20" i="2"/>
  <c r="AY17" i="2" s="1"/>
  <c r="AY26" i="2"/>
  <c r="BD20" i="2"/>
  <c r="BD17" i="2" s="1"/>
  <c r="R396" i="18" s="1"/>
  <c r="BI20" i="2"/>
  <c r="BI17" i="2" s="1"/>
  <c r="BL87" i="2"/>
  <c r="BL86" i="2" s="1"/>
  <c r="BL26" i="2" s="1"/>
  <c r="AH87" i="3"/>
  <c r="AH86" i="3" s="1"/>
  <c r="AD87" i="3"/>
  <c r="AD86" i="3" s="1"/>
  <c r="AF87" i="3"/>
  <c r="AF86" i="3" s="1"/>
  <c r="BO93" i="2"/>
  <c r="BR87" i="2"/>
  <c r="BR86" i="2" s="1"/>
  <c r="BR26" i="2" s="1"/>
  <c r="BE87" i="2"/>
  <c r="BE86" i="2" s="1"/>
  <c r="BE26" i="2" s="1"/>
  <c r="AK87" i="2"/>
  <c r="AK86" i="2" s="1"/>
  <c r="BO88" i="2"/>
  <c r="BS87" i="2"/>
  <c r="BS86" i="2" s="1"/>
  <c r="BS26" i="2" s="1"/>
  <c r="BP87" i="2"/>
  <c r="BP86" i="2" s="1"/>
  <c r="BP26" i="2" s="1"/>
  <c r="BO94" i="2"/>
  <c r="BK87" i="2"/>
  <c r="BK86" i="2" s="1"/>
  <c r="BK26" i="2" s="1"/>
  <c r="BQ87" i="2"/>
  <c r="BQ86" i="2" s="1"/>
  <c r="BQ26" i="2" s="1"/>
  <c r="AU87" i="2"/>
  <c r="AU86" i="2" s="1"/>
  <c r="BO96" i="2"/>
  <c r="BO92" i="2"/>
  <c r="BO91" i="2"/>
  <c r="BO95" i="2"/>
  <c r="BO89" i="2"/>
  <c r="H27" i="2"/>
  <c r="D29" i="4" s="1"/>
  <c r="D20" i="4" s="1"/>
  <c r="H144" i="2"/>
  <c r="D143" i="4" s="1"/>
  <c r="N371" i="18" l="1"/>
  <c r="N372" i="18"/>
  <c r="K28" i="4"/>
  <c r="K21" i="4"/>
  <c r="K19" i="4" s="1"/>
  <c r="AS20" i="2"/>
  <c r="AS17" i="2" s="1"/>
  <c r="P376" i="18" s="1"/>
  <c r="P372" i="18" s="1"/>
  <c r="AG87" i="3"/>
  <c r="AG86" i="3" s="1"/>
  <c r="AG20" i="3" s="1"/>
  <c r="AG17" i="3" s="1"/>
  <c r="Q87" i="2"/>
  <c r="Q86" i="2" s="1"/>
  <c r="Q20" i="2" s="1"/>
  <c r="Q17" i="2" s="1"/>
  <c r="R400" i="18"/>
  <c r="R395" i="18"/>
  <c r="E21" i="22"/>
  <c r="Z87" i="2"/>
  <c r="Z86" i="2" s="1"/>
  <c r="Z20" i="2" s="1"/>
  <c r="Z17" i="2" s="1"/>
  <c r="BK91" i="4"/>
  <c r="BK95" i="4"/>
  <c r="N87" i="3"/>
  <c r="N86" i="3" s="1"/>
  <c r="N26" i="3" s="1"/>
  <c r="BM87" i="2"/>
  <c r="BM86" i="2" s="1"/>
  <c r="BM26" i="2" s="1"/>
  <c r="D23" i="4"/>
  <c r="D19" i="4" s="1"/>
  <c r="D28" i="4"/>
  <c r="H86" i="2"/>
  <c r="H26" i="2" s="1"/>
  <c r="H21" i="2"/>
  <c r="H18" i="2"/>
  <c r="AH20" i="3"/>
  <c r="AH17" i="3" s="1"/>
  <c r="AH26" i="3"/>
  <c r="AD20" i="3"/>
  <c r="AD17" i="3" s="1"/>
  <c r="AD26" i="3"/>
  <c r="AF20" i="3"/>
  <c r="AF17" i="3" s="1"/>
  <c r="AF26" i="3"/>
  <c r="K87" i="3"/>
  <c r="K86" i="3" s="1"/>
  <c r="H86" i="3"/>
  <c r="AU20" i="2"/>
  <c r="AU17" i="2" s="1"/>
  <c r="AU26" i="2"/>
  <c r="BP20" i="2"/>
  <c r="BP17" i="2" s="1"/>
  <c r="AJ87" i="3"/>
  <c r="AJ86" i="3" s="1"/>
  <c r="BO87" i="2"/>
  <c r="BO86" i="2" s="1"/>
  <c r="BO26" i="2" s="1"/>
  <c r="BQ20" i="2"/>
  <c r="BQ17" i="2" s="1"/>
  <c r="BS20" i="2"/>
  <c r="BS17" i="2" s="1"/>
  <c r="BE20" i="2"/>
  <c r="BE17" i="2" s="1"/>
  <c r="BK20" i="2"/>
  <c r="BK17" i="2" s="1"/>
  <c r="AK20" i="2"/>
  <c r="AK17" i="2" s="1"/>
  <c r="AK26" i="2"/>
  <c r="BR20" i="2"/>
  <c r="BR17" i="2" s="1"/>
  <c r="BL20" i="2"/>
  <c r="BL17" i="2" s="1"/>
  <c r="AJ87" i="2"/>
  <c r="AJ86" i="2" s="1"/>
  <c r="P21" i="18" l="1"/>
  <c r="P165" i="18" s="1"/>
  <c r="BM20" i="2"/>
  <c r="BM17" i="2" s="1"/>
  <c r="Q26" i="2"/>
  <c r="AG26" i="3"/>
  <c r="V87" i="2"/>
  <c r="V86" i="2" s="1"/>
  <c r="V20" i="2" s="1"/>
  <c r="V17" i="2" s="1"/>
  <c r="Z26" i="2"/>
  <c r="AT87" i="2"/>
  <c r="AT86" i="2" s="1"/>
  <c r="AT20" i="2" s="1"/>
  <c r="AT17" i="2" s="1"/>
  <c r="P396" i="18" s="1"/>
  <c r="N20" i="3"/>
  <c r="N17" i="3" s="1"/>
  <c r="AE88" i="3"/>
  <c r="AP87" i="2"/>
  <c r="AP86" i="2" s="1"/>
  <c r="BK92" i="4"/>
  <c r="BK94" i="4"/>
  <c r="BK90" i="4"/>
  <c r="BK93" i="4"/>
  <c r="AH89" i="5"/>
  <c r="AH88" i="5" s="1"/>
  <c r="AA87" i="5"/>
  <c r="H20" i="2"/>
  <c r="AJ20" i="3"/>
  <c r="AJ17" i="3" s="1"/>
  <c r="AJ26" i="3"/>
  <c r="K20" i="3"/>
  <c r="K17" i="3" s="1"/>
  <c r="K26" i="3"/>
  <c r="H20" i="3"/>
  <c r="H17" i="3" s="1"/>
  <c r="H26" i="3"/>
  <c r="BN88" i="2"/>
  <c r="AJ20" i="2"/>
  <c r="AJ26" i="2"/>
  <c r="BO20" i="2"/>
  <c r="BO17" i="2" s="1"/>
  <c r="P20" i="18" l="1"/>
  <c r="P78" i="18" s="1"/>
  <c r="P106" i="18" s="1"/>
  <c r="P136" i="18" s="1"/>
  <c r="BK88" i="4"/>
  <c r="P24" i="18"/>
  <c r="P169" i="18" s="1"/>
  <c r="V26" i="2"/>
  <c r="AE87" i="3"/>
  <c r="AE86" i="3" s="1"/>
  <c r="AE26" i="3" s="1"/>
  <c r="AT26" i="2"/>
  <c r="BN87" i="2"/>
  <c r="AP20" i="2"/>
  <c r="AP17" i="2" s="1"/>
  <c r="AP26" i="2"/>
  <c r="AI85" i="4"/>
  <c r="BK87" i="4"/>
  <c r="P400" i="18"/>
  <c r="P395" i="18"/>
  <c r="P168" i="18"/>
  <c r="AH87" i="5"/>
  <c r="AF87" i="2"/>
  <c r="AF86" i="2" s="1"/>
  <c r="AF26" i="2" s="1"/>
  <c r="AJ17" i="2"/>
  <c r="N396" i="18" s="1"/>
  <c r="AA21" i="5"/>
  <c r="AA18" i="5" s="1"/>
  <c r="AA27" i="5"/>
  <c r="H17" i="2"/>
  <c r="AC88" i="3"/>
  <c r="AI88" i="3" s="1"/>
  <c r="BN86" i="2" l="1"/>
  <c r="BN26" i="2" s="1"/>
  <c r="P121" i="18"/>
  <c r="P135" i="18" s="1"/>
  <c r="P157" i="18"/>
  <c r="P156" i="18" s="1"/>
  <c r="AE20" i="3"/>
  <c r="AE17" i="3" s="1"/>
  <c r="P82" i="18"/>
  <c r="P79" i="18" s="1"/>
  <c r="AF20" i="2"/>
  <c r="AF17" i="2" s="1"/>
  <c r="AH89" i="20"/>
  <c r="AA87" i="20"/>
  <c r="AI22" i="4"/>
  <c r="AI19" i="4" s="1"/>
  <c r="AI28" i="4"/>
  <c r="U86" i="4"/>
  <c r="U85" i="4" s="1"/>
  <c r="BK89" i="4"/>
  <c r="Z396" i="18"/>
  <c r="N400" i="18"/>
  <c r="Z400" i="18" s="1"/>
  <c r="N395" i="18"/>
  <c r="D21" i="22"/>
  <c r="P164" i="18"/>
  <c r="P239" i="18" s="1"/>
  <c r="P152" i="18"/>
  <c r="P155" i="18" s="1"/>
  <c r="AH27" i="5"/>
  <c r="AH21" i="5"/>
  <c r="AH18" i="5" s="1"/>
  <c r="AI87" i="3"/>
  <c r="AI86" i="3" s="1"/>
  <c r="AC87" i="3"/>
  <c r="AC86" i="3" s="1"/>
  <c r="BK86" i="4" l="1"/>
  <c r="BK85" i="4" s="1"/>
  <c r="P127" i="18"/>
  <c r="P126" i="18"/>
  <c r="P132" i="18"/>
  <c r="BN20" i="2"/>
  <c r="BN17" i="2" s="1"/>
  <c r="P123" i="18"/>
  <c r="P131" i="18"/>
  <c r="P129" i="18"/>
  <c r="P130" i="18"/>
  <c r="P194" i="18"/>
  <c r="P133" i="18"/>
  <c r="P125" i="18"/>
  <c r="P122" i="18"/>
  <c r="P134" i="18"/>
  <c r="P128" i="18"/>
  <c r="P124" i="18"/>
  <c r="P110" i="18"/>
  <c r="P140" i="18" s="1"/>
  <c r="AH88" i="20"/>
  <c r="AH87" i="20" s="1"/>
  <c r="U22" i="4"/>
  <c r="U19" i="4" s="1"/>
  <c r="U28" i="4"/>
  <c r="AA21" i="20"/>
  <c r="AA18" i="20" s="1"/>
  <c r="AA27" i="20"/>
  <c r="Z395" i="18"/>
  <c r="N370" i="18"/>
  <c r="P210" i="18"/>
  <c r="P151" i="18"/>
  <c r="AI20" i="3"/>
  <c r="AI17" i="3" s="1"/>
  <c r="AI26" i="3"/>
  <c r="AC20" i="3"/>
  <c r="AC17" i="3" s="1"/>
  <c r="AC26" i="3"/>
  <c r="N155" i="18"/>
  <c r="BK22" i="4" l="1"/>
  <c r="BK19" i="4" s="1"/>
  <c r="BK28" i="4"/>
  <c r="AH21" i="20"/>
  <c r="AH18" i="20" s="1"/>
  <c r="AH27" i="20"/>
  <c r="N369" i="18"/>
  <c r="P208" i="18"/>
  <c r="N151" i="18"/>
  <c r="P207" i="18" l="1"/>
  <c r="P240" i="18" s="1"/>
  <c r="P249" i="18" l="1"/>
  <c r="R248" i="18" s="1"/>
  <c r="P247" i="18"/>
  <c r="BC87" i="2"/>
  <c r="BC86" i="2" l="1"/>
  <c r="BC26" i="2" s="1"/>
  <c r="AZ87" i="2"/>
  <c r="AZ86" i="2" l="1"/>
  <c r="AZ26" i="2" s="1"/>
  <c r="BC20" i="2"/>
  <c r="BC17" i="2" s="1"/>
  <c r="BJ20" i="2"/>
  <c r="BJ17" i="2" s="1"/>
  <c r="AZ20" i="2" l="1"/>
  <c r="AZ17" i="2" s="1"/>
  <c r="R21" i="18"/>
  <c r="R376" i="18"/>
  <c r="R372" i="18" s="1"/>
  <c r="Z376" i="18" l="1"/>
  <c r="R371" i="18"/>
  <c r="R20" i="18"/>
  <c r="R78" i="18" s="1"/>
  <c r="R106" i="18" s="1"/>
  <c r="Z21" i="18"/>
  <c r="Z20" i="18" s="1"/>
  <c r="Z78" i="18" s="1"/>
  <c r="Z106" i="18" s="1"/>
  <c r="Z136" i="18" s="1"/>
  <c r="R165" i="18"/>
  <c r="R24" i="18"/>
  <c r="R169" i="18" l="1"/>
  <c r="Z24" i="18"/>
  <c r="R82" i="18"/>
  <c r="R370" i="18"/>
  <c r="R121" i="18"/>
  <c r="R157" i="18"/>
  <c r="R136" i="18"/>
  <c r="R152" i="18" s="1"/>
  <c r="R210" i="18" s="1"/>
  <c r="Z165" i="18"/>
  <c r="R168" i="18"/>
  <c r="Z168" i="18" s="1"/>
  <c r="Z152" i="18" l="1"/>
  <c r="R369" i="18"/>
  <c r="Z82" i="18"/>
  <c r="R79" i="18"/>
  <c r="Z79" i="18" s="1"/>
  <c r="R110" i="18"/>
  <c r="R155" i="18"/>
  <c r="Z155" i="18" s="1"/>
  <c r="R194" i="18"/>
  <c r="Z194" i="18" s="1"/>
  <c r="R130" i="18"/>
  <c r="Z130" i="18" s="1"/>
  <c r="R132" i="18"/>
  <c r="Z132" i="18" s="1"/>
  <c r="R129" i="18"/>
  <c r="Z129" i="18" s="1"/>
  <c r="R131" i="18"/>
  <c r="Z131" i="18" s="1"/>
  <c r="R124" i="18"/>
  <c r="Z124" i="18" s="1"/>
  <c r="R127" i="18"/>
  <c r="Z127" i="18" s="1"/>
  <c r="R122" i="18"/>
  <c r="Z122" i="18" s="1"/>
  <c r="R135" i="18"/>
  <c r="Z135" i="18" s="1"/>
  <c r="R134" i="18"/>
  <c r="Z134" i="18" s="1"/>
  <c r="R125" i="18"/>
  <c r="Z125" i="18" s="1"/>
  <c r="R123" i="18"/>
  <c r="Z123" i="18" s="1"/>
  <c r="R126" i="18"/>
  <c r="Z126" i="18" s="1"/>
  <c r="R133" i="18"/>
  <c r="Z133" i="18" s="1"/>
  <c r="R128" i="18"/>
  <c r="Z128" i="18" s="1"/>
  <c r="Z157" i="18"/>
  <c r="R156" i="18"/>
  <c r="Z169" i="18"/>
  <c r="Z164" i="18" s="1"/>
  <c r="Z239" i="18" s="1"/>
  <c r="R164" i="18"/>
  <c r="R239" i="18" s="1"/>
  <c r="R151" i="18"/>
  <c r="Z210" i="18"/>
  <c r="R208" i="18"/>
  <c r="Z156" i="18" l="1"/>
  <c r="Z151" i="18" s="1"/>
  <c r="Z121" i="18"/>
  <c r="R140" i="18"/>
  <c r="Z140" i="18" s="1"/>
  <c r="Z110" i="18"/>
  <c r="Z208" i="18"/>
  <c r="Z207" i="18" s="1"/>
  <c r="Z240" i="18" s="1"/>
  <c r="Z247" i="18" s="1"/>
  <c r="R207" i="18"/>
  <c r="R240" i="18" s="1"/>
  <c r="R247" i="18" l="1"/>
  <c r="R249" i="18"/>
  <c r="T248" i="18" s="1"/>
  <c r="Z372" i="18" l="1"/>
  <c r="P371" i="18"/>
  <c r="P370" i="18" s="1"/>
  <c r="Z370" i="18" l="1"/>
  <c r="P369" i="18"/>
  <c r="Z369" i="18" s="1"/>
  <c r="Z371" i="18"/>
</calcChain>
</file>

<file path=xl/sharedStrings.xml><?xml version="1.0" encoding="utf-8"?>
<sst xmlns="http://schemas.openxmlformats.org/spreadsheetml/2006/main" count="4714" uniqueCount="1604">
  <si>
    <t>Приложение № 1
к приказу Минэнерго России
от 14.06.2016 № 533</t>
  </si>
  <si>
    <t>Форма 1. Перечни инвестиционных проектов и план финансирования капитальных вложений по ним</t>
  </si>
  <si>
    <t xml:space="preserve">Инвестиционная программа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</si>
  <si>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</si>
  <si>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</si>
  <si>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</si>
  <si>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</si>
  <si>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</si>
  <si>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</si>
  <si>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</si>
  <si>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Идентифи-катор инвестицион-ного проекта</t>
  </si>
  <si>
    <t>Текущая стадия реализации инвестиционного проекта</t>
  </si>
  <si>
    <t>Год начала реализации инвестиционного проекта</t>
  </si>
  <si>
    <t>Год окончания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</si>
  <si>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</si>
  <si>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млн. рублей</t>
  </si>
  <si>
    <r>
      <t>Фактический объем финансирования на 01.01.года 
(N-1)</t>
    </r>
    <r>
      <rPr>
        <vertAlign val="superscript"/>
        <sz val="6.8"/>
        <rFont val="Times New Roman"/>
        <family val="1"/>
        <charset val="204"/>
      </rPr>
      <t>3</t>
    </r>
    <r>
      <rPr>
        <sz val="6.8"/>
        <rFont val="Times New Roman"/>
        <family val="1"/>
        <charset val="204"/>
      </rPr>
      <t>, 
млн. рублей 
(с НДС)</t>
    </r>
  </si>
  <si>
    <t>Оценка полной стоимости инвестиционного проекта в прогнозных ценах соответствующих лет, млн. рублей 
(с НДС)</t>
  </si>
  <si>
    <t>Остаток финансирования капитальных вложений в прогнозных ценах соответствующих лет, 
млн. рублей (с НДС)</t>
  </si>
  <si>
    <t>Финансирование капитальных вложений 
года (N-1) в прогнозных ценах, млн. рублей (с НДС)</t>
  </si>
  <si>
    <t>Финансирование капитальных вложений в прогнозных ценах соответствующих лет, млн. рублей (с НДС)</t>
  </si>
  <si>
    <t>Краткое обоснование корректировки утвержденного плана</t>
  </si>
  <si>
    <t>План</t>
  </si>
  <si>
    <t>Предложение по 
корректировке 
утвержденного плана</t>
  </si>
  <si>
    <r>
      <t>План (Утвержденный план)</t>
    </r>
    <r>
      <rPr>
        <vertAlign val="superscript"/>
        <sz val="6.8"/>
        <rFont val="Times New Roman"/>
        <family val="1"/>
        <charset val="204"/>
      </rPr>
      <t>2</t>
    </r>
  </si>
  <si>
    <r>
      <t>Факт 
(Предложение по корректировке 
утвержденного плана)</t>
    </r>
    <r>
      <rPr>
        <vertAlign val="superscript"/>
        <sz val="6.8"/>
        <rFont val="Times New Roman"/>
        <family val="1"/>
        <charset val="204"/>
      </rPr>
      <t>1</t>
    </r>
  </si>
  <si>
    <t>Итого за период реализации инвестиционной программы 
(план)</t>
  </si>
  <si>
    <t>Итого за период реализации инвестиционной программы 
(с учетом предложений по корректировке утвержденного плана)</t>
  </si>
  <si>
    <t>Предложение по корректировке утвержденного плана</t>
  </si>
  <si>
    <t>в базисном уровне цен, млн. рублей 
(с НДС)</t>
  </si>
  <si>
    <t>в ценах, сложившихся ко времени составления сметной документации, млн. рублей (с НДС)</t>
  </si>
  <si>
    <t>месяц и год составления сметной документации</t>
  </si>
  <si>
    <t>План 
на 01.01.года (N-1)</t>
  </si>
  <si>
    <r>
      <t xml:space="preserve">План 
на 01.01.года X </t>
    </r>
    <r>
      <rPr>
        <vertAlign val="superscript"/>
        <sz val="6.8"/>
        <rFont val="Times New Roman"/>
        <family val="1"/>
        <charset val="204"/>
      </rPr>
      <t>4</t>
    </r>
  </si>
  <si>
    <t>Предложение по корректировке утвержденного плана на 01.01.года X</t>
  </si>
  <si>
    <t>Общий объем финансирования, 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</si>
  <si>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</si>
  <si>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</si>
  <si>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</si>
  <si>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</si>
  <si>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</si>
  <si>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</si>
  <si>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</si>
  <si>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</si>
  <si>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</si>
  <si>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</si>
  <si>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</si>
  <si>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</si>
  <si>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</si>
  <si>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</si>
  <si>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</si>
  <si>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</si>
  <si>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</si>
  <si>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</si>
  <si>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</si>
  <si>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</si>
  <si>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</si>
  <si>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</si>
  <si>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31.19</t>
  </si>
  <si>
    <t>31.20</t>
  </si>
  <si>
    <t>31.21</t>
  </si>
  <si>
    <t>31.22</t>
  </si>
  <si>
    <t>31.23</t>
  </si>
  <si>
    <t>31.24</t>
  </si>
  <si>
    <t>31.25</t>
  </si>
  <si>
    <t>31.26</t>
  </si>
  <si>
    <t>31.27</t>
  </si>
  <si>
    <t>31.28</t>
  </si>
  <si>
    <t>31.29</t>
  </si>
  <si>
    <t>31.30</t>
  </si>
  <si>
    <r>
      <t>_____</t>
    </r>
    <r>
      <rPr>
        <vertAlign val="superscript"/>
        <sz val="6.5"/>
        <rFont val="Times New Roman"/>
        <family val="1"/>
        <charset val="204"/>
      </rPr>
      <t>1</t>
    </r>
    <r>
      <rPr>
        <sz val="6.5"/>
        <color indexed="9"/>
        <rFont val="Times New Roman"/>
        <family val="1"/>
        <charset val="204"/>
      </rPr>
      <t>_</t>
    </r>
    <r>
      <rPr>
        <sz val="6.5"/>
        <rFont val="Times New Roman"/>
        <family val="1"/>
        <charset val="204"/>
      </rPr>
      <t>Вместо слов "Факт (Предложение по корректировке утвержденного плана)" указывается слово "Факт", если год, в отношении которого заполняется столбец, будет завершен по состоянию на дату раскрытия информации об инвестиционной программе (о проекте инвестиционной программы и (или) проекте изменений, вносимых в инвестиционную программу), либо в противном случае - слова "Предложение по корректировке утвержденного плана".</t>
    </r>
  </si>
  <si>
    <r>
      <t>_____</t>
    </r>
    <r>
      <rPr>
        <vertAlign val="superscript"/>
        <sz val="6.5"/>
        <rFont val="Times New Roman"/>
        <family val="1"/>
        <charset val="204"/>
      </rPr>
      <t>2</t>
    </r>
    <r>
      <rPr>
        <sz val="6.5"/>
        <color indexed="9"/>
        <rFont val="Times New Roman"/>
        <family val="1"/>
        <charset val="204"/>
      </rPr>
      <t>_</t>
    </r>
    <r>
      <rPr>
        <sz val="6.5"/>
        <rFont val="Times New Roman"/>
        <family val="1"/>
        <charset val="204"/>
      </rPr>
      <t>Вместо слов "План (Утвержденный план)" указывается слово "План", если на год, в отношении которого заполняется столбец, отсутствует утвержденная инвестиционная программа, либо в противном случае - слова "Утвержденный план".</t>
    </r>
  </si>
  <si>
    <r>
      <t>_____</t>
    </r>
    <r>
      <rPr>
        <vertAlign val="superscript"/>
        <sz val="6.5"/>
        <rFont val="Times New Roman"/>
        <family val="1"/>
        <charset val="204"/>
      </rPr>
      <t>3</t>
    </r>
    <r>
      <rPr>
        <sz val="6.5"/>
        <color indexed="9"/>
        <rFont val="Times New Roman"/>
        <family val="1"/>
        <charset val="204"/>
      </rPr>
      <t>_</t>
    </r>
    <r>
      <rPr>
        <sz val="6.5"/>
        <rFont val="Times New Roman"/>
        <family val="1"/>
        <charset val="204"/>
      </rPr>
      <t>Словосочетания вида "год N", "год (N-1)", "год (N+1)" в различных падежах заменяются указанием года (четыре цифры и слово "год" в соответствующем падеже), который определяется как первый год реализации инвестиционной программы (проекта инвестиционной программы и (или) проекта изменений, вносимых в инвестиционную программу) плюс или минус количество лет, равных числу, указанному в словосочетании соответственно после знака "+" или "-".</t>
    </r>
  </si>
  <si>
    <r>
      <t>_____</t>
    </r>
    <r>
      <rPr>
        <vertAlign val="superscript"/>
        <sz val="6.5"/>
        <rFont val="Times New Roman"/>
        <family val="1"/>
        <charset val="204"/>
      </rPr>
      <t>4</t>
    </r>
    <r>
      <rPr>
        <sz val="6.5"/>
        <color indexed="9"/>
        <rFont val="Times New Roman"/>
        <family val="1"/>
        <charset val="204"/>
      </rPr>
      <t>_</t>
    </r>
    <r>
      <rPr>
        <sz val="6.5"/>
        <rFont val="Times New Roman"/>
        <family val="1"/>
        <charset val="204"/>
      </rPr>
      <t>"год  X" заменяется указанием года (четыре цифры и слово "год" в соответствующем падеже), который определяется как год, в котором раскрывается информация об инвестиционной программе (о проекте инвестиционной программы и (или) проекте изменений, вносимых в инвестиционную программу).</t>
    </r>
  </si>
  <si>
    <t>Приложение № 2
к приказу Минэнерго России
от 14.06.2016 № 533</t>
  </si>
  <si>
    <t>Форма 2. Перечни инвестиционных проектов и план освоения капитальных вложений по ним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</si>
  <si>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</si>
  <si>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Фактический объем освоения капитальных вложений на 01.01.года
(N-1), 
млн. рублей 
(без НДС)</t>
  </si>
  <si>
    <t>Оценка полной стоимости в прогнозных ценах соответствующих лет, 
млн. рублей (без НДС)</t>
  </si>
  <si>
    <t>Остаток освоения капитальных вложений, 
млн. рублей (без НДС)</t>
  </si>
  <si>
    <t>Освоение капитальных вложений года (N-1) в прогнозных ценах соответствующих лет, млн. рублей (без НДС)</t>
  </si>
  <si>
    <t>Освоение капитальных вложений в прогнозных ценах соответствующих лет, млн. рублей (без НДС)</t>
  </si>
  <si>
    <t>Предложение по корректировке 
утвержденного плана</t>
  </si>
  <si>
    <t>План на 01.01.года (N-1)</t>
  </si>
  <si>
    <t>План на 01.01.года X</t>
  </si>
  <si>
    <t>Предложение по корректировке утвержденного плана 
на 01.01.года X</t>
  </si>
  <si>
    <t>Итого за период реализации инвестиционной программы (план)</t>
  </si>
  <si>
    <t>Итого за период реализации инвестиционной программы (предложение по корректировке утвержденного плана)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</si>
  <si>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</si>
  <si>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</si>
  <si>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</si>
  <si>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</si>
  <si>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</si>
  <si>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</si>
  <si>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</si>
  <si>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План (Утвержденный план)</t>
  </si>
  <si>
    <t>Факт (Предложение по корректировке утвержденного плана)</t>
  </si>
  <si>
    <t>Факт (Предложение по корректировке плана)</t>
  </si>
  <si>
    <t>29.1</t>
  </si>
  <si>
    <t>29.2</t>
  </si>
  <si>
    <t>29.3</t>
  </si>
  <si>
    <t>29.4</t>
  </si>
  <si>
    <t>29.5</t>
  </si>
  <si>
    <t>29.6</t>
  </si>
  <si>
    <t>Приложение № 3
к приказу Минэнерго России
от 14.06.2016 № 533</t>
  </si>
  <si>
    <t>Форма 3. План ввода основных средств</t>
  </si>
  <si>
    <t xml:space="preserve">  Наименование инвестиционного проекта (группы инвестиционных проектов)</t>
  </si>
  <si>
    <t>Первоначальная стоимость принимаемых к учету основных средств и нематериальных активов, млн. рублей (без НДС)</t>
  </si>
  <si>
    <t>Принятие основных средств и нематериальных активов к бухгалтерскому учету в год (N-1)</t>
  </si>
  <si>
    <t>Принятие основных средств и нематериальных активов к бухгалтерскому учету</t>
  </si>
  <si>
    <t>Краткое обоснование  корректировки утвержденного плана</t>
  </si>
  <si>
    <t>Итого за период реализации инвестиционной программы</t>
  </si>
  <si>
    <t xml:space="preserve">План </t>
  </si>
  <si>
    <t>нематериальные активы</t>
  </si>
  <si>
    <t>основные средства</t>
  </si>
  <si>
    <t>млн. рублей 
(без НДС)</t>
  </si>
  <si>
    <t>МВт</t>
  </si>
  <si>
    <t>Гкал/ч</t>
  </si>
  <si>
    <t>км ТС</t>
  </si>
  <si>
    <t>МВ×А</t>
  </si>
  <si>
    <t>Другое</t>
  </si>
  <si>
    <t>млн. рублей (без НДС)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</si>
  <si>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</si>
  <si>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</si>
  <si>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</si>
  <si>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</si>
  <si>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</si>
  <si>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</si>
  <si>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</si>
  <si>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</si>
  <si>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</si>
  <si>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</si>
  <si>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</si>
  <si>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</si>
  <si>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</si>
  <si>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</si>
  <si>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</si>
  <si>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</si>
  <si>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</si>
  <si>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</si>
  <si>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</si>
  <si>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</si>
  <si>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</si>
  <si>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</si>
  <si>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</si>
  <si>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</si>
  <si>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</si>
  <si>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</si>
  <si>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</si>
  <si>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</si>
  <si>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</si>
  <si>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</si>
  <si>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</si>
  <si>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</si>
  <si>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</si>
  <si>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</si>
  <si>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</si>
  <si>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</si>
  <si>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</si>
  <si>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</si>
  <si>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</si>
  <si>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</si>
  <si>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</si>
  <si>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</si>
  <si>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</si>
  <si>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</si>
  <si>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</si>
  <si>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</si>
  <si>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</si>
  <si>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</si>
  <si>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</si>
  <si>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</si>
  <si>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</si>
  <si>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</si>
  <si>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</si>
  <si>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</si>
  <si>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</si>
  <si>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</si>
  <si>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</si>
  <si>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</si>
  <si>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</si>
  <si>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</si>
  <si>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</si>
  <si>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</si>
  <si>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</si>
  <si>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</si>
  <si>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</si>
  <si>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</si>
  <si>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</si>
  <si>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</si>
  <si>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</si>
  <si>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</si>
  <si>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9</t>
  </si>
  <si>
    <t>Приложение № 4
к приказу Минэнерго России
от 14.06.2016 № 533</t>
  </si>
  <si>
    <t>Форма 4. План ввода основных средств (с распределением по кварталам)</t>
  </si>
  <si>
    <t xml:space="preserve">на год </t>
  </si>
  <si>
    <t>План (Утвержденный план)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</si>
  <si>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</si>
  <si>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</si>
  <si>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</si>
  <si>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</si>
  <si>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Итого план (утвержденный план) 
за год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</si>
  <si>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</si>
  <si>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</si>
  <si>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</si>
  <si>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</si>
  <si>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</si>
  <si>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</si>
  <si>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</si>
  <si>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</si>
  <si>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</si>
  <si>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</si>
  <si>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</si>
  <si>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</si>
  <si>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</si>
  <si>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</si>
  <si>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</si>
  <si>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</si>
  <si>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</si>
  <si>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</si>
  <si>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</si>
  <si>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</si>
  <si>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</si>
  <si>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</si>
  <si>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</si>
  <si>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</si>
  <si>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</si>
  <si>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</si>
  <si>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</si>
  <si>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</si>
  <si>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</si>
  <si>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</si>
  <si>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</si>
  <si>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</si>
  <si>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10</t>
  </si>
  <si>
    <t>11</t>
  </si>
  <si>
    <t>Приложение № 5
к приказу Минэнерго России
от 14.06.2016 № 533</t>
  </si>
  <si>
    <t>Форма 5.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</si>
  <si>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(N-1)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</si>
  <si>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</si>
  <si>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Квартал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</si>
  <si>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</si>
  <si>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</si>
  <si>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</si>
  <si>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</si>
  <si>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</si>
  <si>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</si>
  <si>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</si>
  <si>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</si>
  <si>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</si>
  <si>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</si>
  <si>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</si>
  <si>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</si>
  <si>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</si>
  <si>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</si>
  <si>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</si>
  <si>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</si>
  <si>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</si>
  <si>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</si>
  <si>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</si>
  <si>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</si>
  <si>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</si>
  <si>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</si>
  <si>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</si>
  <si>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5.4.6</t>
  </si>
  <si>
    <t>5.5.1</t>
  </si>
  <si>
    <t>5.5.2</t>
  </si>
  <si>
    <t>5.5.3</t>
  </si>
  <si>
    <t>5.5.4</t>
  </si>
  <si>
    <t>5.5.5</t>
  </si>
  <si>
    <t>5.5.6</t>
  </si>
  <si>
    <t>5.6.1</t>
  </si>
  <si>
    <t>5.6.2</t>
  </si>
  <si>
    <t>5.6.3</t>
  </si>
  <si>
    <t>5.6.4</t>
  </si>
  <si>
    <t>5.6.5</t>
  </si>
  <si>
    <t>5.6.6</t>
  </si>
  <si>
    <t>Приложение № 6
к приказу Минэнерго России
от 14.06.2016 № 533</t>
  </si>
  <si>
    <t>Форма 6. Краткое описание инвестиционной программы. Ввод объектов инвестиционной деятельности (мощностей) в эксплуатацию</t>
  </si>
  <si>
    <t>Характеристики объекта электроэнергетики (объекта 
инвестиционной деятельности)</t>
  </si>
  <si>
    <t>Ввод объектов инвестиционной деятельности (мощностей) 
в эксплуатацию в год (N-1)</t>
  </si>
  <si>
    <t>Ввод объектов инвестиционной деятельности (мощностей) в эксплуатацию</t>
  </si>
  <si>
    <t>Факт (Предложение по корректировке утвержденного 
плана)</t>
  </si>
  <si>
    <t>6.3.1</t>
  </si>
  <si>
    <t>6.3.2</t>
  </si>
  <si>
    <t>6.3.3</t>
  </si>
  <si>
    <t>6.3.4</t>
  </si>
  <si>
    <t>6.3.5</t>
  </si>
  <si>
    <t>6.4.1</t>
  </si>
  <si>
    <t>6.4.2</t>
  </si>
  <si>
    <t>6.4.3</t>
  </si>
  <si>
    <t>6.4.4</t>
  </si>
  <si>
    <t>6.4.5</t>
  </si>
  <si>
    <t>6.5.1</t>
  </si>
  <si>
    <t>6.5.2</t>
  </si>
  <si>
    <t>6.5.3</t>
  </si>
  <si>
    <t>6.5.4</t>
  </si>
  <si>
    <t>6.5.5</t>
  </si>
  <si>
    <t>6.6.1</t>
  </si>
  <si>
    <t>6.6.2</t>
  </si>
  <si>
    <t>6.6.3</t>
  </si>
  <si>
    <t>6.6.4</t>
  </si>
  <si>
    <t>6.6.5</t>
  </si>
  <si>
    <t>Приложение № 7
к приказу Минэнерго России
от 14.06.2016 № 533</t>
  </si>
  <si>
    <t>Форма 7. Краткое описание инвестиционной программы. Вывод объектов инвестиционной деятельности (мощностей) из эксплуатации</t>
  </si>
  <si>
    <t>Наименование объекта, выводимого из эксплуатации</t>
  </si>
  <si>
    <t>Вывод объектов 
инвестиционной 
деятельности (мощностей) 
из эксплуатации в год (N-1)</t>
  </si>
  <si>
    <t>Вывод объектов инвестиционной деятельности (мощностей) из эксплуатации</t>
  </si>
  <si>
    <t>План (Факт)</t>
  </si>
  <si>
    <t>Приложение № 8
к приказу Минэнерго России
от 14.06.2016 № 533</t>
  </si>
  <si>
    <t>Форма 8. Краткое описание инвестиционной программы. Показатели энергетической эффективности</t>
  </si>
  <si>
    <t xml:space="preserve">Перечень показателей энергетической эффективности объектов приведен в соответствии с </t>
  </si>
  <si>
    <t>реквизиты решения уполномоченного органа исполнительной власти, утвердившего требования к программам в области энергосбережения и повышения энергетической эффективности организаций, осуществляющих регулируемые виды деятельности</t>
  </si>
  <si>
    <t>Идентификатор инвестиционного проекта</t>
  </si>
  <si>
    <r>
  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</t>
    </r>
    <r>
      <rPr>
        <sz val="6"/>
        <color indexed="9"/>
        <rFont val="Times New Roman"/>
        <family val="1"/>
        <charset val="204"/>
      </rPr>
      <t>_</t>
    </r>
    <r>
      <rPr>
        <sz val="8"/>
        <color indexed="8"/>
        <rFont val="Times New Roman"/>
        <family val="1"/>
        <charset val="204"/>
      </rPr>
      <t>программам в области энергосбережения и повышения энергетической эффективности, установленными уполномоченным органом исполнительной власти)</t>
    </r>
  </si>
  <si>
    <t>Примечание</t>
  </si>
  <si>
    <t>Наименование показателя энергетической эффективности, единицы измерения</t>
  </si>
  <si>
    <t>…</t>
  </si>
  <si>
    <t>Наименование вида объекта (оборудования, группы оборудования)</t>
  </si>
  <si>
    <t>4.1. …</t>
  </si>
  <si>
    <t>4.2. …</t>
  </si>
  <si>
    <t>4. …</t>
  </si>
  <si>
    <t>Приложение № 9
к приказу Минэнерго России
от 14.06.2016 № 533</t>
  </si>
  <si>
    <t>Форма 9.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</si>
  <si>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t>Федеральные округа, на территории которых реализуется инвестиционный проект</t>
  </si>
  <si>
    <t>Субъекты Российской Федерации, на территории которых реализуется инвестиционный 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</si>
  <si>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</si>
  <si>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(если применимо)</t>
  </si>
  <si>
    <t>Наличие решения 
о резервировании земель 
(+; -; не требуется)</t>
  </si>
  <si>
    <t>Наличие решения об изъятии земельных участков для государственных или муниципальных нужд 
(+; -; не требуется)</t>
  </si>
  <si>
    <t>Наличие решения о переводе земель или земельных участков из одной категории 
в другую 
(+; -; не требуется)</t>
  </si>
  <si>
    <t>Наличие правоустанав-ливающих документов на земельный участок 
(+; -; не требуется)</t>
  </si>
  <si>
    <t>Наличие утвержденной документации по планировке территории 
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</si>
  <si>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
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</si>
  <si>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документе территориального планирования (Российской Федерации, субъекта Российской Федерации, муниципального образования) 
(+; -; не требуется)</t>
  </si>
  <si>
    <t>Наличие заключения по результатам технологического и ценового аудита инвестиционного проекта 
(+; -; не требуется)</t>
  </si>
  <si>
    <t>Наличие положительного заключения экспертизы проектной документации 
(+; -; не требуется)</t>
  </si>
  <si>
    <t>Наличие утвержденной проектной документации 
(+; -; не требуется)</t>
  </si>
  <si>
    <t>Наличие разрешения на строительство 
(+; -; не требуется)</t>
  </si>
  <si>
    <t>12</t>
  </si>
  <si>
    <t>13</t>
  </si>
  <si>
    <t>14</t>
  </si>
  <si>
    <t>15</t>
  </si>
  <si>
    <t>16</t>
  </si>
  <si>
    <t>17</t>
  </si>
  <si>
    <t>Приложение № 10
к приказу Минэнерго России
от 14.06.2016 № 533</t>
  </si>
  <si>
    <t xml:space="preserve">             Форма 10. Краткое описание инвестиционной программы. Обоснование необходимости реализации инвестиционных проектов</t>
  </si>
  <si>
    <t>Наличие заключенного договора об осуществлении технологического присоединения</t>
  </si>
  <si>
    <t>Размер платы за технологическое присоединение 
(в соответствии 
с договором 
об осуществлении технологического присоединения), 
млн. рублей</t>
  </si>
  <si>
    <t>Сроки осуществления мероприятий по технологическому присоединению</t>
  </si>
  <si>
    <t>Технологическое присоединение объектов 
по производству электрической энергии производителя электрической энергии</t>
  </si>
  <si>
    <t>Технологическое присоединение объектов электросетевого хозяйства</t>
  </si>
  <si>
    <t>Диспетчерское наименование распределительного устройства объекта по производству электрической энергии, реконструкция (модернизация или техническое перевооружение) которого осуществляется в рамках инвестиционного проекта</t>
  </si>
  <si>
    <t>Нагрузка распределительного устройства объекта по производству электрической энергии по результатам контрольных замеров</t>
  </si>
  <si>
    <t>Аварийная нагрузка, %</t>
  </si>
  <si>
    <t>Максимальная мощность энергопринимающих устройств потребителей услуг по документам о технологическом присоединении, МВт</t>
  </si>
  <si>
    <t>Мощность распределительного устройства объекта по производству электрической энергии, строительство (реконструкция) которого осуществляется в рамках инвестиционного проекта, МВxА</t>
  </si>
  <si>
    <t>Реквизиты договоров об осуществлении технологического присоединения, предусматривающих в технических условиях обязанности производителя электрической энергии по выполнению мероприятий инвестиционного проекта в качестве мероприятий по технологическому присоединению от границ участков, на которых расположены присоединяемые объекты, до существующих объектов электросетевого хозяйства</t>
  </si>
  <si>
    <t>Количество заключенных договоров об осуществлении технологического присоединения, предусматривающих в технических условиях обязанности производителя электрической энергии по выполнению мероприятий инвестиционного проекта на распределительном устройстве объекта по производству электрической энергии</t>
  </si>
  <si>
    <t>Срок осуществления мероприятий по технологическому присоединению, выполняемых 
в рамках инвестиционного проекта 
(в соответствии 
с договором 
об осуществлении технологического присоединения)</t>
  </si>
  <si>
    <t>Планируемый в инвестиционной программе срок постановки объектов электросетевого хозяйства под напряжение (включения объектов капитального строительства для проведения пусконаладочных работ)</t>
  </si>
  <si>
    <t>Планируемый в инвестиционной программе срок ввода объектов электросетевого хозяйства (объектов по производству электрической энергии) в эксплуатацию, год</t>
  </si>
  <si>
    <t>Планируемый в инвестиционной программе срок принятия объектов электросетевого хозяйства (объектов по производству электрической энергии) к бухгалтерскому учету, год</t>
  </si>
  <si>
    <t>Наименование присоединяемых объектов по производству электрической энергии</t>
  </si>
  <si>
    <t>Мощность присоединенных объектов по производству электрической энергии по документам о технологическом присоединении, 
МВт</t>
  </si>
  <si>
    <t>Наименование присоединяемых объектов электросетевого хозяйства</t>
  </si>
  <si>
    <t>Наименование заявителя по договору об осуществлении технологического присоединения объекта электросетевого хозяйства</t>
  </si>
  <si>
    <t>Максимальная мощность энергопринимающих устройств по документам о технологическом присоединении, 
МВт</t>
  </si>
  <si>
    <t>всего</t>
  </si>
  <si>
    <t>всего за вычетом мощности наиболее крупного (авто-) трансформатора</t>
  </si>
  <si>
    <t>Дата</t>
  </si>
  <si>
    <t>Номер</t>
  </si>
  <si>
    <t>год</t>
  </si>
  <si>
    <t>квартал</t>
  </si>
  <si>
    <t>до</t>
  </si>
  <si>
    <t>после</t>
  </si>
  <si>
    <t>МВxА</t>
  </si>
  <si>
    <t>Дата контрольного замерного дня</t>
  </si>
  <si>
    <t>До</t>
  </si>
  <si>
    <t>После</t>
  </si>
  <si>
    <t>18</t>
  </si>
  <si>
    <t>19</t>
  </si>
  <si>
    <t>21</t>
  </si>
  <si>
    <t>22</t>
  </si>
  <si>
    <t>24</t>
  </si>
  <si>
    <t>25</t>
  </si>
  <si>
    <t>26</t>
  </si>
  <si>
    <t>27</t>
  </si>
  <si>
    <t>28</t>
  </si>
  <si>
    <t>29</t>
  </si>
  <si>
    <t>Приложение № 11
к приказу Минэнерго России
от 14.06.2016 № 533</t>
  </si>
  <si>
    <t>Форма 11. Краткое описание инвестиционной программы. Обоснование необходимости реализации инвестиционных проектов</t>
  </si>
  <si>
    <t>Идентифика-тор инвестицион-ного проекта</t>
  </si>
  <si>
    <t>Наличие заключенного договора о подключении к системам теплоснабжения</t>
  </si>
  <si>
    <t>Размер платы за подключение в соответствии с договором о подключении к системам теплоснабжения, млн. рублей</t>
  </si>
  <si>
    <t>Сроки осуществления мероприятий по подключению</t>
  </si>
  <si>
    <r>
      <t>Присоединение источников тепловой энергии или тепловых сетей к</t>
    </r>
    <r>
      <rPr>
        <sz val="6"/>
        <color indexed="9"/>
        <rFont val="Times New Roman"/>
        <family val="1"/>
        <charset val="204"/>
      </rPr>
      <t>_</t>
    </r>
    <r>
      <rPr>
        <sz val="8"/>
        <color indexed="8"/>
        <rFont val="Times New Roman"/>
        <family val="1"/>
        <charset val="204"/>
      </rPr>
      <t>системам теплоснабжения сетевой организации</t>
    </r>
  </si>
  <si>
    <t>Наименование объекта теплоснабжения, реконструкция (модернизация или техническое перевооружение) которого осуществляется в рамках инвестиционного проекта</t>
  </si>
  <si>
    <t>Фактическая тепловая мощность, нагрузка (расход теплоносителя) объекта теплоснабжения, Гкал/ч (т/ч)</t>
  </si>
  <si>
    <t>Тепловая мощность объекта теплоснабжения (производительность насосной станции, диаметр тепловых сетей), строительство (реконструкция) которого осуществляется в рамках инвестиционного проекта</t>
  </si>
  <si>
    <t>Схема теплоснабжения</t>
  </si>
  <si>
    <t>Идентификаторы инвестиционных проектов, предусматривающих выполнение мероприятий по подключению к системам теплоснабжения производителя электрической энергии, которые содержатся в договоре о подключении к системам теплоснабжения, указанном в столбцах 4 и 5, в качестве его обязательства по строительству, реконструкции, модернизации и (или) техническому перевооружению источников тепловой энергии и (или) тепловых сетей в целях подключения теплопотребляющих установок потребителей тепловой энергии к системе теплоснабжения,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</t>
  </si>
  <si>
    <t>Реквизиты договоров о подключении к системам теплоснабжения, предусматривающих в технических условиях обязанности производителя электрической энергии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</t>
  </si>
  <si>
    <t>Количество заключенных договоров о подключении к системам теплоснабжения, предусматривающих в технических условиях обязанности производителя электрической энергии по выполнению мероприятий инвестиционного проекта по строительству, реконструкции, модернизации и (или) техническому перевооружению источников тепловой энергии и (или) тепловых сетей в целях подключения теплопотребляющих установок потребителей тепловой энергии к системе теплоснабжения (за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потребителей)</t>
  </si>
  <si>
    <t>Срок осуществления мероприятий по подключению, выполняемых в рамках инвестиционного проекта в соответствии с договором о подключении к системам теплоснабжения</t>
  </si>
  <si>
    <t>Планируемый в инвестиционной программе срок включения объектов капитального строительства для проведения пусконаладочных работ</t>
  </si>
  <si>
    <t>Планируемый в инвестиционной программе срок ввода объектов теплоснабжения в эксплуатацию, год</t>
  </si>
  <si>
    <t>Планируемый в инвестиционной программе срок принятия законченных строительством объектов теплоснабжения к бухгалтерскому учету, год</t>
  </si>
  <si>
    <t>Наименование подключаемых объектов теплоснабжения</t>
  </si>
  <si>
    <t>Наименование заявителя по договору о подключении к системам теплоснабжения объекта теплоснабжения</t>
  </si>
  <si>
    <t>Мощность (нагрузка) подключенных объектов теплоснабжения по документам, подтверждающим подключение объектов теплоснабжения к системе теплоснабжения, Гкал/ч</t>
  </si>
  <si>
    <t>всего, Гкал/ч (т/ч, мм)</t>
  </si>
  <si>
    <t>всего за вычетом мощности наиболее крупного источника тепловой энергии (насосного агрегата), Гкал/ч (т/ч)</t>
  </si>
  <si>
    <t>Срок ввода объекта теплоснабжения в соответствии со схемой теплоснабжения городского округа, поселения или города федерального значения, утвержденной федеральным органом исполнительной власти или органом местного самоуправления, год</t>
  </si>
  <si>
    <t>Реквизиты решения федерального органа исполнительной власти, органа местного самоуправления об утверждении схемы теплоснабжения и указание на структурные единицы схемы теплоснабжения</t>
  </si>
  <si>
    <t>4</t>
  </si>
  <si>
    <t>20</t>
  </si>
  <si>
    <t>23</t>
  </si>
  <si>
    <t>Приложение № 12
к приказу Минэнерго России
от 14.06.2016 № 533</t>
  </si>
  <si>
    <t>Форма 12. Краткое описание инвестиционной программы. Обоснование необходимости реализации инвестиционных проектов</t>
  </si>
  <si>
    <t>Год ввода в эксплуатацию объекта теплоснабжения, объекта по производству электрической энергии (до реализации инвестиционного проекта)</t>
  </si>
  <si>
    <t>Показатель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</si>
  <si>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</si>
  <si>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</si>
  <si>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Инвестиционным проектом предусматривается выполнение:</t>
  </si>
  <si>
    <t>Реализация инвестиционного проекта обуславливается необходимостью выполнения требований:</t>
  </si>
  <si>
    <t>Инвестиционным проектом осуществляются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
энергосбережения и повышения энергетической эффективности 
(+; -)</t>
  </si>
  <si>
    <t>Инвестиционным проектом осуществляются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
(+; -)</t>
  </si>
  <si>
    <t>Наименование объекта теплоснабжения (объекта по производству электрической энергии), реконструкция (модернизация или техническое перевооружение) которого 
осуществляется 
в рамках инвестиционного проекта</t>
  </si>
  <si>
    <t>Фактическая тепловая нагрузка (расход теплоносителя) объекта теплоснабжения, Гкал/ч (т/ч)</t>
  </si>
  <si>
    <t>Мощность объекта теплоснабжения (производительность насосной станции, диаметр тепловых сетей), строительство (реконструкция) которого осуществляется в рамках инвестиционного проекта</t>
  </si>
  <si>
    <t>Задачи, решаемые в рамках реализации инвестиционного проекта</t>
  </si>
  <si>
    <t>Необходимость замены физически изношенного оборудования подтверждается результатами:</t>
  </si>
  <si>
    <t>противоаварийных мероприятий, предусмотренных актами о расследовании причин аварии (реквизиты актов)</t>
  </si>
  <si>
    <t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</t>
  </si>
  <si>
    <t>иных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</si>
  <si>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</si>
  <si>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законодательства Российской Федерации (+; -)</t>
  </si>
  <si>
    <t>регламентов рынков электрической энергии (+; -)</t>
  </si>
  <si>
    <t>технического освидетельст-вования (+; -)</t>
  </si>
  <si>
    <t>технического обследования (+; -)</t>
  </si>
  <si>
    <t>Приложение № 13
к приказу Минэнерго России
от 14.06.2016 № 533</t>
  </si>
  <si>
    <t>Форма 13. Краткое описание инвестиционной программы. Обоснование необходимости реализации инвестиционных проектов</t>
  </si>
  <si>
    <t>Идентификатор инвестицион-ного проекта</t>
  </si>
  <si>
    <t>Планируемый в инвестиционной программе срок включения объектов капитального строительства для проведения пусконаладочных работ, год</t>
  </si>
  <si>
    <t>Срок ввода объекта теплоснабжения в соответствии со схемой теплоснабжения поселения, городского округа с численностью населения пятьсот тысяч человек и более или города федерального значения, утвержденной федеральным органом исполнительной власти, год</t>
  </si>
  <si>
    <t>Схема теплоснабжения поселения (городского округа), утвержденная органом местного самоуправления</t>
  </si>
  <si>
    <t>Реализация инвестиционного проекта предусматривается решением Правительства Российской Федерации (федерального органа исполнительной власти, органа государственной власти субъекта Российской Федерации, органа местного самоуправления) (+; -)</t>
  </si>
  <si>
    <t>Срок ввода объекта в эксплуатацию, предусмотренный схемой теплоснабжения поселения (городского округа), утвержденной органом местного самоуправления, год</t>
  </si>
  <si>
    <t>Реквизиты решения органа местного самоуправления об утверждении схемы теплоснабжения и указание на структурные единицы схемы теплоснабжения</t>
  </si>
  <si>
    <t>Приложение № 14
к приказу Минэнерго России
от 14.06.2016 № 533</t>
  </si>
  <si>
    <t>Форма 14. Краткое описание инвестиционной программы. Обоснование необходимости реализации инвестиционных проектов</t>
  </si>
  <si>
    <t>Оценка полной стоимости инвестиционного проекта в прогнозных ценах соответствующих лет, млн. рублей (с НДС)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</si>
  <si>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</si>
  <si>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млн.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</si>
  <si>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
млн. рублей (без НДС)</t>
  </si>
  <si>
    <t>Принятие основных средств (нематериальных активов) к бухгалтерскому учету</t>
  </si>
  <si>
    <t>Задачи, решаемые 
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</si>
  <si>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</si>
  <si>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</si>
  <si>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Наименование показателя, единицы измерения</t>
  </si>
  <si>
    <t>Общий объем финансирования, в том числе за счет:</t>
  </si>
  <si>
    <t>Год принятия к бухгалтерскому учету</t>
  </si>
  <si>
    <t>Первоначальная стоимость, 
млн. рублей</t>
  </si>
  <si>
    <t>значение до</t>
  </si>
  <si>
    <t>значение после</t>
  </si>
  <si>
    <t>16.1.1</t>
  </si>
  <si>
    <t>16.1.2</t>
  </si>
  <si>
    <t>16.2.1</t>
  </si>
  <si>
    <t>16.2.2</t>
  </si>
  <si>
    <t>Приложение № 15
к приказу Минэнерго России
от 14.06.2016 № 533</t>
  </si>
  <si>
    <t>Форма 15. Краткое описание инвестиционной программы. Индексы-дефляторы инвестиций в основной капитал (капитальных вложений)</t>
  </si>
  <si>
    <t>№ п/п</t>
  </si>
  <si>
    <t>Наименование</t>
  </si>
  <si>
    <t>Наименование документа - источника данных</t>
  </si>
  <si>
    <t>Реквизиты 
документа</t>
  </si>
  <si>
    <t>Годы</t>
  </si>
  <si>
    <t>5.1</t>
  </si>
  <si>
    <t>5.2</t>
  </si>
  <si>
    <t>5.3</t>
  </si>
  <si>
    <t>5.4</t>
  </si>
  <si>
    <t>5.5</t>
  </si>
  <si>
    <t>Индексы-дефляторы, предусмотренные прогнозом социально-экономического развития Российской Федерации на среднесрочный период (в %, к предыдущему году)</t>
  </si>
  <si>
    <t>Наименование индексов-дефляторов, отражающих повышение эффективности инвестиционной деятельности (в %, к предыдущему году)</t>
  </si>
  <si>
    <t>к приказу Минэнерго России от 14.06.2016 № 533</t>
  </si>
  <si>
    <t>Приложение №1</t>
  </si>
  <si>
    <t>Приложение №2</t>
  </si>
  <si>
    <t>Приложение №3</t>
  </si>
  <si>
    <t>Приложение №4</t>
  </si>
  <si>
    <t>Приложение №5</t>
  </si>
  <si>
    <t>Приложение №6</t>
  </si>
  <si>
    <t>Приложение №7</t>
  </si>
  <si>
    <t>Приложение №8</t>
  </si>
  <si>
    <t>Приложение №9</t>
  </si>
  <si>
    <t>Приложение №10</t>
  </si>
  <si>
    <t>Форма 10. Краткое описание инвестиционной программы. Обоснование необходимости реализации инвестиционных проектов</t>
  </si>
  <si>
    <t>Приложение №11</t>
  </si>
  <si>
    <t>Приложение №12</t>
  </si>
  <si>
    <t>Приложение №13</t>
  </si>
  <si>
    <t>Приложение №14</t>
  </si>
  <si>
    <t>Приложение №15</t>
  </si>
  <si>
    <t>Приложение №16</t>
  </si>
  <si>
    <t>Приложение №17</t>
  </si>
  <si>
    <t>Приложение №18</t>
  </si>
  <si>
    <t>Приложение №19</t>
  </si>
  <si>
    <t>Приложение №20</t>
  </si>
  <si>
    <t>Приложение №21</t>
  </si>
  <si>
    <t>Наименование форм</t>
  </si>
  <si>
    <t>Производители ЭЭ</t>
  </si>
  <si>
    <t>Муниципальное предприятие Заполярного района "Севержилкомсервис"</t>
  </si>
  <si>
    <t>2020</t>
  </si>
  <si>
    <t>ВСЕГО по инвестиционной программе, в том числе:</t>
  </si>
  <si>
    <t>0.1</t>
  </si>
  <si>
    <t>Технологическое присоединение (подключение), всего</t>
  </si>
  <si>
    <t>0.2</t>
  </si>
  <si>
    <t>Реконструкция, всего</t>
  </si>
  <si>
    <t>0.3</t>
  </si>
  <si>
    <t>Модернизация, техническое перевооружение, всего</t>
  </si>
  <si>
    <t>0.4</t>
  </si>
  <si>
    <t>Инвестиционные проекты, реализация которых обуславливается схемами теплоснабжения, всего</t>
  </si>
  <si>
    <t>0.5</t>
  </si>
  <si>
    <t>Новое строительство, всего</t>
  </si>
  <si>
    <t>0.6</t>
  </si>
  <si>
    <t>Покупка земельных участков для целей реализации инвестиционных проектов, всего</t>
  </si>
  <si>
    <t>0.7</t>
  </si>
  <si>
    <t>Прочие инвестиционные проекты, всего</t>
  </si>
  <si>
    <t>Технологическое присоединение (подключение), всего, в том числе:</t>
  </si>
  <si>
    <t>Технологическое присоединение энергопринимающих устройств потребителей, объектов электросетевого хозяйства к распределительным устройствам объектов по производству электрической энергии, всего, в том числе:</t>
  </si>
  <si>
    <t>1.1.1.1</t>
  </si>
  <si>
    <t>Наименование объекта по производству электрической энергии, всего, в том числе:</t>
  </si>
  <si>
    <t>Наименование инвестиционного проекта</t>
  </si>
  <si>
    <t>...</t>
  </si>
  <si>
    <t>1.1.1.2</t>
  </si>
  <si>
    <t>Технологическое присоединение объектов по производству электрической энергии к электрическим сетям, всего, в том числе:</t>
  </si>
  <si>
    <t>1.1.2.1</t>
  </si>
  <si>
    <t>1.1.2.2</t>
  </si>
  <si>
    <t>Подключение теплопотребляющих установок потребителей тепловой энергии к системе теплоснабжения, всего, в том числе:</t>
  </si>
  <si>
    <t>1.1.3.1</t>
  </si>
  <si>
    <t>Подключение теплопотребляющих установок потребителей тепловой энергии, подключаемая тепловая нагрузка которых не превышает 0,1 Гкал/ч, к системе теплоснабжения, всего, в том числе:</t>
  </si>
  <si>
    <t>1.1.3.2</t>
  </si>
  <si>
    <t>Подключение теплопотребляющих установок потребителей тепловой энергии, подключаемая тепловая нагрузка которых более 0,1 Гкал/ч и не превышает 1,5 Гкал/ч, к системе теплоснабжения, всего, в том числе:</t>
  </si>
  <si>
    <t>1.1.3.3</t>
  </si>
  <si>
    <t>Подключение теплопотребляющих установок потребителей тепловой энергии, подключаемая тепловая нагрузка которых более 1,5 Гкал/ч, к системе теплоснабжения, всего, в том числе:</t>
  </si>
  <si>
    <t>1.1.3.4</t>
  </si>
  <si>
    <t>Строительство, реконструкция, модернизация и (или) техническое перевооружение источников тепловой энергии в целях подключения теплопотребляющих установок потребителей тепловой энергии к системе теплоснабжения, всего, в том числе:</t>
  </si>
  <si>
    <t>1.1.3.5</t>
  </si>
  <si>
    <t>Строительство, реконструкция, модернизация и (или) техническое перевооружение тепловых сетей в целях подключения теплопотребляющих установок потребителей тепловой энергии к системе теплоснабжения, всего, в том числе:</t>
  </si>
  <si>
    <t>Подключение объектов теплоснабжения к системам теплоснабжения, всего, в том числе:</t>
  </si>
  <si>
    <t>Реконструкция объектов по производству электрической энергии, объектов теплоснабжения и прочих объектов основных средств, всего, в том числе:</t>
  </si>
  <si>
    <t>Реконструкция объектов по производству электрической энергии всего, в том числе:</t>
  </si>
  <si>
    <t>Реконструкция котельных, всего, в том числе:</t>
  </si>
  <si>
    <t>Реконструкция тепловых сетей,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</si>
  <si>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</si>
  <si>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перевооружение, всего, в том числе:</t>
  </si>
  <si>
    <t>Модернизация, техническое перевооружение объектов по производству электрической энергии, всего, в том числе:</t>
  </si>
  <si>
    <t>Модернизация, техническое перевооружение котельных, всего, в том числе:</t>
  </si>
  <si>
    <t>Модернизация, техническое перевооружение тепловых сетей, всего, в том числе: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</si>
  <si>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</si>
  <si>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теплоснабжения, всего, в том числе:</t>
  </si>
  <si>
    <t>Наименование поселения (городского округа)</t>
  </si>
  <si>
    <t>1.4.1.1</t>
  </si>
  <si>
    <t>Строительство, реконструкция, модернизация и техническое перевооружение источников тепловой энергии, всего, в том числе:</t>
  </si>
  <si>
    <t>1.4.1.2</t>
  </si>
  <si>
    <t>Строительство, реконструкция, модернизация и техническое перевооружение тепловых сетей, всего, в том числе:</t>
  </si>
  <si>
    <t>1.4.2.1</t>
  </si>
  <si>
    <t>1.4.2.2</t>
  </si>
  <si>
    <t>Новое строительство, всего, в том числе:</t>
  </si>
  <si>
    <t>Новое строительство объектов по производству электрической энергии, всего, в том числе:</t>
  </si>
  <si>
    <t>Новое строительство котельных, всего, в том числе:</t>
  </si>
  <si>
    <t>Новое строительство тепловых сетей, всего, в том числе:</t>
  </si>
  <si>
    <t>Прочее новое строительство,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</si>
  <si>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</si>
  <si>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</si>
  <si>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</si>
  <si>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</si>
  <si>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</si>
  <si>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</si>
  <si>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</si>
  <si>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</si>
  <si>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</si>
  <si>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</si>
  <si>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</si>
  <si>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</si>
  <si>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</si>
  <si>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</si>
  <si>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</si>
  <si>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</si>
  <si>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</si>
  <si>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1.4</t>
  </si>
  <si>
    <t>1.4.1</t>
  </si>
  <si>
    <t>1.4.2</t>
  </si>
  <si>
    <t>1.5</t>
  </si>
  <si>
    <t>1.5.1</t>
  </si>
  <si>
    <t>1.5.2</t>
  </si>
  <si>
    <t>1.5.4</t>
  </si>
  <si>
    <t>1.6</t>
  </si>
  <si>
    <t>1.5.3</t>
  </si>
  <si>
    <t>1.7</t>
  </si>
  <si>
    <t>Установка Li-ion источника бесперебойного питания в д. Вижас</t>
  </si>
  <si>
    <t>Установка Li-ion источника бесперебойного питания в д. Снопа</t>
  </si>
  <si>
    <r>
      <t>План 
(Утвержденный план)</t>
    </r>
    <r>
      <rPr>
        <vertAlign val="superscript"/>
        <sz val="6.8"/>
        <rFont val="Times New Roman"/>
        <family val="1"/>
        <charset val="204"/>
      </rPr>
      <t>2</t>
    </r>
    <r>
      <rPr>
        <sz val="6.8"/>
        <rFont val="Times New Roman"/>
        <family val="1"/>
        <charset val="204"/>
      </rPr>
      <t xml:space="preserve">
года 2020 </t>
    </r>
    <r>
      <rPr>
        <vertAlign val="superscript"/>
        <sz val="6.8"/>
        <rFont val="Times New Roman"/>
        <family val="1"/>
        <charset val="204"/>
      </rPr>
      <t>3</t>
    </r>
  </si>
  <si>
    <r>
      <t>План 
(Утвержденный план)</t>
    </r>
    <r>
      <rPr>
        <vertAlign val="superscript"/>
        <sz val="6.8"/>
        <rFont val="Times New Roman"/>
        <family val="1"/>
        <charset val="204"/>
      </rPr>
      <t>2</t>
    </r>
    <r>
      <rPr>
        <sz val="6.8"/>
        <rFont val="Times New Roman"/>
        <family val="1"/>
        <charset val="204"/>
      </rPr>
      <t xml:space="preserve">
года 2021</t>
    </r>
    <r>
      <rPr>
        <vertAlign val="superscript"/>
        <sz val="6.8"/>
        <rFont val="Times New Roman"/>
        <family val="1"/>
        <charset val="204"/>
      </rPr>
      <t>3</t>
    </r>
  </si>
  <si>
    <r>
      <t>План 
(Утвержденный план)</t>
    </r>
    <r>
      <rPr>
        <vertAlign val="superscript"/>
        <sz val="6.8"/>
        <rFont val="Times New Roman"/>
        <family val="1"/>
        <charset val="204"/>
      </rPr>
      <t>2</t>
    </r>
    <r>
      <rPr>
        <sz val="6.8"/>
        <rFont val="Times New Roman"/>
        <family val="1"/>
        <charset val="204"/>
      </rPr>
      <t xml:space="preserve">
года 2022</t>
    </r>
    <r>
      <rPr>
        <vertAlign val="superscript"/>
        <sz val="6.8"/>
        <rFont val="Times New Roman"/>
        <family val="1"/>
        <charset val="204"/>
      </rPr>
      <t>3</t>
    </r>
  </si>
  <si>
    <t>Установка Li-ion источника бесперебойного питания в д. Чижа</t>
  </si>
  <si>
    <t>Установка Li-ion источника бесперебойного питания в д. Волонга</t>
  </si>
  <si>
    <t>Установка Li-ion источника бесперебойного питания в д. Кия</t>
  </si>
  <si>
    <t>Установка Li-ion источника бесперебойного питания в д. Куя</t>
  </si>
  <si>
    <t>Установка Li-ion источника бесперебойного питания в д. Пылемец</t>
  </si>
  <si>
    <t>Установка Li-ion источника бесперебойного питания в д. Тошвиска</t>
  </si>
  <si>
    <t>Установка Li-ion источника бесперебойного питания в д. Щелино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</si>
  <si>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</si>
  <si>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</si>
  <si>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</si>
  <si>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</si>
  <si>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</si>
  <si>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</si>
  <si>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</si>
  <si>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</si>
  <si>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</si>
  <si>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</si>
  <si>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</si>
  <si>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</si>
  <si>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1.3.1.13</t>
  </si>
  <si>
    <t>Создание интеллектуальной системы учета электрической энергии</t>
  </si>
  <si>
    <t>Приобретение  2-х дизель-генераторов 30 кВт на ДЭС д. Мгла</t>
  </si>
  <si>
    <t>Ненецкий автономный окгуг</t>
  </si>
  <si>
    <t>Муниципальный район "Заполярный район"</t>
  </si>
  <si>
    <t>Установка ветрогенераторов в д. Волонга (4 шт)</t>
  </si>
  <si>
    <t>Установка ветрогенераторов в д. Мгла (4 шт)</t>
  </si>
  <si>
    <t>Установка ветрогенераторов в д. Белушье (4 шт)</t>
  </si>
  <si>
    <t>Приложение № 1</t>
  </si>
  <si>
    <t>к приказу Минэнерго России</t>
  </si>
  <si>
    <t>от 13.04.2017 № 310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</si>
  <si>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</si>
  <si>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</si>
  <si>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</si>
  <si>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Утвержденные плановые значения показателей приведены в соответствии</t>
  </si>
  <si>
    <t>с</t>
  </si>
  <si>
    <t>1. Финансово-экономическая модель деятельности субъекта электроэнергетики</t>
  </si>
  <si>
    <t>Показатель</t>
  </si>
  <si>
    <t>Ед. изм.</t>
  </si>
  <si>
    <t>2016 год</t>
  </si>
  <si>
    <t>2017 год</t>
  </si>
  <si>
    <t>2018 гд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</si>
  <si>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</si>
  <si>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</si>
  <si>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</si>
  <si>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</si>
  <si>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</si>
  <si>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</si>
  <si>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</si>
  <si>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Факт</t>
  </si>
  <si>
    <t>БЮДЖЕТ ДОХОДОВ И РАСХОДОВ</t>
  </si>
  <si>
    <t>I</t>
  </si>
  <si>
    <t>Выручка от реализации товаров (работ, услуг) всего, в том числе *:</t>
  </si>
  <si>
    <t>млн рублей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</si>
  <si>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</si>
  <si>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</si>
  <si>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</si>
  <si>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</si>
  <si>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</si>
  <si>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</si>
  <si>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</si>
  <si>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</si>
  <si>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</si>
  <si>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</si>
  <si>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</si>
  <si>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</si>
  <si>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</si>
  <si>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</si>
  <si>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</si>
  <si>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</si>
  <si>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</si>
  <si>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</si>
  <si>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</si>
  <si>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</si>
  <si>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</si>
  <si>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</si>
  <si>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</si>
  <si>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</si>
  <si>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</si>
  <si>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</si>
  <si>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</si>
  <si>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</si>
  <si>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</si>
  <si>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</si>
  <si>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</si>
  <si>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</si>
  <si>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</si>
  <si>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</si>
  <si>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</si>
  <si>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</si>
  <si>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</si>
  <si>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</si>
  <si>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</si>
  <si>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</si>
  <si>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</si>
  <si>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</si>
  <si>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</si>
  <si>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</si>
  <si>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</si>
  <si>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</si>
  <si>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</si>
  <si>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</si>
  <si>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</si>
  <si>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</si>
  <si>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</si>
  <si>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</si>
  <si>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</si>
  <si>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</si>
  <si>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</si>
  <si>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</si>
  <si>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</si>
  <si>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</si>
  <si>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</si>
  <si>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</si>
  <si>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</si>
  <si>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</si>
  <si>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</si>
  <si>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</si>
  <si>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</si>
  <si>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</si>
  <si>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</si>
  <si>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</si>
  <si>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</si>
  <si>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</si>
  <si>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</si>
  <si>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</si>
  <si>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</si>
  <si>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</si>
  <si>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</si>
  <si>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</si>
  <si>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</si>
  <si>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</si>
  <si>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</si>
  <si>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</si>
  <si>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</si>
  <si>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</si>
  <si>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</si>
  <si>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</si>
  <si>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</si>
  <si>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</si>
  <si>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</si>
  <si>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</si>
  <si>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</si>
  <si>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</si>
  <si>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</si>
  <si>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</si>
  <si>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</si>
  <si>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</si>
  <si>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</si>
  <si>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</si>
  <si>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</si>
  <si>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</si>
  <si>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</si>
  <si>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</si>
  <si>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</si>
  <si>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</si>
  <si>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</si>
  <si>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</si>
  <si>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</si>
  <si>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</si>
  <si>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</si>
  <si>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</si>
  <si>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</si>
  <si>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</si>
  <si>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4.1.3.1</t>
  </si>
  <si>
    <t>по сомнительным долгам</t>
  </si>
  <si>
    <t>прочие внереализационные доходы</t>
  </si>
  <si>
    <t>4.2</t>
  </si>
  <si>
    <t>расходы, связанные с персоналом</t>
  </si>
  <si>
    <t>проценты к уплате</t>
  </si>
  <si>
    <t>создание резервов всего, в том числе:</t>
  </si>
  <si>
    <t>4.2.3.1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</si>
  <si>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</si>
  <si>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</si>
  <si>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</si>
  <si>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</si>
  <si>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</si>
  <si>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</si>
  <si>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</si>
  <si>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</si>
  <si>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</si>
  <si>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</si>
  <si>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</si>
  <si>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</si>
  <si>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</si>
  <si>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</si>
  <si>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</si>
  <si>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</si>
  <si>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</si>
  <si>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</si>
  <si>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</si>
  <si>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</si>
  <si>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</si>
  <si>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</si>
  <si>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</si>
  <si>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</si>
  <si>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</si>
  <si>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</si>
  <si>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</si>
  <si>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</si>
  <si>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</si>
  <si>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</si>
  <si>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</si>
  <si>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</si>
  <si>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</si>
  <si>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</si>
  <si>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</si>
  <si>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</si>
  <si>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</si>
  <si>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</si>
  <si>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</si>
  <si>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</si>
  <si>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</si>
  <si>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</si>
  <si>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</si>
  <si>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</si>
  <si>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</si>
  <si>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</si>
  <si>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</si>
  <si>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</si>
  <si>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</si>
  <si>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</si>
  <si>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Выплата дивидендов</t>
  </si>
  <si>
    <t>8.4</t>
  </si>
  <si>
    <t>Остаток на развитие</t>
  </si>
  <si>
    <t>IX</t>
  </si>
  <si>
    <t>-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</si>
  <si>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</si>
  <si>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</si>
  <si>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</si>
  <si>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</si>
  <si>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</si>
  <si>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</si>
  <si>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</si>
  <si>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</si>
  <si>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</si>
  <si>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</si>
  <si>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</si>
  <si>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</si>
  <si>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</si>
  <si>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</si>
  <si>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</si>
  <si>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</si>
  <si>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</si>
  <si>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</si>
  <si>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</si>
  <si>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</si>
  <si>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</si>
  <si>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</si>
  <si>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</si>
  <si>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</si>
  <si>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</si>
  <si>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</si>
  <si>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</si>
  <si>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</si>
  <si>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</si>
  <si>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</si>
  <si>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</si>
  <si>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</si>
  <si>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</si>
  <si>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</si>
  <si>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</si>
  <si>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</si>
  <si>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</si>
  <si>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</si>
  <si>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</si>
  <si>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</si>
  <si>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</si>
  <si>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</si>
  <si>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</si>
  <si>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</si>
  <si>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</si>
  <si>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</si>
  <si>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</si>
  <si>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</si>
  <si>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</si>
  <si>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</si>
  <si>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</si>
  <si>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</si>
  <si>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</si>
  <si>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</si>
  <si>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</si>
  <si>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</si>
  <si>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</si>
  <si>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</si>
  <si>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</si>
  <si>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</si>
  <si>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</si>
  <si>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</si>
  <si>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</si>
  <si>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</si>
  <si>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</si>
  <si>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</si>
  <si>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</si>
  <si>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</si>
  <si>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</si>
  <si>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</si>
  <si>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</si>
  <si>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</si>
  <si>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</si>
  <si>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</si>
  <si>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</si>
  <si>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</si>
  <si>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</si>
  <si>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</si>
  <si>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</si>
  <si>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</si>
  <si>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</si>
  <si>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</si>
  <si>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</si>
  <si>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</si>
  <si>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</si>
  <si>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</si>
  <si>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</si>
  <si>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</si>
  <si>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</si>
  <si>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</si>
  <si>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</si>
  <si>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</si>
  <si>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</si>
  <si>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</si>
  <si>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</si>
  <si>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</si>
  <si>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</si>
  <si>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</si>
  <si>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</si>
  <si>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</si>
  <si>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</si>
  <si>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</si>
  <si>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</si>
  <si>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</si>
  <si>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</si>
  <si>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</si>
  <si>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</si>
  <si>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</si>
  <si>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</si>
  <si>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</si>
  <si>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</si>
  <si>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</si>
  <si>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</si>
  <si>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</si>
  <si>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</si>
  <si>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</si>
  <si>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</si>
  <si>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</si>
  <si>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</si>
  <si>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</si>
  <si>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</si>
  <si>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</si>
  <si>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</si>
  <si>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</si>
  <si>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</si>
  <si>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</si>
  <si>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</si>
  <si>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</si>
  <si>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</si>
  <si>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</si>
  <si>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</si>
  <si>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</si>
  <si>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</si>
  <si>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</si>
  <si>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</si>
  <si>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</si>
  <si>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</si>
  <si>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</si>
  <si>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</si>
  <si>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</si>
  <si>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</si>
  <si>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</si>
  <si>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</si>
  <si>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</si>
  <si>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</si>
  <si>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</si>
  <si>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</si>
  <si>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всего,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</si>
  <si>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</si>
  <si>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</si>
  <si>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</si>
  <si>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</si>
  <si>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</si>
  <si>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</si>
  <si>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</si>
  <si>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</si>
  <si>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</si>
  <si>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</si>
  <si>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</si>
  <si>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</si>
  <si>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</si>
  <si>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</si>
  <si>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</si>
  <si>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</si>
  <si>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</si>
  <si>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</si>
  <si>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</si>
  <si>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</si>
  <si>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</si>
  <si>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</si>
  <si>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</si>
  <si>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</si>
  <si>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</si>
  <si>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</si>
  <si>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</si>
  <si>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</si>
  <si>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</si>
  <si>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</si>
  <si>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</si>
  <si>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</si>
  <si>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</si>
  <si>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</si>
  <si>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</si>
  <si>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</si>
  <si>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</si>
  <si>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</si>
  <si>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</si>
  <si>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</si>
  <si>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</si>
  <si>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</si>
  <si>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</si>
  <si>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</si>
  <si>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</si>
  <si>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</si>
  <si>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</si>
  <si>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</si>
  <si>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</si>
  <si>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
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</si>
  <si>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</si>
  <si>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</si>
  <si>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</si>
  <si>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</si>
  <si>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</si>
  <si>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</si>
  <si>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</si>
  <si>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</si>
  <si>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</si>
  <si>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</si>
  <si>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</si>
  <si>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</si>
  <si>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</si>
  <si>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</si>
  <si>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</si>
  <si>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</si>
  <si>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</si>
  <si>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</si>
  <si>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</si>
  <si>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</si>
  <si>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</si>
  <si>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</si>
  <si>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</si>
  <si>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</si>
  <si>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</si>
  <si>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</si>
  <si>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</si>
  <si>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</si>
  <si>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</si>
  <si>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</si>
  <si>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</si>
  <si>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</si>
  <si>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</si>
  <si>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</si>
  <si>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</si>
  <si>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</si>
  <si>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</si>
  <si>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</si>
  <si>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</si>
  <si>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</si>
  <si>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</si>
  <si>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</si>
  <si>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</si>
  <si>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%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</si>
  <si>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</si>
  <si>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</si>
  <si>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</si>
  <si>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</si>
  <si>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</si>
  <si>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</si>
  <si>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</si>
  <si>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</si>
  <si>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</si>
  <si>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</si>
  <si>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</si>
  <si>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</si>
  <si>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</si>
  <si>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</si>
  <si>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</si>
  <si>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</si>
  <si>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</si>
  <si>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</si>
  <si>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</si>
  <si>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
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</si>
  <si>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</si>
  <si>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</si>
  <si>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</si>
  <si>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</si>
  <si>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</si>
  <si>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</si>
  <si>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</si>
  <si>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</si>
  <si>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</si>
  <si>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</si>
  <si>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</si>
  <si>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</si>
  <si>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</si>
  <si>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</si>
  <si>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</si>
  <si>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</si>
  <si>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</si>
  <si>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 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</si>
  <si>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</si>
  <si>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</si>
  <si>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</si>
  <si>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</si>
  <si>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</si>
  <si>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</si>
  <si>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 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</si>
  <si>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</si>
  <si>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</si>
  <si>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</si>
  <si>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</si>
  <si>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</si>
  <si>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</si>
  <si>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</si>
  <si>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</si>
  <si>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</si>
  <si>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</si>
  <si>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</si>
  <si>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</si>
  <si>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</si>
  <si>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</si>
  <si>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</si>
  <si>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</si>
  <si>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</si>
  <si>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</si>
  <si>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</si>
  <si>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</si>
  <si>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</si>
  <si>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</si>
  <si>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</si>
  <si>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</si>
  <si>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</si>
  <si>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</si>
  <si>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</si>
  <si>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</si>
  <si>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</si>
  <si>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</si>
  <si>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</si>
  <si>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</si>
  <si>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</si>
  <si>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</si>
  <si>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</si>
  <si>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</si>
  <si>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</si>
  <si>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
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</si>
  <si>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</si>
  <si>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</si>
  <si>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</si>
  <si>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</si>
  <si>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</si>
  <si>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</si>
  <si>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</si>
  <si>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</si>
  <si>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</si>
  <si>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</si>
  <si>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</si>
  <si>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</si>
  <si>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</si>
  <si>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</si>
  <si>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</si>
  <si>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</si>
  <si>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</si>
  <si>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</si>
  <si>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</si>
  <si>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</si>
  <si>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</si>
  <si>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</si>
  <si>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</si>
  <si>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</si>
  <si>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</si>
  <si>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</si>
  <si>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</si>
  <si>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всего,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</si>
  <si>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</si>
  <si>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</si>
  <si>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</si>
  <si>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</si>
  <si>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</si>
  <si>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2. Источники финансирования инвестиционной программы субъекта электроэнергетики</t>
  </si>
  <si>
    <t>Прогноз (Факт)</t>
  </si>
  <si>
    <t>Утвержденный план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</si>
  <si>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</si>
  <si>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</si>
  <si>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</si>
  <si>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</si>
  <si>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</si>
  <si>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</si>
  <si>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</si>
  <si>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</si>
  <si>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</si>
  <si>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</si>
  <si>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</si>
  <si>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</si>
  <si>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</si>
  <si>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</si>
  <si>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</si>
  <si>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</si>
  <si>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</si>
  <si>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</si>
  <si>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</si>
  <si>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</si>
  <si>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</si>
  <si>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</si>
  <si>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</si>
  <si>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</si>
  <si>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</si>
  <si>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</si>
  <si>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</si>
  <si>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</si>
  <si>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</si>
  <si>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всего, в том числе: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</si>
  <si>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</si>
  <si>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</si>
  <si>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</si>
  <si>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</si>
  <si>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</si>
  <si>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</si>
  <si>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</si>
  <si>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</si>
  <si>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</si>
  <si>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</si>
  <si>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</si>
  <si>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</si>
  <si>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</si>
  <si>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</si>
  <si>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</si>
  <si>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оказание услуг по оперативно-диспетчерскому управлению в электроэнергетике всего, в том числе: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</si>
  <si>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</si>
  <si>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</si>
  <si>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</si>
  <si>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</si>
  <si>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</si>
  <si>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</si>
  <si>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</si>
  <si>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</si>
  <si>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</si>
  <si>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</si>
  <si>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</si>
  <si>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</si>
  <si>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</si>
  <si>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</si>
  <si>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</si>
  <si>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</si>
  <si>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</si>
  <si>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</si>
  <si>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</si>
  <si>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</si>
  <si>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</si>
  <si>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</si>
  <si>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</si>
  <si>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</si>
  <si>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</si>
  <si>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</si>
  <si>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</si>
  <si>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</si>
  <si>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</si>
  <si>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</si>
  <si>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</si>
  <si>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</si>
  <si>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</si>
  <si>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
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</si>
  <si>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</si>
  <si>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</si>
  <si>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</si>
  <si>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</si>
  <si>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</si>
  <si>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</si>
  <si>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</si>
  <si>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</si>
  <si>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r>
      <t>_____</t>
    </r>
    <r>
      <rPr>
        <b/>
        <sz val="5.85"/>
        <rFont val="Times New Roman"/>
        <family val="1"/>
        <charset val="204"/>
      </rPr>
      <t>Примечание:</t>
    </r>
  </si>
  <si>
    <t>Форма №16  Финансовый план субъекта электроэнергетики</t>
  </si>
  <si>
    <t xml:space="preserve">Факт </t>
  </si>
  <si>
    <t>Г</t>
  </si>
  <si>
    <t>K_ЗР.1</t>
  </si>
  <si>
    <t>K_ЗР.2</t>
  </si>
  <si>
    <t>K_ЗР.3</t>
  </si>
  <si>
    <t>K_ЗР.4</t>
  </si>
  <si>
    <t>K_ЗР.5</t>
  </si>
  <si>
    <t>K_ЗР.6</t>
  </si>
  <si>
    <t>K_ЗР.7</t>
  </si>
  <si>
    <t>K_ЗР.8</t>
  </si>
  <si>
    <t>K_ЗР.9</t>
  </si>
  <si>
    <t>1.5.1.1</t>
  </si>
  <si>
    <t>1.5.1.2</t>
  </si>
  <si>
    <t>1.5.1.3</t>
  </si>
  <si>
    <t>1.3.1.14</t>
  </si>
  <si>
    <t>1.3.1.15</t>
  </si>
  <si>
    <t>1.3.1.16</t>
  </si>
  <si>
    <t>1.3.1.17</t>
  </si>
  <si>
    <t>K_ЗР.18</t>
  </si>
  <si>
    <t>K_ЗР.19</t>
  </si>
  <si>
    <t>K_ЗР.20</t>
  </si>
  <si>
    <t>K_ЗР.21</t>
  </si>
  <si>
    <t>1.5.4.1</t>
  </si>
  <si>
    <t>1 кв. 2018</t>
  </si>
  <si>
    <t>Распоряжением Управления по государственному регулированию цен (тарифов) НАО</t>
  </si>
  <si>
    <t>от 19.12.2019 №87</t>
  </si>
  <si>
    <t xml:space="preserve">
Прогноз социально-экономического развития Российской Федерации на период до 2024 года</t>
  </si>
  <si>
    <t>Письмо Минэкономразвития России от 1 октября 2019 г. № 33198-ПБ/Д03</t>
  </si>
  <si>
    <t>104,3</t>
  </si>
  <si>
    <t>103,8</t>
  </si>
  <si>
    <t>103</t>
  </si>
  <si>
    <t>104</t>
  </si>
  <si>
    <t>105,3</t>
  </si>
  <si>
    <t>107,4</t>
  </si>
  <si>
    <t>103,6</t>
  </si>
  <si>
    <t>103,7</t>
  </si>
  <si>
    <r>
      <t>Факт 
(Предложение по корректировке утвержденного плана)</t>
    </r>
    <r>
      <rPr>
        <vertAlign val="superscript"/>
        <sz val="6.8"/>
        <rFont val="Times New Roman"/>
        <family val="1"/>
        <charset val="204"/>
      </rPr>
      <t>1</t>
    </r>
    <r>
      <rPr>
        <sz val="6.8"/>
        <rFont val="Times New Roman"/>
        <family val="1"/>
        <charset val="204"/>
      </rPr>
      <t xml:space="preserve">
года 2021</t>
    </r>
  </si>
  <si>
    <r>
      <t>Факт 
(Предложение по корректировке утвержденного плана)</t>
    </r>
    <r>
      <rPr>
        <vertAlign val="superscript"/>
        <sz val="6.8"/>
        <rFont val="Times New Roman"/>
        <family val="1"/>
        <charset val="204"/>
      </rPr>
      <t>1</t>
    </r>
    <r>
      <rPr>
        <sz val="6.8"/>
        <rFont val="Times New Roman"/>
        <family val="1"/>
        <charset val="204"/>
      </rPr>
      <t xml:space="preserve">
года 2022</t>
    </r>
  </si>
  <si>
    <r>
      <t>Факт 
(Предложение по корректировке утвержденного плана)</t>
    </r>
    <r>
      <rPr>
        <vertAlign val="superscript"/>
        <sz val="6.8"/>
        <rFont val="Times New Roman"/>
        <family val="1"/>
        <charset val="204"/>
      </rPr>
      <t>1</t>
    </r>
    <r>
      <rPr>
        <sz val="6.8"/>
        <rFont val="Times New Roman"/>
        <family val="1"/>
        <charset val="204"/>
      </rPr>
      <t xml:space="preserve">
года 2020</t>
    </r>
  </si>
  <si>
    <t>60 кВт</t>
  </si>
  <si>
    <t>МР "Заполярный раойн"</t>
  </si>
  <si>
    <t>2021</t>
  </si>
  <si>
    <t>Северо-Западный</t>
  </si>
  <si>
    <t>Ненецкий автономный округ</t>
  </si>
  <si>
    <t>МО "Омский сельсовет"</t>
  </si>
  <si>
    <t>МО "Канинский сельсовет"</t>
  </si>
  <si>
    <t>МО "Пешский сельсовет"</t>
  </si>
  <si>
    <t>МО "Шоинский сельсовет"</t>
  </si>
  <si>
    <t>МО "Великовисочный сельсовет"</t>
  </si>
  <si>
    <t>МР "Заполярный район"</t>
  </si>
  <si>
    <t>локальный сметный расчет</t>
  </si>
  <si>
    <t>коммерческое предложение</t>
  </si>
  <si>
    <t>ИТОГО</t>
  </si>
  <si>
    <t>_____*_В строках, содержащих слова "всего, в том числе" указывается сумма нижерасположенных строк соответствующего раздела (подраздела).</t>
  </si>
  <si>
    <t>_____**_Строка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</si>
  <si>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_____***_Указывается на основании заключенных договоров на оказание услуг по передаче электрической энергии.</t>
  </si>
  <si>
    <t>_____****_Указываются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</si>
  <si>
    <t>_____*****_Указывается суммарно стоимость оказанных субъекту электроэнергетики услуг:</t>
  </si>
  <si>
    <t>_____по оперативно-диспетчерскому управлению в электроэнергетике;</t>
  </si>
  <si>
    <t>_____по организации оптовой торговли электрической энергией, мощностью и иными допущенными к обращению на оптовом рынке товарами и услугами;</t>
  </si>
  <si>
    <t>_____по расчету требований и обязательств участников оптового рынка.</t>
  </si>
  <si>
    <t>2022</t>
  </si>
  <si>
    <t>год  начало реализации</t>
  </si>
  <si>
    <t>год  окончания реализации</t>
  </si>
  <si>
    <t>прибыль</t>
  </si>
  <si>
    <t>амортизация</t>
  </si>
  <si>
    <t>амортизация в тарифе</t>
  </si>
  <si>
    <t>Приобретение 2-х  дизель-генераторов 30 кВт на ДЭС д.Вижас</t>
  </si>
  <si>
    <t>Приобретение 3-х  дизель-генераторов 60 кВт на ДЭС д.Вижас</t>
  </si>
  <si>
    <t>Приобретение дизель-генератора АД-200 в кол-ве 4-х единиц на ДЭС п. Нельмин-Нос</t>
  </si>
  <si>
    <t>Приобретение 2-х дизель-генератов 30 кВт на ДЭС д.Снопа</t>
  </si>
  <si>
    <t>Приобретение 2-х дизель-генераторов 200 кВт на ДЭС п. Усть-Кара</t>
  </si>
  <si>
    <t>Приобретение 2-х дизель-генераторов 100 кВт на ДЭС п. Усть-Кара</t>
  </si>
  <si>
    <t>L_ЗР.14</t>
  </si>
  <si>
    <t>L_ЗР.15</t>
  </si>
  <si>
    <t>Приобретение 2-х дизель-генераторов 250 кВт на ДЭС п.Хорей-Вер</t>
  </si>
  <si>
    <t>L_ЗР.16</t>
  </si>
  <si>
    <t>Приобретение 2-х дизель-генераторов 30 кВт на ДЭС п.Варнек</t>
  </si>
  <si>
    <t>Приобретение 2-х дизель-генераторов 60 кВт на ДЭС п.Варнек</t>
  </si>
  <si>
    <t>L_ЗР.17</t>
  </si>
  <si>
    <t>L_ЗР.18</t>
  </si>
  <si>
    <t>Приобретение 2-х дизель-генераторов 200 кВт на ДЭС п. Каратайка</t>
  </si>
  <si>
    <t>Приобретение 2-х дизель-генераторов 315 кВт на ДЭС п. Каратайка</t>
  </si>
  <si>
    <t>L_ЗР.19</t>
  </si>
  <si>
    <t>L_ЗР.20</t>
  </si>
  <si>
    <t>Приобретение 2-х дизель-генераторов 100 кВт на ДЭС д. Андег</t>
  </si>
  <si>
    <t>Приобретение 2-х дизель-генераторов 200 кВт на ДЭС д. Андег</t>
  </si>
  <si>
    <t>L_ЗР.21</t>
  </si>
  <si>
    <t>L_ЗР.22</t>
  </si>
  <si>
    <t>L_ЗР.23</t>
  </si>
  <si>
    <t>Приобретение 2-х дизель-генераторов 315 кВт на ДЭС с. Оксино</t>
  </si>
  <si>
    <t>Приобретение 2-х дизель-генераторов 200 кВт на ДЭС с. Оксино</t>
  </si>
  <si>
    <t>Приобретение 2-х дизель-генераторов 315 кВт на ДЭС с.Ома</t>
  </si>
  <si>
    <t>L_ЗР.24</t>
  </si>
  <si>
    <t>L_ЗР.25</t>
  </si>
  <si>
    <t>L_ЗР.27</t>
  </si>
  <si>
    <t>Приобретение 2-х дизель-генератов 30 кВт на ДЭС д.Белушье</t>
  </si>
  <si>
    <t>Приобретение 2-х дизель-генератов 30 кВт на ДЭС д.Устье</t>
  </si>
  <si>
    <t>Приобретение 3-х дизель-генераторов 315 кВт на ДЭС п.Харута</t>
  </si>
  <si>
    <t>Приобретение 2-х дизель-генератов 30 кВт на ДЭС д.Чижа</t>
  </si>
  <si>
    <t>Приобретение 2-х дизель-генератов 30 кВт на ДЭС д.Осколково</t>
  </si>
  <si>
    <t>Приобретение 2-х дизель-генераторов 200 кВт на ДЭС с. Несь</t>
  </si>
  <si>
    <t>Приобретение дизель-генератора 100 кВт на ДЭС д.Каменка</t>
  </si>
  <si>
    <t>Приобретение дизель-генератора 60 кВт на ДЭС д.Каменка</t>
  </si>
  <si>
    <t>Приобретение 2-х дизель-генераторов 100 кВт на ДЭС д.Хонгурей</t>
  </si>
  <si>
    <t>Приобретение 2-х дизель-генератов 30 кВт на ДЭС д.Волонга</t>
  </si>
  <si>
    <t>Приобретение 2-х дизель-генераторов 100 кВт на ДЭС д.Макарово</t>
  </si>
  <si>
    <t>Приобретение дизель-генератора 60 кВт на ДЭС д.Макарово</t>
  </si>
  <si>
    <t>Приобретение 2-х  дизель-генераторов 60 кВт на ДЭС д.Куя</t>
  </si>
  <si>
    <t>L_ЗР.26</t>
  </si>
  <si>
    <t>L_ЗР.28</t>
  </si>
  <si>
    <t>L_ЗР.29</t>
  </si>
  <si>
    <t>L_ЗР.30</t>
  </si>
  <si>
    <t>L_ЗР.31</t>
  </si>
  <si>
    <t>L_ЗР.32</t>
  </si>
  <si>
    <t>L_ЗР.33</t>
  </si>
  <si>
    <t>L_ЗР.34</t>
  </si>
  <si>
    <t>L_ЗР.35</t>
  </si>
  <si>
    <t>L_ЗР.36</t>
  </si>
  <si>
    <t>L_ЗР.37</t>
  </si>
  <si>
    <t>L_ЗР.38</t>
  </si>
  <si>
    <t>L_ЗР.39</t>
  </si>
  <si>
    <t>L_ЗР.40</t>
  </si>
  <si>
    <t>K_ЗР.10</t>
  </si>
  <si>
    <t>K_ЗР.11</t>
  </si>
  <si>
    <t>K_ЗР.12</t>
  </si>
  <si>
    <t>K_ЗР.13</t>
  </si>
  <si>
    <t>L_ЗР.41</t>
  </si>
  <si>
    <t>L_ЗР.42</t>
  </si>
  <si>
    <t>L_ЗР.43</t>
  </si>
  <si>
    <t>L_ЗР.44</t>
  </si>
  <si>
    <t>M_ЗР.47</t>
  </si>
  <si>
    <t>M_ЗР.48</t>
  </si>
  <si>
    <t>Приобретение 3-х дизель-генераторов 315 кВт на ДЭС п.Хорей-Вер</t>
  </si>
  <si>
    <t>Приобретение дизель-генератора 200 кВт на ДЭС п.Харута</t>
  </si>
  <si>
    <t>Приобретение 2-х  дизель-генераторов 60 кВт на ДЭС д.Чижа</t>
  </si>
  <si>
    <t>Приобретение 2-х  дизель-генераторов 315 кВт на ДЭС п. Индига</t>
  </si>
  <si>
    <t>L_ЗР.45</t>
  </si>
  <si>
    <t>1.3.1.18</t>
  </si>
  <si>
    <t>1.3.1.19</t>
  </si>
  <si>
    <t>1.3.1.20</t>
  </si>
  <si>
    <t>1.3.1.21</t>
  </si>
  <si>
    <t>1.3.1.22</t>
  </si>
  <si>
    <t>1.3.1.23</t>
  </si>
  <si>
    <t>1.3.1.24</t>
  </si>
  <si>
    <t>1.3.1.25</t>
  </si>
  <si>
    <t>1.3.1.26</t>
  </si>
  <si>
    <t>1.3.1.27</t>
  </si>
  <si>
    <t>1.3.1.28</t>
  </si>
  <si>
    <t>1.3.1.29</t>
  </si>
  <si>
    <t>1.3.1.30</t>
  </si>
  <si>
    <t>1.3.1.31</t>
  </si>
  <si>
    <t>1.3.1.32</t>
  </si>
  <si>
    <t>1.3.1.33</t>
  </si>
  <si>
    <t>1.3.1.34</t>
  </si>
  <si>
    <t>1.3.1.35</t>
  </si>
  <si>
    <t>1.3.1.36</t>
  </si>
  <si>
    <t>1.3.1.37</t>
  </si>
  <si>
    <t>1.3.1.38</t>
  </si>
  <si>
    <t>1.3.1.39</t>
  </si>
  <si>
    <t>1.3.1.40</t>
  </si>
  <si>
    <t>1.3.1.41</t>
  </si>
  <si>
    <t>4 кв.</t>
  </si>
  <si>
    <t>ВВОД ОС</t>
  </si>
  <si>
    <t>Год 2020</t>
  </si>
  <si>
    <t>Год 2021</t>
  </si>
  <si>
    <t>Год 2022</t>
  </si>
  <si>
    <t>АД 200С-Т400-1Р, инв.№0000970</t>
  </si>
  <si>
    <t>АД 200С-Т400-Р1 УХАЗ, инв.№00001593</t>
  </si>
  <si>
    <t>АД 100-Г400-1Р-01, инв.№00001592</t>
  </si>
  <si>
    <t>АД 100-Г400-РП-М2, инв.№00001353</t>
  </si>
  <si>
    <t>АД-315,№2
инв.№000001146</t>
  </si>
  <si>
    <t>АД -30
инв.№000001174</t>
  </si>
  <si>
    <t>АД -16
инв.№000001254</t>
  </si>
  <si>
    <t>АД-200-Т400-1РМ, 
инв.№00000864</t>
  </si>
  <si>
    <t>АД315С-Т400-2Р, инв.№000002309</t>
  </si>
  <si>
    <t>Perkins 640,
Инв.№000001809</t>
  </si>
  <si>
    <t>MITSUBISHI, 8,8 кВт, инв №000001471</t>
  </si>
  <si>
    <t>АД-30С-Т400-1РМ6, 
инв№000001560</t>
  </si>
  <si>
    <t>АД-30, 
инв№000001253</t>
  </si>
  <si>
    <t>АД-30, 
инв№000001570</t>
  </si>
  <si>
    <t>АД-60, 
инв№60207120</t>
  </si>
  <si>
    <t>АД-60, 
инв№00001105</t>
  </si>
  <si>
    <t>АД-60, 
инв№00001179</t>
  </si>
  <si>
    <t>АД-30. 
инв.№000001650</t>
  </si>
  <si>
    <t>АД-30, инв.№00001106</t>
  </si>
  <si>
    <t>АД-75с, 
инв.№00001744</t>
  </si>
  <si>
    <t>АД-30С-Т400-1РМ6, 
инв.№000001407</t>
  </si>
  <si>
    <t>АД-30, 
инв.№000001261</t>
  </si>
  <si>
    <t>ЭД-16-Т400-1РМ1, 
инв.№00002488</t>
  </si>
  <si>
    <t>АД-30С-Т400-1РМ6,
инв.№00001461</t>
  </si>
  <si>
    <t>ДГР-315,
инв.№00001167</t>
  </si>
  <si>
    <t>АД-315СТ400-Р №4,
инв.№000001655</t>
  </si>
  <si>
    <t>АД-315СТ400-Р №5,
инв.№000001654</t>
  </si>
  <si>
    <t>АД-315СТ400-Р №6,
инв.№000001656</t>
  </si>
  <si>
    <t>Приобретение дизель-генератора 16 кВт на ДЭС д.Кия</t>
  </si>
  <si>
    <t>L_ЗР.46</t>
  </si>
  <si>
    <t>Приобретение дизель-генератора 30 кВт на ДЭС д.Кия</t>
  </si>
  <si>
    <t>M_ЗР.49</t>
  </si>
  <si>
    <t>M_ЗР.50</t>
  </si>
  <si>
    <t>АД-30 СТ400-1РМ1,
инв.№000001321</t>
  </si>
  <si>
    <t>АД-30 №2, 
инв.№00001354</t>
  </si>
  <si>
    <t>ДГ75/1500-400 №4,
инв.№00001781</t>
  </si>
  <si>
    <t>ДГ 30/1500-400,
инв.№00001779</t>
  </si>
  <si>
    <t>ДГ75/1500-400 №3,
инв.№00001780</t>
  </si>
  <si>
    <t>АД-200-Т400-1РМ1 №2,
инв.№00001173</t>
  </si>
  <si>
    <t>АД-200-Т400-1РМ1 №3,
инв.№00001252</t>
  </si>
  <si>
    <t>АД-100, 
инв.№00001553</t>
  </si>
  <si>
    <t>ЭД-60, инв.№00001671</t>
  </si>
  <si>
    <t>АД-200, инв.№00001328</t>
  </si>
  <si>
    <t>АД16С-Т400-1Р,
инв.№00001838</t>
  </si>
  <si>
    <t>АД100С-Т400-РМ2, 
инв.№00001462</t>
  </si>
  <si>
    <t>ЭД-200-Т400-1РН, 
инв.№00001236</t>
  </si>
  <si>
    <t>АД-200-Т400-2Р, 
инв.№00001633</t>
  </si>
  <si>
    <t>АД-60С-Т400, 
инв.№00001865</t>
  </si>
  <si>
    <t>МО "Карский сельсовет"</t>
  </si>
  <si>
    <t>МО "Хорей-Верский сельсовет"</t>
  </si>
  <si>
    <t>МО Юшарский сельсовет"</t>
  </si>
  <si>
    <t>МО "Пустозерский сельсовет"</t>
  </si>
  <si>
    <t>МО "Приморско-Куйский сельсовет"</t>
  </si>
  <si>
    <t>МО "Тельвисочный сельсовет"</t>
  </si>
  <si>
    <t>снижение расхода топлива</t>
  </si>
  <si>
    <t>исполнение 522-ФЗ</t>
  </si>
  <si>
    <t>техническое перевооружение ДЭС, связи с износом</t>
  </si>
  <si>
    <t>источник финансирования</t>
  </si>
  <si>
    <t>бюджет</t>
  </si>
  <si>
    <t>кредит</t>
  </si>
  <si>
    <t>ПРЕДВАРИТЕЛЬНЫЙ РАСЧЕТ ТАРИФОВ</t>
  </si>
  <si>
    <t>в сфере водоснабжения (техническая вода) на период реализации инвестиционной программы</t>
  </si>
  <si>
    <t xml:space="preserve">Муниципального предприятия Заполярного района "Севержилкомсервис" </t>
  </si>
  <si>
    <t>на 2020-2022 годы</t>
  </si>
  <si>
    <t>№</t>
  </si>
  <si>
    <t>Наименование показателей</t>
  </si>
  <si>
    <t>Единица измерения</t>
  </si>
  <si>
    <t>Общая сумма средств, предусмотренная на реализацию инвестиционной программы</t>
  </si>
  <si>
    <t>в том числе по годам реализации инвестиционной программы, без НДС</t>
  </si>
  <si>
    <t>п/п</t>
  </si>
  <si>
    <t>1.</t>
  </si>
  <si>
    <t>Действующий тариф</t>
  </si>
  <si>
    <t>руб./м3</t>
  </si>
  <si>
    <t>2.</t>
  </si>
  <si>
    <t>Ожидаемый тариф на предстоящий период</t>
  </si>
  <si>
    <t>с учетом инфляции</t>
  </si>
  <si>
    <t>3.</t>
  </si>
  <si>
    <t>Сумма средств, предусмотренная на реализацию инвестиционной программы всего, в том числе:</t>
  </si>
  <si>
    <t>тыс. руб.</t>
  </si>
  <si>
    <t>3.1.</t>
  </si>
  <si>
    <t>за счет инвестиционной составляющей в тарифе (с учетом налога на прибыль)</t>
  </si>
  <si>
    <t>3.2.</t>
  </si>
  <si>
    <t>за бюджетного финансирования</t>
  </si>
  <si>
    <t>3.3.</t>
  </si>
  <si>
    <t xml:space="preserve">за счет амортизационных отчислений </t>
  </si>
  <si>
    <t>4.</t>
  </si>
  <si>
    <t>Объем полезного отпуска продукции</t>
  </si>
  <si>
    <t>5.</t>
  </si>
  <si>
    <t>Инвестиционная составляющая в тарифе</t>
  </si>
  <si>
    <t>(стр. 3.1 / стр. 4)</t>
  </si>
  <si>
    <t>6.</t>
  </si>
  <si>
    <t>Тариф с учетом средств на реализацию инвестиционной программы (стр. 2 + стр. 5)</t>
  </si>
  <si>
    <t>7.</t>
  </si>
  <si>
    <t>Индекс роста тарифа к действующему уровню</t>
  </si>
  <si>
    <t>на соответствующий период реализации</t>
  </si>
  <si>
    <t>инвестиционной программы (стр. 6 / стр. 2)</t>
  </si>
  <si>
    <t>М.П.</t>
  </si>
  <si>
    <t>Текущий период
2020 год</t>
  </si>
  <si>
    <t>руб./кВт.ч.</t>
  </si>
  <si>
    <t>тыс.кВт.ч.</t>
  </si>
  <si>
    <t>за счет привлеченного займа (кредит)</t>
  </si>
  <si>
    <t>Приобретение дизель-генератора 100 кВт на ДЭС д. Щелино</t>
  </si>
  <si>
    <t>Приобретение дизель-генератора 60 кВт на ДЭС д. Щелино</t>
  </si>
  <si>
    <t>Приобретение дизель-генерара 60 кВт на ДЭС д.Снопа</t>
  </si>
  <si>
    <t>Приобретение дизель-генератора 60 кВт на ДЭС д. Пылемец</t>
  </si>
  <si>
    <t>Приобретение дизель-генератора 100 кВт на ДЭС д. Пылемец</t>
  </si>
  <si>
    <t>Приобретение 2-х дизель-генераторов 200 кВт на ДЭС д. Лабожское</t>
  </si>
  <si>
    <t>Приобретение дизель-генератора 315 кВт на ДЭС с. Великовисочное</t>
  </si>
  <si>
    <t>Приобретение дизель-генератора 100 кВт на ДЭС с. Великовисочное</t>
  </si>
  <si>
    <t>Приобретение 2-х  дизель-генераторов 60 кВт на ДЭС д.Тошвиска</t>
  </si>
  <si>
    <t>Приобретение дизель-генератора 100 кВт на ДЭС д. Тошвиска</t>
  </si>
  <si>
    <t>в т.ч. За счет бюджета (91 дохорды)</t>
  </si>
  <si>
    <t>бюджетные инвестиции</t>
  </si>
  <si>
    <t>Стоимость оборудования:</t>
  </si>
  <si>
    <t>АД-30</t>
  </si>
  <si>
    <t>АД-60</t>
  </si>
  <si>
    <t>АД-100</t>
  </si>
  <si>
    <t>АД-150</t>
  </si>
  <si>
    <t>АД-200</t>
  </si>
  <si>
    <t>АД-250</t>
  </si>
  <si>
    <t>АД-315</t>
  </si>
  <si>
    <t>АД-16</t>
  </si>
  <si>
    <t>Марка</t>
  </si>
  <si>
    <t>кол-во</t>
  </si>
  <si>
    <t>КП "Северная энергия" от 22.02.2020</t>
  </si>
  <si>
    <t>КП ООО "Завод ПСМ" №23/03/20/1054 от 23.03.20</t>
  </si>
  <si>
    <t>КП "Северная энергия" от 22.02.2020; КП ООО "Завод ПСМ" №15/06/20/2254 от 15.06.20</t>
  </si>
  <si>
    <t>КП "Северная энергия" от 22.02.2020; КП ООО "Завод ПСМ" №15/06/20/2254 от 15.06.20; КП ООО ПФК "Энергодизельцентр" №10/01 от 10.06.20</t>
  </si>
  <si>
    <t>КП ООО "Завод ПСМ" №15/06/20/2254 от 15.06.20; КП ООО ПКФ "Энергодизельцентр" №10/07 от 10.06.20</t>
  </si>
  <si>
    <t>интернет</t>
  </si>
  <si>
    <t>M_ЗР.41</t>
  </si>
  <si>
    <t>M_ЗР.42</t>
  </si>
  <si>
    <t>M_ЗР.43</t>
  </si>
  <si>
    <t>M_ЗР.44</t>
  </si>
  <si>
    <t>M_ЗР.45</t>
  </si>
  <si>
    <t>База</t>
  </si>
  <si>
    <t>Н</t>
  </si>
  <si>
    <t>ввод мощности</t>
  </si>
  <si>
    <t>Приобретение дизель-генератора 315 кВт на ДЭС п.Харута</t>
  </si>
  <si>
    <t>Приобретение 2-х дизель-генераторов 315 кВт на ДЭС п.Хорей-Вер</t>
  </si>
  <si>
    <t>M_ЗР.40</t>
  </si>
  <si>
    <t>Приобретение дизель-генератора 100 кВт на ДЭС д.Макарово</t>
  </si>
  <si>
    <t>Приобретение дизель-генератора 30 кВт на ДЭС п.Варнек</t>
  </si>
  <si>
    <t>Приобретение дизель-генератора 250 кВт на ДЭС п.Хорей-Вер</t>
  </si>
  <si>
    <t>Приобретение дизель-генератоа 60 кВт на ДЭС п.Варнек</t>
  </si>
  <si>
    <t>МО "Хаседа-Хардский сельсовет"</t>
  </si>
  <si>
    <t>АД-250, №4,
инв.№00000877</t>
  </si>
  <si>
    <t>АД-60, 
инв.№000001740</t>
  </si>
  <si>
    <t>АД-200, 
инв.№00000891</t>
  </si>
  <si>
    <t>АД-75, 
инв.№00001228</t>
  </si>
  <si>
    <t>Perkins 300,
Инв.№000001576</t>
  </si>
  <si>
    <t>АД-100, инв.№00001866</t>
  </si>
  <si>
    <t>Удельный расход топлива на отпуск электрической энергии</t>
  </si>
  <si>
    <t>нд</t>
  </si>
  <si>
    <t>прибыль/амортизация</t>
  </si>
  <si>
    <t>кор-ка по ИСУ</t>
  </si>
  <si>
    <t>Исполняющий обязанности генерального директора МП ЗР "Севержилкомсервис"                           Миков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</si>
</sst>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"/>
    <numFmt numFmtId="166" formatCode="#,##0.000"/>
    <numFmt numFmtId="167" formatCode="0.000"/>
    <numFmt numFmtId="168" formatCode="0.00000"/>
    <numFmt numFmtId="169" formatCode="0.000000"/>
  </numFmts>
  <fonts count="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6.5"/>
      <name val="Times New Roman"/>
      <family val="1"/>
      <charset val="204"/>
    </font>
    <font>
      <sz val="6.8"/>
      <name val="Times New Roman"/>
      <family val="1"/>
      <charset val="204"/>
    </font>
    <font>
      <vertAlign val="superscript"/>
      <sz val="6.8"/>
      <name val="Times New Roman"/>
      <family val="1"/>
      <charset val="204"/>
    </font>
    <font>
      <sz val="6.5"/>
      <color indexed="9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6.2"/>
      <name val="Times New Roman"/>
      <family val="1"/>
      <charset val="204"/>
    </font>
    <font>
      <sz val="4.8"/>
      <name val="Times New Roman"/>
      <family val="1"/>
      <charset val="204"/>
    </font>
    <font>
      <sz val="11"/>
      <color indexed="8"/>
      <name val="SimSun"/>
      <family val="2"/>
      <charset val="204"/>
    </font>
    <font>
      <sz val="7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6.5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6"/>
      <color indexed="9"/>
      <name val="Times New Roman"/>
      <family val="1"/>
      <charset val="204"/>
    </font>
    <font>
      <sz val="5.8"/>
      <color indexed="8"/>
      <name val="Times New Roman"/>
      <family val="1"/>
      <charset val="204"/>
    </font>
    <font>
      <sz val="5.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6.8"/>
      <name val="Times New Roman"/>
      <family val="1"/>
      <charset val="204"/>
    </font>
    <font>
      <sz val="6.8"/>
      <color rgb="FF7030A0"/>
      <name val="Times New Roman"/>
      <family val="1"/>
      <charset val="204"/>
    </font>
    <font>
      <b/>
      <sz val="4.8"/>
      <name val="Times New Roman"/>
      <family val="1"/>
      <charset val="204"/>
    </font>
    <font>
      <b/>
      <sz val="11"/>
      <name val="Times New Roman"/>
      <family val="1"/>
      <charset val="204"/>
    </font>
    <font>
      <sz val="5.75"/>
      <name val="Times New Roman"/>
      <family val="1"/>
      <charset val="204"/>
    </font>
    <font>
      <sz val="5.5"/>
      <name val="Times New Roman"/>
      <family val="1"/>
      <charset val="204"/>
    </font>
    <font>
      <b/>
      <sz val="5.75"/>
      <name val="Times New Roman"/>
      <family val="1"/>
      <charset val="204"/>
    </font>
    <font>
      <i/>
      <sz val="5.75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5.85"/>
      <name val="Times New Roman"/>
      <family val="1"/>
      <charset val="204"/>
    </font>
    <font>
      <sz val="5.85"/>
      <name val="Times New Roman"/>
      <family val="1"/>
      <charset val="204"/>
    </font>
    <font>
      <i/>
      <sz val="5.85"/>
      <name val="Times New Roman"/>
      <family val="1"/>
      <charset val="204"/>
    </font>
    <font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4" fillId="0" borderId="0"/>
    <xf numFmtId="0" fontId="16" fillId="0" borderId="0"/>
    <xf numFmtId="0" fontId="17" fillId="0" borderId="0"/>
    <xf numFmtId="9" fontId="44" fillId="0" borderId="0" applyFont="0" applyFill="0" applyBorder="0" applyAlignment="0" applyProtection="0"/>
  </cellStyleXfs>
  <cellXfs count="888">
    <xf numFmtId="0" fontId="0" fillId="0" borderId="0" xfId="0"/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6" fillId="0" borderId="0" xfId="1" applyFont="1" applyBorder="1" applyAlignment="1">
      <alignment horizontal="center" vertical="top"/>
    </xf>
    <xf numFmtId="0" fontId="3" fillId="0" borderId="0" xfId="1" applyFont="1" applyAlignment="1">
      <alignment horizontal="right"/>
    </xf>
    <xf numFmtId="49" fontId="5" fillId="0" borderId="1" xfId="1" applyNumberFormat="1" applyFont="1" applyBorder="1" applyAlignment="1">
      <alignment horizontal="center"/>
    </xf>
    <xf numFmtId="0" fontId="7" fillId="0" borderId="0" xfId="1" applyFont="1" applyAlignment="1">
      <alignment horizontal="left"/>
    </xf>
    <xf numFmtId="0" fontId="7" fillId="0" borderId="15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6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3" fillId="0" borderId="0" xfId="1" applyFont="1" applyAlignment="1">
      <alignment horizontal="right" wrapText="1"/>
    </xf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right"/>
    </xf>
    <xf numFmtId="49" fontId="4" fillId="0" borderId="1" xfId="1" applyNumberFormat="1" applyFont="1" applyFill="1" applyBorder="1" applyAlignment="1">
      <alignment horizontal="center"/>
    </xf>
    <xf numFmtId="0" fontId="13" fillId="0" borderId="6" xfId="1" applyFont="1" applyBorder="1" applyAlignment="1">
      <alignment horizontal="center" vertical="top"/>
    </xf>
    <xf numFmtId="0" fontId="13" fillId="0" borderId="0" xfId="1" applyFont="1" applyAlignment="1">
      <alignment horizontal="center" vertical="top"/>
    </xf>
    <xf numFmtId="49" fontId="13" fillId="0" borderId="6" xfId="1" applyNumberFormat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left" vertical="center" wrapText="1"/>
    </xf>
    <xf numFmtId="0" fontId="13" fillId="0" borderId="6" xfId="1" applyFont="1" applyFill="1" applyBorder="1" applyAlignment="1">
      <alignment horizontal="center" vertical="center"/>
    </xf>
    <xf numFmtId="0" fontId="13" fillId="0" borderId="6" xfId="1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horizontal="left"/>
    </xf>
    <xf numFmtId="0" fontId="4" fillId="0" borderId="0" xfId="1" applyFont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15" fillId="0" borderId="6" xfId="2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textRotation="90" wrapText="1"/>
    </xf>
    <xf numFmtId="0" fontId="15" fillId="0" borderId="6" xfId="2" applyFont="1" applyFill="1" applyBorder="1" applyAlignment="1">
      <alignment horizontal="center" vertical="center" textRotation="90" wrapText="1"/>
    </xf>
    <xf numFmtId="0" fontId="15" fillId="0" borderId="6" xfId="2" applyFont="1" applyFill="1" applyBorder="1" applyAlignment="1">
      <alignment horizontal="center" vertical="center"/>
    </xf>
    <xf numFmtId="49" fontId="15" fillId="0" borderId="6" xfId="2" applyNumberFormat="1" applyFont="1" applyFill="1" applyBorder="1" applyAlignment="1">
      <alignment horizontal="center" vertical="center"/>
    </xf>
    <xf numFmtId="49" fontId="15" fillId="0" borderId="6" xfId="4" applyNumberFormat="1" applyFont="1" applyFill="1" applyBorder="1" applyAlignment="1">
      <alignment horizontal="center" vertical="center"/>
    </xf>
    <xf numFmtId="0" fontId="15" fillId="0" borderId="6" xfId="4" applyNumberFormat="1" applyFont="1" applyFill="1" applyBorder="1" applyAlignment="1">
      <alignment horizontal="left" vertical="center" wrapText="1"/>
    </xf>
    <xf numFmtId="49" fontId="3" fillId="0" borderId="6" xfId="3" applyNumberFormat="1" applyFont="1" applyFill="1" applyBorder="1" applyAlignment="1">
      <alignment horizontal="center" vertical="center"/>
    </xf>
    <xf numFmtId="0" fontId="3" fillId="0" borderId="6" xfId="3" applyNumberFormat="1" applyFont="1" applyFill="1" applyBorder="1" applyAlignment="1">
      <alignment horizontal="center" vertical="center"/>
    </xf>
    <xf numFmtId="0" fontId="3" fillId="0" borderId="6" xfId="3" applyNumberFormat="1" applyFont="1" applyFill="1" applyBorder="1" applyAlignment="1">
      <alignment horizontal="left" vertical="center" wrapText="1"/>
    </xf>
    <xf numFmtId="0" fontId="3" fillId="0" borderId="0" xfId="1" applyNumberFormat="1" applyFont="1" applyFill="1" applyAlignment="1">
      <alignment horizontal="center" vertical="center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right" vertical="top" wrapText="1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left"/>
    </xf>
    <xf numFmtId="0" fontId="6" fillId="0" borderId="0" xfId="1" applyFont="1" applyFill="1" applyAlignment="1">
      <alignment horizontal="left"/>
    </xf>
    <xf numFmtId="0" fontId="6" fillId="0" borderId="6" xfId="3" applyFont="1" applyFill="1" applyBorder="1" applyAlignment="1">
      <alignment horizontal="center" vertical="center" textRotation="90" wrapText="1"/>
    </xf>
    <xf numFmtId="0" fontId="18" fillId="0" borderId="6" xfId="2" applyFont="1" applyFill="1" applyBorder="1" applyAlignment="1">
      <alignment horizontal="center" vertical="center" textRotation="90" wrapText="1"/>
    </xf>
    <xf numFmtId="0" fontId="18" fillId="0" borderId="6" xfId="2" applyFont="1" applyFill="1" applyBorder="1" applyAlignment="1">
      <alignment horizontal="center" vertical="center"/>
    </xf>
    <xf numFmtId="49" fontId="18" fillId="0" borderId="6" xfId="2" applyNumberFormat="1" applyFont="1" applyFill="1" applyBorder="1" applyAlignment="1">
      <alignment horizontal="center" vertical="center"/>
    </xf>
    <xf numFmtId="49" fontId="18" fillId="0" borderId="6" xfId="4" applyNumberFormat="1" applyFont="1" applyFill="1" applyBorder="1" applyAlignment="1">
      <alignment horizontal="center" vertical="center"/>
    </xf>
    <xf numFmtId="0" fontId="18" fillId="0" borderId="6" xfId="4" applyNumberFormat="1" applyFont="1" applyFill="1" applyBorder="1" applyAlignment="1">
      <alignment horizontal="left" vertical="center" wrapText="1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left"/>
    </xf>
    <xf numFmtId="0" fontId="20" fillId="0" borderId="0" xfId="1" applyFont="1" applyAlignment="1">
      <alignment horizontal="left"/>
    </xf>
    <xf numFmtId="0" fontId="21" fillId="0" borderId="0" xfId="1" applyFont="1" applyAlignment="1">
      <alignment horizontal="left"/>
    </xf>
    <xf numFmtId="0" fontId="20" fillId="0" borderId="0" xfId="1" applyFont="1" applyAlignment="1">
      <alignment horizontal="right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center" vertical="top"/>
    </xf>
    <xf numFmtId="49" fontId="20" fillId="0" borderId="0" xfId="1" applyNumberFormat="1" applyFont="1" applyBorder="1" applyAlignment="1">
      <alignment horizontal="center"/>
    </xf>
    <xf numFmtId="0" fontId="20" fillId="0" borderId="0" xfId="1" applyFont="1" applyFill="1" applyAlignment="1">
      <alignment horizontal="left"/>
    </xf>
    <xf numFmtId="0" fontId="22" fillId="0" borderId="6" xfId="2" applyFont="1" applyFill="1" applyBorder="1" applyAlignment="1">
      <alignment horizontal="center" vertical="center" textRotation="90" wrapText="1"/>
    </xf>
    <xf numFmtId="0" fontId="22" fillId="0" borderId="6" xfId="2" applyFont="1" applyFill="1" applyBorder="1" applyAlignment="1">
      <alignment horizontal="center" vertical="center"/>
    </xf>
    <xf numFmtId="49" fontId="22" fillId="0" borderId="6" xfId="2" applyNumberFormat="1" applyFont="1" applyFill="1" applyBorder="1" applyAlignment="1">
      <alignment horizontal="center" vertical="center"/>
    </xf>
    <xf numFmtId="0" fontId="20" fillId="0" borderId="6" xfId="3" applyNumberFormat="1" applyFont="1" applyFill="1" applyBorder="1" applyAlignment="1">
      <alignment horizontal="center" vertical="center"/>
    </xf>
    <xf numFmtId="0" fontId="20" fillId="0" borderId="0" xfId="1" applyNumberFormat="1" applyFont="1" applyFill="1" applyAlignment="1">
      <alignment horizontal="center" vertical="center"/>
    </xf>
    <xf numFmtId="0" fontId="5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 vertical="top"/>
    </xf>
    <xf numFmtId="0" fontId="5" fillId="0" borderId="0" xfId="1" applyFont="1" applyBorder="1" applyAlignment="1">
      <alignment horizontal="left" vertical="top"/>
    </xf>
    <xf numFmtId="0" fontId="23" fillId="0" borderId="6" xfId="2" applyFont="1" applyFill="1" applyBorder="1" applyAlignment="1">
      <alignment horizontal="center" vertical="center" wrapText="1"/>
    </xf>
    <xf numFmtId="0" fontId="23" fillId="0" borderId="6" xfId="2" applyFont="1" applyFill="1" applyBorder="1" applyAlignment="1">
      <alignment horizontal="center" vertical="center"/>
    </xf>
    <xf numFmtId="49" fontId="23" fillId="0" borderId="6" xfId="2" applyNumberFormat="1" applyFont="1" applyFill="1" applyBorder="1" applyAlignment="1">
      <alignment horizontal="center" vertical="center"/>
    </xf>
    <xf numFmtId="49" fontId="5" fillId="0" borderId="6" xfId="3" applyNumberFormat="1" applyFont="1" applyFill="1" applyBorder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/>
    </xf>
    <xf numFmtId="0" fontId="18" fillId="0" borderId="3" xfId="2" applyFont="1" applyFill="1" applyBorder="1" applyAlignment="1">
      <alignment horizontal="center" vertical="center" wrapText="1"/>
    </xf>
    <xf numFmtId="0" fontId="18" fillId="0" borderId="6" xfId="2" applyFont="1" applyFill="1" applyBorder="1" applyAlignment="1">
      <alignment horizontal="center" vertical="center" wrapText="1"/>
    </xf>
    <xf numFmtId="0" fontId="6" fillId="0" borderId="6" xfId="3" applyNumberFormat="1" applyFont="1" applyFill="1" applyBorder="1" applyAlignment="1">
      <alignment horizontal="center" vertical="center" wrapText="1"/>
    </xf>
    <xf numFmtId="0" fontId="18" fillId="0" borderId="6" xfId="4" applyNumberFormat="1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/>
    </xf>
    <xf numFmtId="49" fontId="15" fillId="0" borderId="7" xfId="2" applyNumberFormat="1" applyFont="1" applyFill="1" applyBorder="1" applyAlignment="1">
      <alignment horizontal="center" vertical="center"/>
    </xf>
    <xf numFmtId="0" fontId="15" fillId="0" borderId="7" xfId="4" applyNumberFormat="1" applyFont="1" applyFill="1" applyBorder="1" applyAlignment="1">
      <alignment horizontal="left" vertical="center" wrapText="1"/>
    </xf>
    <xf numFmtId="0" fontId="23" fillId="0" borderId="6" xfId="2" applyFont="1" applyFill="1" applyBorder="1" applyAlignment="1">
      <alignment horizontal="center" vertical="center" textRotation="90"/>
    </xf>
    <xf numFmtId="0" fontId="23" fillId="0" borderId="6" xfId="2" applyFont="1" applyFill="1" applyBorder="1" applyAlignment="1">
      <alignment horizontal="center" vertical="center" textRotation="90" wrapText="1"/>
    </xf>
    <xf numFmtId="0" fontId="23" fillId="0" borderId="7" xfId="2" applyFont="1" applyFill="1" applyBorder="1" applyAlignment="1">
      <alignment horizontal="center" vertical="center"/>
    </xf>
    <xf numFmtId="49" fontId="5" fillId="0" borderId="6" xfId="3" applyNumberFormat="1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left"/>
    </xf>
    <xf numFmtId="0" fontId="25" fillId="0" borderId="6" xfId="2" applyFont="1" applyFill="1" applyBorder="1" applyAlignment="1">
      <alignment horizontal="center" vertical="center" textRotation="90" wrapText="1"/>
    </xf>
    <xf numFmtId="0" fontId="25" fillId="0" borderId="9" xfId="2" applyFont="1" applyFill="1" applyBorder="1" applyAlignment="1">
      <alignment horizontal="center" vertical="center" wrapText="1"/>
    </xf>
    <xf numFmtId="0" fontId="25" fillId="0" borderId="6" xfId="2" applyFont="1" applyFill="1" applyBorder="1" applyAlignment="1">
      <alignment horizontal="center" vertical="center" wrapText="1"/>
    </xf>
    <xf numFmtId="0" fontId="25" fillId="0" borderId="6" xfId="2" applyFont="1" applyFill="1" applyBorder="1" applyAlignment="1">
      <alignment horizontal="center" vertical="center"/>
    </xf>
    <xf numFmtId="0" fontId="25" fillId="0" borderId="7" xfId="2" applyFont="1" applyFill="1" applyBorder="1" applyAlignment="1">
      <alignment horizontal="center" vertical="center"/>
    </xf>
    <xf numFmtId="49" fontId="25" fillId="0" borderId="6" xfId="2" applyNumberFormat="1" applyFont="1" applyFill="1" applyBorder="1" applyAlignment="1">
      <alignment horizontal="center" vertical="center"/>
    </xf>
    <xf numFmtId="0" fontId="23" fillId="0" borderId="7" xfId="2" applyFont="1" applyFill="1" applyBorder="1" applyAlignment="1">
      <alignment horizontal="center" vertical="center" wrapText="1"/>
    </xf>
    <xf numFmtId="0" fontId="23" fillId="0" borderId="7" xfId="4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3" fillId="0" borderId="6" xfId="3" applyNumberFormat="1" applyFont="1" applyFill="1" applyBorder="1" applyAlignment="1">
      <alignment horizontal="center" vertical="center" wrapText="1"/>
    </xf>
    <xf numFmtId="0" fontId="28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0" fontId="12" fillId="0" borderId="0" xfId="1" applyFont="1" applyAlignment="1">
      <alignment horizontal="left"/>
    </xf>
    <xf numFmtId="0" fontId="12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top"/>
    </xf>
    <xf numFmtId="0" fontId="12" fillId="0" borderId="0" xfId="1" applyFont="1" applyAlignment="1">
      <alignment horizontal="center" vertical="top"/>
    </xf>
    <xf numFmtId="0" fontId="12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left" vertical="center" wrapText="1"/>
    </xf>
    <xf numFmtId="49" fontId="12" fillId="0" borderId="6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9" xfId="1" applyFont="1" applyBorder="1" applyAlignment="1">
      <alignment horizontal="center" vertical="top"/>
    </xf>
    <xf numFmtId="0" fontId="7" fillId="0" borderId="9" xfId="1" applyFont="1" applyBorder="1" applyAlignment="1">
      <alignment horizontal="center" vertical="top"/>
    </xf>
    <xf numFmtId="0" fontId="5" fillId="0" borderId="1" xfId="1" applyFont="1" applyBorder="1" applyAlignment="1"/>
    <xf numFmtId="0" fontId="29" fillId="0" borderId="6" xfId="0" applyFont="1" applyBorder="1" applyAlignment="1">
      <alignment vertical="center" wrapText="1"/>
    </xf>
    <xf numFmtId="0" fontId="3" fillId="0" borderId="0" xfId="1" applyFont="1" applyAlignment="1"/>
    <xf numFmtId="0" fontId="3" fillId="0" borderId="0" xfId="1" applyNumberFormat="1" applyFont="1" applyAlignment="1">
      <alignment horizontal="left"/>
    </xf>
    <xf numFmtId="0" fontId="29" fillId="0" borderId="6" xfId="0" applyNumberFormat="1" applyFont="1" applyBorder="1" applyAlignment="1">
      <alignment horizontal="center" vertical="center" wrapText="1"/>
    </xf>
    <xf numFmtId="0" fontId="29" fillId="0" borderId="6" xfId="0" applyNumberFormat="1" applyFont="1" applyBorder="1" applyAlignment="1">
      <alignment vertical="center" wrapText="1"/>
    </xf>
    <xf numFmtId="49" fontId="29" fillId="0" borderId="6" xfId="0" applyNumberFormat="1" applyFont="1" applyBorder="1" applyAlignment="1">
      <alignment horizontal="center" vertical="center" wrapText="1"/>
    </xf>
    <xf numFmtId="0" fontId="30" fillId="0" borderId="6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vertical="center" wrapText="1"/>
    </xf>
    <xf numFmtId="0" fontId="31" fillId="0" borderId="9" xfId="1" applyFont="1" applyBorder="1" applyAlignment="1">
      <alignment horizontal="center" vertical="top"/>
    </xf>
    <xf numFmtId="0" fontId="31" fillId="0" borderId="6" xfId="1" applyFont="1" applyBorder="1" applyAlignment="1">
      <alignment horizontal="center" vertical="top"/>
    </xf>
    <xf numFmtId="0" fontId="31" fillId="0" borderId="0" xfId="1" applyFont="1" applyAlignment="1">
      <alignment horizontal="center" vertical="top"/>
    </xf>
    <xf numFmtId="49" fontId="29" fillId="2" borderId="6" xfId="0" applyNumberFormat="1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vertical="center" wrapText="1"/>
    </xf>
    <xf numFmtId="0" fontId="7" fillId="2" borderId="6" xfId="1" applyFont="1" applyFill="1" applyBorder="1" applyAlignment="1">
      <alignment horizontal="center" vertical="top"/>
    </xf>
    <xf numFmtId="0" fontId="7" fillId="2" borderId="0" xfId="1" applyFont="1" applyFill="1" applyAlignment="1">
      <alignment horizontal="center" vertical="top"/>
    </xf>
    <xf numFmtId="49" fontId="29" fillId="3" borderId="6" xfId="0" applyNumberFormat="1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vertical="center" wrapText="1"/>
    </xf>
    <xf numFmtId="0" fontId="7" fillId="3" borderId="9" xfId="1" applyFont="1" applyFill="1" applyBorder="1" applyAlignment="1">
      <alignment horizontal="center" vertical="top"/>
    </xf>
    <xf numFmtId="0" fontId="7" fillId="3" borderId="6" xfId="1" applyFont="1" applyFill="1" applyBorder="1" applyAlignment="1">
      <alignment horizontal="center" vertical="top"/>
    </xf>
    <xf numFmtId="0" fontId="7" fillId="3" borderId="0" xfId="1" applyFont="1" applyFill="1" applyAlignment="1">
      <alignment horizontal="center" vertical="top"/>
    </xf>
    <xf numFmtId="49" fontId="29" fillId="0" borderId="6" xfId="0" applyNumberFormat="1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vertical="center" wrapText="1"/>
    </xf>
    <xf numFmtId="0" fontId="7" fillId="0" borderId="9" xfId="1" applyFont="1" applyFill="1" applyBorder="1" applyAlignment="1">
      <alignment horizontal="center" vertical="top"/>
    </xf>
    <xf numFmtId="0" fontId="7" fillId="0" borderId="6" xfId="1" applyFont="1" applyFill="1" applyBorder="1" applyAlignment="1">
      <alignment horizontal="center" vertical="top"/>
    </xf>
    <xf numFmtId="0" fontId="7" fillId="0" borderId="0" xfId="1" applyFont="1" applyFill="1" applyAlignment="1">
      <alignment horizontal="center" vertical="top"/>
    </xf>
    <xf numFmtId="2" fontId="7" fillId="3" borderId="6" xfId="1" applyNumberFormat="1" applyFont="1" applyFill="1" applyBorder="1" applyAlignment="1">
      <alignment horizontal="center" vertical="top"/>
    </xf>
    <xf numFmtId="164" fontId="7" fillId="0" borderId="6" xfId="1" applyNumberFormat="1" applyFont="1" applyBorder="1" applyAlignment="1">
      <alignment horizontal="center" vertical="top"/>
    </xf>
    <xf numFmtId="165" fontId="7" fillId="0" borderId="6" xfId="1" applyNumberFormat="1" applyFont="1" applyBorder="1" applyAlignment="1">
      <alignment horizontal="center" vertical="top"/>
    </xf>
    <xf numFmtId="165" fontId="7" fillId="2" borderId="6" xfId="1" applyNumberFormat="1" applyFont="1" applyFill="1" applyBorder="1" applyAlignment="1">
      <alignment horizontal="center" vertical="top"/>
    </xf>
    <xf numFmtId="165" fontId="7" fillId="3" borderId="6" xfId="1" applyNumberFormat="1" applyFont="1" applyFill="1" applyBorder="1" applyAlignment="1">
      <alignment horizontal="center" vertical="top"/>
    </xf>
    <xf numFmtId="165" fontId="7" fillId="0" borderId="6" xfId="1" applyNumberFormat="1" applyFont="1" applyFill="1" applyBorder="1" applyAlignment="1">
      <alignment horizontal="center" vertical="top"/>
    </xf>
    <xf numFmtId="49" fontId="3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left"/>
    </xf>
    <xf numFmtId="49" fontId="13" fillId="0" borderId="6" xfId="1" applyNumberFormat="1" applyFont="1" applyBorder="1" applyAlignment="1">
      <alignment horizontal="center" vertical="top"/>
    </xf>
    <xf numFmtId="49" fontId="11" fillId="0" borderId="0" xfId="1" applyNumberFormat="1" applyFont="1" applyAlignment="1">
      <alignment horizontal="left"/>
    </xf>
    <xf numFmtId="49" fontId="3" fillId="0" borderId="0" xfId="1" applyNumberFormat="1" applyFont="1" applyAlignment="1">
      <alignment horizontal="left" wrapText="1"/>
    </xf>
    <xf numFmtId="49" fontId="4" fillId="0" borderId="0" xfId="1" applyNumberFormat="1" applyFont="1" applyAlignment="1">
      <alignment horizontal="left" wrapText="1"/>
    </xf>
    <xf numFmtId="49" fontId="5" fillId="0" borderId="0" xfId="1" applyNumberFormat="1" applyFont="1" applyAlignment="1">
      <alignment horizontal="left" wrapText="1"/>
    </xf>
    <xf numFmtId="49" fontId="13" fillId="0" borderId="6" xfId="1" applyNumberFormat="1" applyFont="1" applyBorder="1" applyAlignment="1">
      <alignment horizontal="center" vertical="top" wrapText="1"/>
    </xf>
    <xf numFmtId="49" fontId="11" fillId="0" borderId="0" xfId="1" applyNumberFormat="1" applyFont="1" applyAlignment="1">
      <alignment horizontal="left" wrapText="1"/>
    </xf>
    <xf numFmtId="0" fontId="29" fillId="4" borderId="6" xfId="0" applyNumberFormat="1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vertical="center" wrapText="1"/>
    </xf>
    <xf numFmtId="0" fontId="7" fillId="4" borderId="9" xfId="1" applyFont="1" applyFill="1" applyBorder="1" applyAlignment="1">
      <alignment horizontal="center" vertical="top"/>
    </xf>
    <xf numFmtId="0" fontId="7" fillId="4" borderId="6" xfId="1" applyFont="1" applyFill="1" applyBorder="1" applyAlignment="1">
      <alignment horizontal="center" vertical="top"/>
    </xf>
    <xf numFmtId="165" fontId="7" fillId="4" borderId="6" xfId="1" applyNumberFormat="1" applyFont="1" applyFill="1" applyBorder="1" applyAlignment="1">
      <alignment horizontal="center" vertical="top"/>
    </xf>
    <xf numFmtId="0" fontId="7" fillId="4" borderId="0" xfId="1" applyFont="1" applyFill="1" applyAlignment="1">
      <alignment horizontal="center" vertical="top"/>
    </xf>
    <xf numFmtId="0" fontId="30" fillId="0" borderId="6" xfId="0" applyFont="1" applyBorder="1" applyAlignment="1">
      <alignment horizontal="center" vertical="center" wrapText="1"/>
    </xf>
    <xf numFmtId="0" fontId="13" fillId="4" borderId="6" xfId="1" applyNumberFormat="1" applyFont="1" applyFill="1" applyBorder="1" applyAlignment="1">
      <alignment horizontal="center" vertical="center"/>
    </xf>
    <xf numFmtId="0" fontId="33" fillId="5" borderId="6" xfId="1" applyNumberFormat="1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 wrapText="1"/>
    </xf>
    <xf numFmtId="0" fontId="34" fillId="5" borderId="0" xfId="1" applyFont="1" applyFill="1" applyAlignment="1">
      <alignment horizontal="left"/>
    </xf>
    <xf numFmtId="0" fontId="15" fillId="0" borderId="6" xfId="4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11" fillId="0" borderId="0" xfId="1" applyFont="1" applyAlignment="1">
      <alignment horizontal="left" wrapText="1"/>
    </xf>
    <xf numFmtId="0" fontId="4" fillId="0" borderId="1" xfId="1" applyFont="1" applyFill="1" applyBorder="1" applyAlignment="1"/>
    <xf numFmtId="0" fontId="5" fillId="0" borderId="1" xfId="1" applyFont="1" applyFill="1" applyBorder="1" applyAlignment="1"/>
    <xf numFmtId="0" fontId="35" fillId="0" borderId="0" xfId="1" applyFont="1"/>
    <xf numFmtId="0" fontId="35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37" fillId="0" borderId="0" xfId="1" applyFont="1"/>
    <xf numFmtId="0" fontId="37" fillId="0" borderId="6" xfId="1" applyFont="1" applyBorder="1" applyAlignment="1">
      <alignment horizontal="center" vertical="center" wrapText="1"/>
    </xf>
    <xf numFmtId="0" fontId="37" fillId="0" borderId="28" xfId="1" applyFont="1" applyBorder="1" applyAlignment="1">
      <alignment horizontal="center" vertical="center" wrapText="1"/>
    </xf>
    <xf numFmtId="0" fontId="38" fillId="0" borderId="33" xfId="1" applyFont="1" applyBorder="1" applyAlignment="1">
      <alignment horizontal="center" vertical="top"/>
    </xf>
    <xf numFmtId="0" fontId="38" fillId="0" borderId="34" xfId="1" applyFont="1" applyBorder="1" applyAlignment="1">
      <alignment horizontal="center" vertical="top"/>
    </xf>
    <xf numFmtId="0" fontId="38" fillId="0" borderId="0" xfId="1" applyFont="1" applyAlignment="1">
      <alignment vertical="top"/>
    </xf>
    <xf numFmtId="0" fontId="37" fillId="0" borderId="0" xfId="1" applyFont="1" applyAlignment="1">
      <alignment vertical="center"/>
    </xf>
    <xf numFmtId="0" fontId="41" fillId="0" borderId="0" xfId="1" applyFont="1" applyAlignment="1">
      <alignment vertical="center"/>
    </xf>
    <xf numFmtId="0" fontId="41" fillId="0" borderId="28" xfId="1" applyFont="1" applyBorder="1" applyAlignment="1">
      <alignment horizontal="center" vertical="center"/>
    </xf>
    <xf numFmtId="0" fontId="41" fillId="0" borderId="6" xfId="1" applyFont="1" applyBorder="1" applyAlignment="1">
      <alignment horizontal="center" vertical="center"/>
    </xf>
    <xf numFmtId="167" fontId="41" fillId="0" borderId="6" xfId="1" applyNumberFormat="1" applyFont="1" applyFill="1" applyBorder="1" applyAlignment="1">
      <alignment horizontal="center" vertical="center"/>
    </xf>
    <xf numFmtId="166" fontId="41" fillId="0" borderId="6" xfId="1" applyNumberFormat="1" applyFont="1" applyFill="1" applyBorder="1" applyAlignment="1">
      <alignment horizontal="center" vertical="center"/>
    </xf>
    <xf numFmtId="166" fontId="41" fillId="0" borderId="6" xfId="1" applyNumberFormat="1" applyFont="1" applyBorder="1" applyAlignment="1">
      <alignment horizontal="center" vertical="center"/>
    </xf>
    <xf numFmtId="167" fontId="41" fillId="0" borderId="6" xfId="1" applyNumberFormat="1" applyFont="1" applyBorder="1" applyAlignment="1">
      <alignment horizontal="center" vertical="center"/>
    </xf>
    <xf numFmtId="167" fontId="41" fillId="0" borderId="0" xfId="1" applyNumberFormat="1" applyFont="1" applyAlignment="1">
      <alignment vertical="center"/>
    </xf>
    <xf numFmtId="0" fontId="41" fillId="0" borderId="42" xfId="1" applyFont="1" applyBorder="1" applyAlignment="1">
      <alignment horizontal="center" vertical="center"/>
    </xf>
    <xf numFmtId="0" fontId="41" fillId="0" borderId="3" xfId="1" applyFont="1" applyBorder="1" applyAlignment="1">
      <alignment horizontal="center" vertical="center"/>
    </xf>
    <xf numFmtId="167" fontId="41" fillId="0" borderId="3" xfId="1" applyNumberFormat="1" applyFont="1" applyBorder="1" applyAlignment="1">
      <alignment horizontal="center" vertical="center"/>
    </xf>
    <xf numFmtId="0" fontId="41" fillId="0" borderId="33" xfId="1" applyFont="1" applyBorder="1" applyAlignment="1">
      <alignment horizontal="center" vertical="center"/>
    </xf>
    <xf numFmtId="0" fontId="41" fillId="0" borderId="34" xfId="1" applyFont="1" applyBorder="1" applyAlignment="1">
      <alignment horizontal="center" vertical="center"/>
    </xf>
    <xf numFmtId="0" fontId="41" fillId="0" borderId="28" xfId="1" applyFont="1" applyFill="1" applyBorder="1" applyAlignment="1">
      <alignment horizontal="center" vertical="center"/>
    </xf>
    <xf numFmtId="0" fontId="41" fillId="0" borderId="6" xfId="1" applyFont="1" applyFill="1" applyBorder="1" applyAlignment="1">
      <alignment horizontal="center" vertical="center"/>
    </xf>
    <xf numFmtId="0" fontId="41" fillId="0" borderId="0" xfId="1" applyFont="1" applyFill="1" applyAlignment="1">
      <alignment vertical="center"/>
    </xf>
    <xf numFmtId="167" fontId="41" fillId="0" borderId="34" xfId="1" applyNumberFormat="1" applyFont="1" applyBorder="1" applyAlignment="1">
      <alignment horizontal="center" vertical="center"/>
    </xf>
    <xf numFmtId="167" fontId="41" fillId="0" borderId="33" xfId="1" applyNumberFormat="1" applyFont="1" applyBorder="1" applyAlignment="1">
      <alignment horizontal="center" vertical="center"/>
    </xf>
    <xf numFmtId="166" fontId="41" fillId="6" borderId="6" xfId="1" applyNumberFormat="1" applyFont="1" applyFill="1" applyBorder="1" applyAlignment="1">
      <alignment horizontal="center" vertical="center"/>
    </xf>
    <xf numFmtId="2" fontId="41" fillId="0" borderId="6" xfId="1" applyNumberFormat="1" applyFont="1" applyBorder="1" applyAlignment="1">
      <alignment horizontal="center" vertical="center"/>
    </xf>
    <xf numFmtId="0" fontId="41" fillId="0" borderId="0" xfId="1" applyFont="1"/>
    <xf numFmtId="0" fontId="41" fillId="0" borderId="6" xfId="1" applyFont="1" applyBorder="1" applyAlignment="1">
      <alignment horizontal="center" vertical="center" wrapText="1"/>
    </xf>
    <xf numFmtId="0" fontId="41" fillId="0" borderId="28" xfId="1" applyFont="1" applyBorder="1" applyAlignment="1">
      <alignment horizontal="center" vertical="center" wrapText="1"/>
    </xf>
    <xf numFmtId="0" fontId="42" fillId="0" borderId="33" xfId="1" applyFont="1" applyBorder="1" applyAlignment="1">
      <alignment horizontal="center" vertical="top"/>
    </xf>
    <xf numFmtId="0" fontId="42" fillId="0" borderId="34" xfId="1" applyFont="1" applyBorder="1" applyAlignment="1">
      <alignment horizontal="center" vertical="top"/>
    </xf>
    <xf numFmtId="0" fontId="42" fillId="0" borderId="0" xfId="1" applyFont="1" applyAlignment="1">
      <alignment vertical="top"/>
    </xf>
    <xf numFmtId="2" fontId="41" fillId="0" borderId="28" xfId="1" applyNumberFormat="1" applyFont="1" applyBorder="1" applyAlignment="1">
      <alignment horizontal="center" vertical="center"/>
    </xf>
    <xf numFmtId="2" fontId="41" fillId="6" borderId="6" xfId="1" applyNumberFormat="1" applyFont="1" applyFill="1" applyBorder="1" applyAlignment="1">
      <alignment horizontal="center" vertical="center"/>
    </xf>
    <xf numFmtId="2" fontId="41" fillId="0" borderId="34" xfId="1" applyNumberFormat="1" applyFont="1" applyBorder="1" applyAlignment="1">
      <alignment horizontal="center" vertical="center"/>
    </xf>
    <xf numFmtId="2" fontId="41" fillId="0" borderId="33" xfId="1" applyNumberFormat="1" applyFont="1" applyBorder="1" applyAlignment="1">
      <alignment horizontal="center" vertical="center"/>
    </xf>
    <xf numFmtId="0" fontId="41" fillId="0" borderId="27" xfId="1" applyFont="1" applyBorder="1" applyAlignment="1">
      <alignment horizontal="center" vertical="center"/>
    </xf>
    <xf numFmtId="2" fontId="41" fillId="0" borderId="15" xfId="1" applyNumberFormat="1" applyFont="1" applyBorder="1" applyAlignment="1">
      <alignment horizontal="center" vertical="center"/>
    </xf>
    <xf numFmtId="2" fontId="41" fillId="0" borderId="27" xfId="1" applyNumberFormat="1" applyFont="1" applyBorder="1" applyAlignment="1">
      <alignment horizontal="center" vertical="center"/>
    </xf>
    <xf numFmtId="0" fontId="41" fillId="0" borderId="33" xfId="1" applyFont="1" applyBorder="1" applyAlignment="1">
      <alignment horizontal="center" vertical="center" wrapText="1"/>
    </xf>
    <xf numFmtId="0" fontId="43" fillId="0" borderId="39" xfId="1" applyFont="1" applyBorder="1" applyAlignment="1">
      <alignment horizontal="left"/>
    </xf>
    <xf numFmtId="0" fontId="43" fillId="0" borderId="0" xfId="1" applyFont="1" applyAlignment="1">
      <alignment horizontal="left"/>
    </xf>
    <xf numFmtId="0" fontId="41" fillId="0" borderId="0" xfId="1" applyFont="1" applyAlignment="1">
      <alignment horizontal="left"/>
    </xf>
    <xf numFmtId="0" fontId="41" fillId="7" borderId="6" xfId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5" fillId="0" borderId="0" xfId="0" applyFont="1"/>
    <xf numFmtId="0" fontId="35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6" fillId="0" borderId="0" xfId="0" applyFont="1" applyAlignment="1">
      <alignment horizontal="left" vertical="top"/>
    </xf>
    <xf numFmtId="4" fontId="41" fillId="0" borderId="6" xfId="1" applyNumberFormat="1" applyFont="1" applyBorder="1" applyAlignment="1">
      <alignment horizontal="center" vertical="center"/>
    </xf>
    <xf numFmtId="4" fontId="3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" fontId="43" fillId="0" borderId="0" xfId="0" applyNumberFormat="1" applyFont="1" applyFill="1" applyAlignment="1">
      <alignment horizontal="left"/>
    </xf>
    <xf numFmtId="0" fontId="7" fillId="0" borderId="9" xfId="1" applyFont="1" applyBorder="1" applyAlignment="1">
      <alignment horizontal="center" vertical="top"/>
    </xf>
    <xf numFmtId="4" fontId="37" fillId="0" borderId="23" xfId="1" applyNumberFormat="1" applyFont="1" applyBorder="1" applyAlignment="1">
      <alignment horizontal="center" vertical="center" wrapText="1"/>
    </xf>
    <xf numFmtId="4" fontId="37" fillId="0" borderId="6" xfId="1" applyNumberFormat="1" applyFont="1" applyBorder="1" applyAlignment="1">
      <alignment horizontal="center" vertical="center" wrapText="1"/>
    </xf>
    <xf numFmtId="3" fontId="38" fillId="0" borderId="34" xfId="1" applyNumberFormat="1" applyFont="1" applyBorder="1" applyAlignment="1">
      <alignment horizontal="center" vertical="top"/>
    </xf>
    <xf numFmtId="167" fontId="7" fillId="2" borderId="6" xfId="1" applyNumberFormat="1" applyFont="1" applyFill="1" applyBorder="1" applyAlignment="1">
      <alignment horizontal="center" vertical="top"/>
    </xf>
    <xf numFmtId="167" fontId="7" fillId="3" borderId="6" xfId="1" applyNumberFormat="1" applyFont="1" applyFill="1" applyBorder="1" applyAlignment="1">
      <alignment horizontal="center" vertical="top"/>
    </xf>
    <xf numFmtId="165" fontId="31" fillId="0" borderId="6" xfId="1" applyNumberFormat="1" applyFont="1" applyBorder="1" applyAlignment="1">
      <alignment horizontal="center" vertical="top"/>
    </xf>
    <xf numFmtId="165" fontId="7" fillId="0" borderId="6" xfId="1" applyNumberFormat="1" applyFont="1" applyBorder="1" applyAlignment="1">
      <alignment horizontal="center" vertical="top"/>
    </xf>
    <xf numFmtId="17" fontId="7" fillId="0" borderId="6" xfId="1" applyNumberFormat="1" applyFont="1" applyBorder="1" applyAlignment="1">
      <alignment horizontal="center" vertical="top"/>
    </xf>
    <xf numFmtId="4" fontId="7" fillId="2" borderId="6" xfId="1" applyNumberFormat="1" applyFont="1" applyFill="1" applyBorder="1" applyAlignment="1">
      <alignment horizontal="center" vertical="top"/>
    </xf>
    <xf numFmtId="164" fontId="30" fillId="5" borderId="6" xfId="0" applyNumberFormat="1" applyFont="1" applyFill="1" applyBorder="1" applyAlignment="1">
      <alignment horizontal="center" vertical="center" wrapText="1"/>
    </xf>
    <xf numFmtId="2" fontId="7" fillId="2" borderId="6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left"/>
    </xf>
    <xf numFmtId="49" fontId="20" fillId="0" borderId="0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165" fontId="7" fillId="4" borderId="6" xfId="1" applyNumberFormat="1" applyFont="1" applyFill="1" applyBorder="1" applyAlignment="1">
      <alignment horizontal="center" vertical="top"/>
    </xf>
    <xf numFmtId="165" fontId="7" fillId="0" borderId="6" xfId="1" applyNumberFormat="1" applyFont="1" applyBorder="1" applyAlignment="1">
      <alignment horizontal="center" vertical="top"/>
    </xf>
    <xf numFmtId="0" fontId="3" fillId="0" borderId="0" xfId="1" applyFont="1" applyAlignment="1">
      <alignment horizontal="right" vertical="top" wrapText="1"/>
    </xf>
    <xf numFmtId="0" fontId="6" fillId="0" borderId="0" xfId="1" applyFont="1" applyBorder="1" applyAlignment="1">
      <alignment horizontal="center" vertical="top"/>
    </xf>
    <xf numFmtId="0" fontId="15" fillId="0" borderId="6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 textRotation="90" wrapText="1"/>
    </xf>
    <xf numFmtId="49" fontId="15" fillId="0" borderId="6" xfId="2" applyNumberFormat="1" applyFont="1" applyFill="1" applyBorder="1" applyAlignment="1">
      <alignment horizontal="center" vertical="center"/>
    </xf>
    <xf numFmtId="0" fontId="3" fillId="0" borderId="6" xfId="3" applyNumberFormat="1" applyFont="1" applyFill="1" applyBorder="1" applyAlignment="1">
      <alignment horizontal="center" vertical="center"/>
    </xf>
    <xf numFmtId="0" fontId="18" fillId="0" borderId="4" xfId="2" applyFont="1" applyFill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7" fillId="0" borderId="24" xfId="1" applyFont="1" applyBorder="1" applyAlignment="1">
      <alignment horizontal="center" vertical="center" wrapText="1"/>
    </xf>
    <xf numFmtId="0" fontId="37" fillId="0" borderId="23" xfId="1" applyFont="1" applyBorder="1" applyAlignment="1">
      <alignment horizontal="center" vertical="center" wrapText="1"/>
    </xf>
    <xf numFmtId="0" fontId="42" fillId="0" borderId="31" xfId="1" applyFont="1" applyBorder="1" applyAlignment="1">
      <alignment horizontal="center" vertical="top"/>
    </xf>
    <xf numFmtId="0" fontId="45" fillId="0" borderId="0" xfId="0" applyFont="1"/>
    <xf numFmtId="0" fontId="46" fillId="0" borderId="10" xfId="1" applyNumberFormat="1" applyFont="1" applyBorder="1" applyAlignment="1">
      <alignment vertical="center" wrapText="1"/>
    </xf>
    <xf numFmtId="0" fontId="46" fillId="0" borderId="10" xfId="1" applyFont="1" applyBorder="1" applyAlignment="1">
      <alignment vertical="center" wrapText="1"/>
    </xf>
    <xf numFmtId="49" fontId="47" fillId="0" borderId="6" xfId="0" applyNumberFormat="1" applyFont="1" applyBorder="1" applyAlignment="1">
      <alignment horizontal="center" vertical="center" wrapText="1"/>
    </xf>
    <xf numFmtId="0" fontId="46" fillId="0" borderId="6" xfId="1" applyNumberFormat="1" applyFont="1" applyBorder="1" applyAlignment="1">
      <alignment vertical="center" wrapText="1"/>
    </xf>
    <xf numFmtId="0" fontId="46" fillId="0" borderId="6" xfId="1" applyFont="1" applyBorder="1" applyAlignment="1">
      <alignment vertical="center" wrapText="1"/>
    </xf>
    <xf numFmtId="0" fontId="46" fillId="0" borderId="6" xfId="1" applyFont="1" applyBorder="1" applyAlignment="1">
      <alignment horizontal="center" vertical="top"/>
    </xf>
    <xf numFmtId="2" fontId="7" fillId="0" borderId="6" xfId="1" applyNumberFormat="1" applyFont="1" applyBorder="1" applyAlignment="1">
      <alignment horizontal="center" vertical="top"/>
    </xf>
    <xf numFmtId="4" fontId="31" fillId="0" borderId="6" xfId="1" applyNumberFormat="1" applyFont="1" applyBorder="1" applyAlignment="1">
      <alignment horizontal="center" vertical="top"/>
    </xf>
    <xf numFmtId="4" fontId="7" fillId="4" borderId="6" xfId="1" applyNumberFormat="1" applyFont="1" applyFill="1" applyBorder="1" applyAlignment="1">
      <alignment horizontal="center" vertical="top"/>
    </xf>
    <xf numFmtId="4" fontId="3" fillId="0" borderId="0" xfId="1" applyNumberFormat="1" applyFont="1" applyAlignment="1">
      <alignment horizontal="left"/>
    </xf>
    <xf numFmtId="4" fontId="11" fillId="0" borderId="0" xfId="1" applyNumberFormat="1" applyFont="1" applyAlignment="1">
      <alignment horizontal="left"/>
    </xf>
    <xf numFmtId="4" fontId="5" fillId="0" borderId="0" xfId="1" applyNumberFormat="1" applyFont="1" applyAlignment="1">
      <alignment horizontal="left"/>
    </xf>
    <xf numFmtId="4" fontId="5" fillId="0" borderId="1" xfId="1" applyNumberFormat="1" applyFont="1" applyBorder="1" applyAlignment="1"/>
    <xf numFmtId="4" fontId="7" fillId="0" borderId="15" xfId="1" applyNumberFormat="1" applyFont="1" applyBorder="1" applyAlignment="1">
      <alignment horizontal="center" vertical="center" textRotation="90" wrapText="1"/>
    </xf>
    <xf numFmtId="4" fontId="7" fillId="0" borderId="6" xfId="1" applyNumberFormat="1" applyFont="1" applyBorder="1" applyAlignment="1">
      <alignment horizontal="center" vertical="top"/>
    </xf>
    <xf numFmtId="4" fontId="7" fillId="3" borderId="6" xfId="1" applyNumberFormat="1" applyFont="1" applyFill="1" applyBorder="1" applyAlignment="1">
      <alignment horizontal="center" vertical="top"/>
    </xf>
    <xf numFmtId="4" fontId="7" fillId="0" borderId="6" xfId="1" applyNumberFormat="1" applyFont="1" applyFill="1" applyBorder="1" applyAlignment="1">
      <alignment horizontal="center" vertical="top"/>
    </xf>
    <xf numFmtId="2" fontId="3" fillId="0" borderId="0" xfId="1" applyNumberFormat="1" applyFont="1" applyAlignment="1">
      <alignment horizontal="left"/>
    </xf>
    <xf numFmtId="2" fontId="11" fillId="0" borderId="0" xfId="1" applyNumberFormat="1" applyFont="1" applyAlignment="1">
      <alignment horizontal="left"/>
    </xf>
    <xf numFmtId="2" fontId="5" fillId="0" borderId="0" xfId="1" applyNumberFormat="1" applyFont="1" applyAlignment="1">
      <alignment horizontal="left"/>
    </xf>
    <xf numFmtId="2" fontId="5" fillId="0" borderId="1" xfId="1" applyNumberFormat="1" applyFont="1" applyBorder="1" applyAlignment="1"/>
    <xf numFmtId="2" fontId="5" fillId="0" borderId="0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 vertical="top"/>
    </xf>
    <xf numFmtId="2" fontId="3" fillId="0" borderId="0" xfId="1" applyNumberFormat="1" applyFont="1" applyAlignment="1">
      <alignment horizontal="right"/>
    </xf>
    <xf numFmtId="2" fontId="7" fillId="0" borderId="15" xfId="1" applyNumberFormat="1" applyFont="1" applyBorder="1" applyAlignment="1">
      <alignment horizontal="center" vertical="center" textRotation="90" wrapText="1"/>
    </xf>
    <xf numFmtId="2" fontId="7" fillId="0" borderId="6" xfId="1" applyNumberFormat="1" applyFont="1" applyBorder="1" applyAlignment="1">
      <alignment horizontal="center" vertical="center" textRotation="90" wrapText="1"/>
    </xf>
    <xf numFmtId="2" fontId="31" fillId="0" borderId="6" xfId="1" applyNumberFormat="1" applyFont="1" applyBorder="1" applyAlignment="1">
      <alignment horizontal="center" vertical="top"/>
    </xf>
    <xf numFmtId="2" fontId="7" fillId="4" borderId="6" xfId="1" applyNumberFormat="1" applyFont="1" applyFill="1" applyBorder="1" applyAlignment="1">
      <alignment horizontal="center" vertical="top"/>
    </xf>
    <xf numFmtId="2" fontId="7" fillId="0" borderId="6" xfId="1" applyNumberFormat="1" applyFont="1" applyFill="1" applyBorder="1" applyAlignment="1">
      <alignment horizontal="center" vertical="top"/>
    </xf>
    <xf numFmtId="2" fontId="32" fillId="0" borderId="6" xfId="1" applyNumberFormat="1" applyFont="1" applyBorder="1" applyAlignment="1">
      <alignment horizontal="center" vertical="top"/>
    </xf>
    <xf numFmtId="2" fontId="6" fillId="0" borderId="0" xfId="1" applyNumberFormat="1" applyFont="1" applyAlignment="1">
      <alignment horizontal="left"/>
    </xf>
    <xf numFmtId="4" fontId="5" fillId="0" borderId="0" xfId="1" applyNumberFormat="1" applyFont="1" applyAlignment="1">
      <alignment horizontal="right"/>
    </xf>
    <xf numFmtId="4" fontId="5" fillId="0" borderId="1" xfId="1" applyNumberFormat="1" applyFont="1" applyBorder="1" applyAlignment="1">
      <alignment horizontal="center"/>
    </xf>
    <xf numFmtId="4" fontId="7" fillId="0" borderId="7" xfId="1" applyNumberFormat="1" applyFont="1" applyBorder="1" applyAlignment="1">
      <alignment horizontal="center" vertical="top"/>
    </xf>
    <xf numFmtId="4" fontId="7" fillId="0" borderId="9" xfId="1" applyNumberFormat="1" applyFont="1" applyBorder="1" applyAlignment="1">
      <alignment horizontal="center" vertical="top"/>
    </xf>
    <xf numFmtId="4" fontId="7" fillId="3" borderId="7" xfId="1" applyNumberFormat="1" applyFont="1" applyFill="1" applyBorder="1" applyAlignment="1">
      <alignment horizontal="center" vertical="top"/>
    </xf>
    <xf numFmtId="4" fontId="7" fillId="3" borderId="9" xfId="1" applyNumberFormat="1" applyFont="1" applyFill="1" applyBorder="1" applyAlignment="1">
      <alignment horizontal="center" vertical="top"/>
    </xf>
    <xf numFmtId="4" fontId="7" fillId="2" borderId="7" xfId="1" applyNumberFormat="1" applyFont="1" applyFill="1" applyBorder="1" applyAlignment="1">
      <alignment horizontal="center" vertical="top"/>
    </xf>
    <xf numFmtId="4" fontId="7" fillId="2" borderId="9" xfId="1" applyNumberFormat="1" applyFont="1" applyFill="1" applyBorder="1" applyAlignment="1">
      <alignment horizontal="center" vertical="top"/>
    </xf>
    <xf numFmtId="1" fontId="7" fillId="0" borderId="6" xfId="1" applyNumberFormat="1" applyFont="1" applyBorder="1" applyAlignment="1">
      <alignment horizontal="center" vertical="top"/>
    </xf>
    <xf numFmtId="0" fontId="11" fillId="0" borderId="6" xfId="1" applyFont="1" applyBorder="1" applyAlignment="1">
      <alignment horizontal="left"/>
    </xf>
    <xf numFmtId="0" fontId="13" fillId="3" borderId="6" xfId="1" applyNumberFormat="1" applyFont="1" applyFill="1" applyBorder="1" applyAlignment="1">
      <alignment horizontal="center" vertical="center"/>
    </xf>
    <xf numFmtId="0" fontId="13" fillId="2" borderId="6" xfId="1" applyNumberFormat="1" applyFont="1" applyFill="1" applyBorder="1" applyAlignment="1">
      <alignment horizontal="center" vertical="center"/>
    </xf>
    <xf numFmtId="0" fontId="11" fillId="3" borderId="0" xfId="1" applyFont="1" applyFill="1" applyAlignment="1">
      <alignment horizontal="left"/>
    </xf>
    <xf numFmtId="0" fontId="11" fillId="2" borderId="0" xfId="1" applyFont="1" applyFill="1" applyAlignment="1">
      <alignment horizontal="left"/>
    </xf>
    <xf numFmtId="0" fontId="13" fillId="0" borderId="6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textRotation="90" wrapText="1"/>
    </xf>
    <xf numFmtId="0" fontId="34" fillId="5" borderId="6" xfId="1" applyFont="1" applyFill="1" applyBorder="1" applyAlignment="1">
      <alignment horizontal="left"/>
    </xf>
    <xf numFmtId="0" fontId="11" fillId="2" borderId="6" xfId="1" applyFont="1" applyFill="1" applyBorder="1" applyAlignment="1">
      <alignment horizontal="left"/>
    </xf>
    <xf numFmtId="0" fontId="11" fillId="3" borderId="6" xfId="1" applyFont="1" applyFill="1" applyBorder="1" applyAlignment="1">
      <alignment horizontal="left"/>
    </xf>
    <xf numFmtId="4" fontId="13" fillId="0" borderId="6" xfId="1" applyNumberFormat="1" applyFont="1" applyFill="1" applyBorder="1" applyAlignment="1">
      <alignment horizontal="center" vertical="center"/>
    </xf>
    <xf numFmtId="4" fontId="31" fillId="5" borderId="6" xfId="1" applyNumberFormat="1" applyFont="1" applyFill="1" applyBorder="1" applyAlignment="1">
      <alignment horizontal="center" vertical="top"/>
    </xf>
    <xf numFmtId="4" fontId="11" fillId="0" borderId="6" xfId="1" applyNumberFormat="1" applyFont="1" applyBorder="1" applyAlignment="1">
      <alignment horizontal="left"/>
    </xf>
    <xf numFmtId="4" fontId="5" fillId="0" borderId="6" xfId="1" applyNumberFormat="1" applyFont="1" applyBorder="1" applyAlignment="1">
      <alignment horizontal="left"/>
    </xf>
    <xf numFmtId="4" fontId="13" fillId="3" borderId="6" xfId="1" applyNumberFormat="1" applyFont="1" applyFill="1" applyBorder="1" applyAlignment="1">
      <alignment horizontal="center" vertical="center"/>
    </xf>
    <xf numFmtId="4" fontId="11" fillId="3" borderId="6" xfId="1" applyNumberFormat="1" applyFont="1" applyFill="1" applyBorder="1" applyAlignment="1">
      <alignment horizontal="left"/>
    </xf>
    <xf numFmtId="4" fontId="31" fillId="0" borderId="6" xfId="1" applyNumberFormat="1" applyFont="1" applyFill="1" applyBorder="1" applyAlignment="1">
      <alignment horizontal="center" vertical="top"/>
    </xf>
    <xf numFmtId="0" fontId="29" fillId="0" borderId="15" xfId="0" applyFont="1" applyBorder="1" applyAlignment="1">
      <alignment vertical="center" wrapText="1"/>
    </xf>
    <xf numFmtId="0" fontId="39" fillId="0" borderId="0" xfId="1" applyFont="1" applyAlignment="1">
      <alignment horizontal="center"/>
    </xf>
    <xf numFmtId="0" fontId="3" fillId="0" borderId="1" xfId="1" applyFont="1" applyFill="1" applyBorder="1" applyAlignment="1"/>
    <xf numFmtId="0" fontId="3" fillId="0" borderId="0" xfId="1" applyFont="1" applyBorder="1" applyAlignment="1">
      <alignment horizontal="center" vertical="top"/>
    </xf>
    <xf numFmtId="0" fontId="3" fillId="0" borderId="0" xfId="1" applyFont="1" applyFill="1" applyAlignment="1">
      <alignment horizontal="left" wrapText="1"/>
    </xf>
    <xf numFmtId="0" fontId="3" fillId="0" borderId="6" xfId="1" applyNumberFormat="1" applyFont="1" applyFill="1" applyBorder="1" applyAlignment="1">
      <alignment horizontal="center" vertical="center"/>
    </xf>
    <xf numFmtId="0" fontId="3" fillId="4" borderId="6" xfId="1" applyNumberFormat="1" applyFont="1" applyFill="1" applyBorder="1" applyAlignment="1">
      <alignment horizontal="center" vertical="center"/>
    </xf>
    <xf numFmtId="165" fontId="3" fillId="4" borderId="6" xfId="1" applyNumberFormat="1" applyFont="1" applyFill="1" applyBorder="1" applyAlignment="1">
      <alignment horizontal="center" vertical="top"/>
    </xf>
    <xf numFmtId="0" fontId="3" fillId="0" borderId="6" xfId="1" applyFont="1" applyBorder="1" applyAlignment="1">
      <alignment horizontal="left"/>
    </xf>
    <xf numFmtId="4" fontId="3" fillId="0" borderId="6" xfId="1" applyNumberFormat="1" applyFont="1" applyFill="1" applyBorder="1" applyAlignment="1">
      <alignment horizontal="center" vertical="center"/>
    </xf>
    <xf numFmtId="4" fontId="3" fillId="0" borderId="6" xfId="1" applyNumberFormat="1" applyFont="1" applyBorder="1" applyAlignment="1">
      <alignment horizontal="left"/>
    </xf>
    <xf numFmtId="0" fontId="39" fillId="5" borderId="6" xfId="1" applyNumberFormat="1" applyFont="1" applyFill="1" applyBorder="1" applyAlignment="1">
      <alignment horizontal="center" vertical="center"/>
    </xf>
    <xf numFmtId="4" fontId="39" fillId="5" borderId="6" xfId="1" applyNumberFormat="1" applyFont="1" applyFill="1" applyBorder="1" applyAlignment="1">
      <alignment horizontal="center" vertical="center"/>
    </xf>
    <xf numFmtId="0" fontId="3" fillId="2" borderId="6" xfId="1" applyNumberFormat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/>
    </xf>
    <xf numFmtId="0" fontId="3" fillId="3" borderId="6" xfId="1" applyNumberFormat="1" applyFont="1" applyFill="1" applyBorder="1" applyAlignment="1">
      <alignment horizontal="center" vertical="center"/>
    </xf>
    <xf numFmtId="4" fontId="3" fillId="3" borderId="6" xfId="1" applyNumberFormat="1" applyFont="1" applyFill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top"/>
    </xf>
    <xf numFmtId="0" fontId="3" fillId="0" borderId="6" xfId="1" applyFont="1" applyBorder="1" applyAlignment="1">
      <alignment horizontal="center" vertical="top"/>
    </xf>
    <xf numFmtId="0" fontId="3" fillId="0" borderId="15" xfId="1" applyNumberFormat="1" applyFont="1" applyFill="1" applyBorder="1" applyAlignment="1">
      <alignment horizontal="center" vertical="center"/>
    </xf>
    <xf numFmtId="4" fontId="3" fillId="0" borderId="15" xfId="1" applyNumberFormat="1" applyFont="1" applyFill="1" applyBorder="1" applyAlignment="1">
      <alignment horizontal="center" vertical="center"/>
    </xf>
    <xf numFmtId="2" fontId="3" fillId="0" borderId="6" xfId="1" applyNumberFormat="1" applyFont="1" applyBorder="1" applyAlignment="1">
      <alignment horizontal="left"/>
    </xf>
    <xf numFmtId="0" fontId="15" fillId="0" borderId="15" xfId="4" applyNumberFormat="1" applyFont="1" applyFill="1" applyBorder="1" applyAlignment="1">
      <alignment horizontal="center" vertical="center"/>
    </xf>
    <xf numFmtId="0" fontId="7" fillId="0" borderId="15" xfId="1" applyFont="1" applyBorder="1" applyAlignment="1">
      <alignment horizontal="center" vertical="top"/>
    </xf>
    <xf numFmtId="4" fontId="39" fillId="0" borderId="6" xfId="3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top" wrapText="1"/>
    </xf>
    <xf numFmtId="0" fontId="4" fillId="0" borderId="0" xfId="1" applyFont="1" applyAlignment="1">
      <alignment horizontal="left" wrapText="1"/>
    </xf>
    <xf numFmtId="49" fontId="18" fillId="0" borderId="6" xfId="4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/>
    <xf numFmtId="4" fontId="3" fillId="0" borderId="0" xfId="1" applyNumberFormat="1" applyFont="1" applyAlignment="1">
      <alignment horizontal="left" vertical="top" wrapText="1"/>
    </xf>
    <xf numFmtId="4" fontId="5" fillId="0" borderId="0" xfId="1" applyNumberFormat="1" applyFont="1" applyAlignment="1">
      <alignment horizontal="left" wrapText="1"/>
    </xf>
    <xf numFmtId="4" fontId="4" fillId="0" borderId="0" xfId="1" applyNumberFormat="1" applyFont="1" applyAlignment="1">
      <alignment horizontal="left" wrapText="1"/>
    </xf>
    <xf numFmtId="4" fontId="15" fillId="0" borderId="6" xfId="4" applyNumberFormat="1" applyFont="1" applyFill="1" applyBorder="1" applyAlignment="1">
      <alignment horizontal="center" vertical="center" wrapText="1"/>
    </xf>
    <xf numFmtId="4" fontId="11" fillId="0" borderId="0" xfId="1" applyNumberFormat="1" applyFont="1" applyAlignment="1">
      <alignment horizontal="left" wrapText="1"/>
    </xf>
    <xf numFmtId="4" fontId="3" fillId="0" borderId="6" xfId="3" applyNumberFormat="1" applyFont="1" applyFill="1" applyBorder="1" applyAlignment="1">
      <alignment horizontal="center" vertical="center"/>
    </xf>
    <xf numFmtId="2" fontId="3" fillId="0" borderId="6" xfId="3" applyNumberFormat="1" applyFont="1" applyFill="1" applyBorder="1" applyAlignment="1">
      <alignment horizontal="center" vertical="center"/>
    </xf>
    <xf numFmtId="49" fontId="15" fillId="0" borderId="6" xfId="4" applyNumberFormat="1" applyFont="1" applyFill="1" applyBorder="1" applyAlignment="1">
      <alignment horizontal="center" vertical="center" wrapText="1"/>
    </xf>
    <xf numFmtId="9" fontId="12" fillId="0" borderId="6" xfId="5" applyFont="1" applyFill="1" applyBorder="1" applyAlignment="1">
      <alignment horizontal="center" vertical="center"/>
    </xf>
    <xf numFmtId="164" fontId="41" fillId="0" borderId="6" xfId="1" applyNumberFormat="1" applyFont="1" applyBorder="1" applyAlignment="1">
      <alignment horizontal="center" vertical="center"/>
    </xf>
    <xf numFmtId="4" fontId="41" fillId="0" borderId="44" xfId="1" applyNumberFormat="1" applyFont="1" applyBorder="1" applyAlignment="1">
      <alignment horizontal="center" vertical="center"/>
    </xf>
    <xf numFmtId="2" fontId="41" fillId="0" borderId="22" xfId="1" applyNumberFormat="1" applyFont="1" applyBorder="1" applyAlignment="1">
      <alignment horizontal="center" vertical="center"/>
    </xf>
    <xf numFmtId="4" fontId="41" fillId="0" borderId="22" xfId="1" applyNumberFormat="1" applyFont="1" applyBorder="1" applyAlignment="1">
      <alignment horizontal="center" vertical="center"/>
    </xf>
    <xf numFmtId="4" fontId="41" fillId="0" borderId="40" xfId="1" applyNumberFormat="1" applyFont="1" applyBorder="1" applyAlignment="1">
      <alignment horizontal="center" vertical="center"/>
    </xf>
    <xf numFmtId="4" fontId="41" fillId="0" borderId="45" xfId="1" applyNumberFormat="1" applyFont="1" applyBorder="1" applyAlignment="1">
      <alignment horizontal="center" vertical="center"/>
    </xf>
    <xf numFmtId="4" fontId="41" fillId="0" borderId="28" xfId="1" applyNumberFormat="1" applyFont="1" applyBorder="1" applyAlignment="1">
      <alignment horizontal="center" vertical="center"/>
    </xf>
    <xf numFmtId="2" fontId="41" fillId="0" borderId="45" xfId="1" applyNumberFormat="1" applyFont="1" applyBorder="1" applyAlignment="1">
      <alignment horizontal="center" vertical="center"/>
    </xf>
    <xf numFmtId="4" fontId="37" fillId="0" borderId="44" xfId="1" applyNumberFormat="1" applyFont="1" applyBorder="1" applyAlignment="1">
      <alignment horizontal="center" vertical="center" wrapText="1"/>
    </xf>
    <xf numFmtId="4" fontId="41" fillId="0" borderId="45" xfId="1" applyNumberFormat="1" applyFont="1" applyBorder="1" applyAlignment="1">
      <alignment horizontal="center" vertical="center" wrapText="1"/>
    </xf>
    <xf numFmtId="4" fontId="42" fillId="0" borderId="46" xfId="1" applyNumberFormat="1" applyFont="1" applyBorder="1" applyAlignment="1">
      <alignment horizontal="center" vertical="top"/>
    </xf>
    <xf numFmtId="4" fontId="41" fillId="0" borderId="6" xfId="1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/>
    <xf numFmtId="0" fontId="3" fillId="0" borderId="1" xfId="0" applyNumberFormat="1" applyFont="1" applyBorder="1" applyAlignment="1"/>
    <xf numFmtId="0" fontId="36" fillId="0" borderId="0" xfId="0" applyFont="1" applyBorder="1" applyAlignment="1">
      <alignment vertical="top"/>
    </xf>
    <xf numFmtId="4" fontId="15" fillId="0" borderId="6" xfId="2" applyNumberFormat="1" applyFont="1" applyFill="1" applyBorder="1" applyAlignment="1">
      <alignment horizontal="center" vertical="center" wrapText="1"/>
    </xf>
    <xf numFmtId="4" fontId="11" fillId="0" borderId="6" xfId="1" applyNumberFormat="1" applyFont="1" applyBorder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5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37" fillId="0" borderId="22" xfId="1" applyFont="1" applyBorder="1" applyAlignment="1">
      <alignment horizontal="center" vertical="center" wrapText="1"/>
    </xf>
    <xf numFmtId="4" fontId="41" fillId="0" borderId="3" xfId="1" applyNumberFormat="1" applyFont="1" applyBorder="1" applyAlignment="1">
      <alignment horizontal="center" vertical="center"/>
    </xf>
    <xf numFmtId="4" fontId="41" fillId="0" borderId="34" xfId="1" applyNumberFormat="1" applyFont="1" applyBorder="1" applyAlignment="1">
      <alignment horizontal="center" vertical="center"/>
    </xf>
    <xf numFmtId="0" fontId="41" fillId="0" borderId="7" xfId="1" applyFont="1" applyBorder="1" applyAlignment="1">
      <alignment horizontal="center" vertical="center" wrapText="1"/>
    </xf>
    <xf numFmtId="2" fontId="41" fillId="0" borderId="7" xfId="1" applyNumberFormat="1" applyFont="1" applyBorder="1" applyAlignment="1">
      <alignment horizontal="center" vertical="center"/>
    </xf>
    <xf numFmtId="2" fontId="41" fillId="0" borderId="31" xfId="1" applyNumberFormat="1" applyFont="1" applyBorder="1" applyAlignment="1">
      <alignment horizontal="center" vertical="center"/>
    </xf>
    <xf numFmtId="4" fontId="41" fillId="0" borderId="46" xfId="1" applyNumberFormat="1" applyFont="1" applyBorder="1" applyAlignment="1">
      <alignment horizontal="center" vertical="center"/>
    </xf>
    <xf numFmtId="4" fontId="41" fillId="0" borderId="15" xfId="1" applyNumberFormat="1" applyFont="1" applyBorder="1" applyAlignment="1">
      <alignment horizontal="center" vertical="center"/>
    </xf>
    <xf numFmtId="4" fontId="43" fillId="0" borderId="0" xfId="1" applyNumberFormat="1" applyFont="1" applyAlignment="1">
      <alignment horizontal="left"/>
    </xf>
    <xf numFmtId="4" fontId="41" fillId="0" borderId="0" xfId="1" applyNumberFormat="1" applyFont="1" applyAlignment="1">
      <alignment horizontal="left"/>
    </xf>
    <xf numFmtId="4" fontId="35" fillId="0" borderId="0" xfId="1" applyNumberFormat="1" applyFont="1" applyAlignment="1">
      <alignment horizontal="center"/>
    </xf>
    <xf numFmtId="0" fontId="40" fillId="3" borderId="40" xfId="1" applyFont="1" applyFill="1" applyBorder="1" applyAlignment="1">
      <alignment horizontal="center" vertical="center"/>
    </xf>
    <xf numFmtId="0" fontId="40" fillId="3" borderId="22" xfId="1" applyFont="1" applyFill="1" applyBorder="1" applyAlignment="1">
      <alignment horizontal="center" vertical="center"/>
    </xf>
    <xf numFmtId="4" fontId="40" fillId="3" borderId="22" xfId="1" applyNumberFormat="1" applyFont="1" applyFill="1" applyBorder="1" applyAlignment="1">
      <alignment horizontal="center" vertical="center"/>
    </xf>
    <xf numFmtId="167" fontId="40" fillId="3" borderId="22" xfId="1" applyNumberFormat="1" applyFont="1" applyFill="1" applyBorder="1" applyAlignment="1">
      <alignment horizontal="center" vertical="center"/>
    </xf>
    <xf numFmtId="166" fontId="40" fillId="3" borderId="22" xfId="1" applyNumberFormat="1" applyFont="1" applyFill="1" applyBorder="1" applyAlignment="1">
      <alignment horizontal="center" vertical="center"/>
    </xf>
    <xf numFmtId="0" fontId="40" fillId="3" borderId="28" xfId="1" applyFont="1" applyFill="1" applyBorder="1" applyAlignment="1">
      <alignment horizontal="center" vertical="center"/>
    </xf>
    <xf numFmtId="167" fontId="40" fillId="3" borderId="6" xfId="1" applyNumberFormat="1" applyFont="1" applyFill="1" applyBorder="1" applyAlignment="1">
      <alignment horizontal="center" vertical="center"/>
    </xf>
    <xf numFmtId="4" fontId="40" fillId="3" borderId="6" xfId="1" applyNumberFormat="1" applyFont="1" applyFill="1" applyBorder="1" applyAlignment="1">
      <alignment horizontal="center" vertical="center"/>
    </xf>
    <xf numFmtId="166" fontId="40" fillId="3" borderId="6" xfId="1" applyNumberFormat="1" applyFont="1" applyFill="1" applyBorder="1" applyAlignment="1">
      <alignment horizontal="center" vertical="center"/>
    </xf>
    <xf numFmtId="0" fontId="41" fillId="3" borderId="28" xfId="1" applyFont="1" applyFill="1" applyBorder="1" applyAlignment="1">
      <alignment horizontal="center" vertical="center"/>
    </xf>
    <xf numFmtId="0" fontId="41" fillId="3" borderId="6" xfId="1" applyFont="1" applyFill="1" applyBorder="1" applyAlignment="1">
      <alignment horizontal="center" vertical="center"/>
    </xf>
    <xf numFmtId="4" fontId="41" fillId="3" borderId="6" xfId="1" applyNumberFormat="1" applyFont="1" applyFill="1" applyBorder="1" applyAlignment="1">
      <alignment horizontal="center" vertical="center"/>
    </xf>
    <xf numFmtId="167" fontId="41" fillId="3" borderId="6" xfId="1" applyNumberFormat="1" applyFont="1" applyFill="1" applyBorder="1" applyAlignment="1">
      <alignment horizontal="center" vertical="center"/>
    </xf>
    <xf numFmtId="0" fontId="41" fillId="3" borderId="0" xfId="1" applyFont="1" applyFill="1" applyAlignment="1">
      <alignment vertical="center"/>
    </xf>
    <xf numFmtId="167" fontId="41" fillId="3" borderId="28" xfId="1" applyNumberFormat="1" applyFont="1" applyFill="1" applyBorder="1" applyAlignment="1">
      <alignment horizontal="center" vertical="center"/>
    </xf>
    <xf numFmtId="0" fontId="41" fillId="3" borderId="40" xfId="1" applyFont="1" applyFill="1" applyBorder="1" applyAlignment="1">
      <alignment horizontal="center" vertical="center"/>
    </xf>
    <xf numFmtId="0" fontId="41" fillId="3" borderId="22" xfId="1" applyFont="1" applyFill="1" applyBorder="1" applyAlignment="1">
      <alignment horizontal="center" vertical="center"/>
    </xf>
    <xf numFmtId="4" fontId="41" fillId="3" borderId="22" xfId="1" applyNumberFormat="1" applyFont="1" applyFill="1" applyBorder="1" applyAlignment="1">
      <alignment horizontal="center" vertical="center"/>
    </xf>
    <xf numFmtId="167" fontId="41" fillId="3" borderId="22" xfId="1" applyNumberFormat="1" applyFont="1" applyFill="1" applyBorder="1" applyAlignment="1">
      <alignment horizontal="center" vertical="center"/>
    </xf>
    <xf numFmtId="2" fontId="40" fillId="3" borderId="6" xfId="1" applyNumberFormat="1" applyFont="1" applyFill="1" applyBorder="1" applyAlignment="1">
      <alignment horizontal="center" vertical="center"/>
    </xf>
    <xf numFmtId="0" fontId="40" fillId="3" borderId="6" xfId="1" applyFont="1" applyFill="1" applyBorder="1" applyAlignment="1">
      <alignment horizontal="center" vertical="center"/>
    </xf>
    <xf numFmtId="167" fontId="40" fillId="3" borderId="40" xfId="1" applyNumberFormat="1" applyFont="1" applyFill="1" applyBorder="1" applyAlignment="1">
      <alignment horizontal="center" vertical="center"/>
    </xf>
    <xf numFmtId="0" fontId="40" fillId="3" borderId="0" xfId="1" applyFont="1" applyFill="1" applyAlignment="1">
      <alignment vertical="center"/>
    </xf>
    <xf numFmtId="167" fontId="40" fillId="3" borderId="0" xfId="1" applyNumberFormat="1" applyFont="1" applyFill="1" applyAlignment="1">
      <alignment vertical="center"/>
    </xf>
    <xf numFmtId="2" fontId="41" fillId="3" borderId="6" xfId="1" applyNumberFormat="1" applyFont="1" applyFill="1" applyBorder="1" applyAlignment="1">
      <alignment horizontal="center" vertical="center"/>
    </xf>
    <xf numFmtId="0" fontId="41" fillId="3" borderId="33" xfId="1" applyFont="1" applyFill="1" applyBorder="1" applyAlignment="1">
      <alignment horizontal="center" vertical="center"/>
    </xf>
    <xf numFmtId="167" fontId="41" fillId="3" borderId="34" xfId="1" applyNumberFormat="1" applyFont="1" applyFill="1" applyBorder="1" applyAlignment="1">
      <alignment horizontal="center" vertical="center"/>
    </xf>
    <xf numFmtId="4" fontId="41" fillId="3" borderId="34" xfId="1" applyNumberFormat="1" applyFont="1" applyFill="1" applyBorder="1" applyAlignment="1">
      <alignment horizontal="center" vertical="center"/>
    </xf>
    <xf numFmtId="0" fontId="41" fillId="3" borderId="27" xfId="1" applyFont="1" applyFill="1" applyBorder="1" applyAlignment="1">
      <alignment horizontal="center" vertical="center"/>
    </xf>
    <xf numFmtId="0" fontId="41" fillId="3" borderId="15" xfId="1" applyFont="1" applyFill="1" applyBorder="1" applyAlignment="1">
      <alignment horizontal="center" vertical="center"/>
    </xf>
    <xf numFmtId="4" fontId="41" fillId="3" borderId="15" xfId="1" applyNumberFormat="1" applyFont="1" applyFill="1" applyBorder="1" applyAlignment="1">
      <alignment horizontal="center" vertical="center"/>
    </xf>
    <xf numFmtId="0" fontId="41" fillId="3" borderId="42" xfId="1" applyFont="1" applyFill="1" applyBorder="1" applyAlignment="1">
      <alignment horizontal="center" vertical="center"/>
    </xf>
    <xf numFmtId="0" fontId="41" fillId="3" borderId="3" xfId="1" applyFont="1" applyFill="1" applyBorder="1" applyAlignment="1">
      <alignment horizontal="center" vertical="center"/>
    </xf>
    <xf numFmtId="4" fontId="41" fillId="3" borderId="3" xfId="1" applyNumberFormat="1" applyFont="1" applyFill="1" applyBorder="1" applyAlignment="1">
      <alignment horizontal="center" vertical="center"/>
    </xf>
    <xf numFmtId="4" fontId="45" fillId="0" borderId="0" xfId="0" applyNumberFormat="1" applyFont="1"/>
    <xf numFmtId="2" fontId="45" fillId="0" borderId="0" xfId="0" applyNumberFormat="1" applyFont="1"/>
    <xf numFmtId="4" fontId="48" fillId="0" borderId="0" xfId="0" applyNumberFormat="1" applyFont="1"/>
    <xf numFmtId="4" fontId="7" fillId="0" borderId="6" xfId="1" applyNumberFormat="1" applyFont="1" applyBorder="1" applyAlignment="1">
      <alignment horizontal="center" vertical="top"/>
    </xf>
    <xf numFmtId="0" fontId="7" fillId="0" borderId="9" xfId="1" applyFont="1" applyBorder="1" applyAlignment="1">
      <alignment horizontal="center" vertical="top"/>
    </xf>
    <xf numFmtId="4" fontId="7" fillId="0" borderId="6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top"/>
    </xf>
    <xf numFmtId="4" fontId="7" fillId="0" borderId="6" xfId="1" applyNumberFormat="1" applyFont="1" applyBorder="1" applyAlignment="1">
      <alignment horizontal="center" vertical="top"/>
    </xf>
    <xf numFmtId="4" fontId="7" fillId="0" borderId="15" xfId="1" applyNumberFormat="1" applyFont="1" applyBorder="1" applyAlignment="1">
      <alignment horizontal="center" vertical="center" wrapText="1"/>
    </xf>
    <xf numFmtId="4" fontId="7" fillId="0" borderId="0" xfId="1" applyNumberFormat="1" applyFont="1" applyBorder="1" applyAlignment="1">
      <alignment horizontal="center" vertical="center" wrapText="1"/>
    </xf>
    <xf numFmtId="0" fontId="45" fillId="0" borderId="6" xfId="0" applyFont="1" applyBorder="1"/>
    <xf numFmtId="4" fontId="45" fillId="0" borderId="6" xfId="0" applyNumberFormat="1" applyFont="1" applyBorder="1"/>
    <xf numFmtId="2" fontId="45" fillId="0" borderId="6" xfId="0" applyNumberFormat="1" applyFont="1" applyBorder="1"/>
    <xf numFmtId="49" fontId="47" fillId="0" borderId="0" xfId="0" applyNumberFormat="1" applyFont="1" applyBorder="1" applyAlignment="1">
      <alignment horizontal="center" vertical="center" wrapText="1"/>
    </xf>
    <xf numFmtId="0" fontId="46" fillId="0" borderId="0" xfId="1" applyFont="1" applyBorder="1" applyAlignment="1">
      <alignment vertical="center" wrapText="1"/>
    </xf>
    <xf numFmtId="0" fontId="46" fillId="0" borderId="0" xfId="1" applyFont="1" applyBorder="1" applyAlignment="1">
      <alignment horizontal="center" vertical="top"/>
    </xf>
    <xf numFmtId="0" fontId="45" fillId="0" borderId="0" xfId="0" applyFont="1" applyBorder="1"/>
    <xf numFmtId="4" fontId="45" fillId="0" borderId="0" xfId="0" applyNumberFormat="1" applyFont="1" applyBorder="1"/>
    <xf numFmtId="17" fontId="7" fillId="0" borderId="0" xfId="1" applyNumberFormat="1" applyFont="1" applyBorder="1" applyAlignment="1">
      <alignment horizontal="center" vertical="top"/>
    </xf>
    <xf numFmtId="2" fontId="45" fillId="0" borderId="0" xfId="0" applyNumberFormat="1" applyFont="1" applyBorder="1"/>
    <xf numFmtId="0" fontId="3" fillId="9" borderId="0" xfId="1" applyFont="1" applyFill="1" applyAlignment="1">
      <alignment horizontal="right" vertical="top" wrapText="1"/>
    </xf>
    <xf numFmtId="0" fontId="4" fillId="9" borderId="0" xfId="1" applyFont="1" applyFill="1" applyAlignment="1">
      <alignment horizontal="left"/>
    </xf>
    <xf numFmtId="0" fontId="5" fillId="9" borderId="1" xfId="1" applyFont="1" applyFill="1" applyBorder="1" applyAlignment="1">
      <alignment horizontal="left"/>
    </xf>
    <xf numFmtId="0" fontId="5" fillId="9" borderId="0" xfId="1" applyFont="1" applyFill="1" applyAlignment="1">
      <alignment horizontal="left"/>
    </xf>
    <xf numFmtId="0" fontId="3" fillId="9" borderId="0" xfId="1" applyFont="1" applyFill="1" applyAlignment="1">
      <alignment horizontal="left"/>
    </xf>
    <xf numFmtId="0" fontId="6" fillId="9" borderId="6" xfId="3" applyFont="1" applyFill="1" applyBorder="1" applyAlignment="1">
      <alignment horizontal="center" vertical="center" textRotation="90" wrapText="1"/>
    </xf>
    <xf numFmtId="49" fontId="18" fillId="9" borderId="6" xfId="2" applyNumberFormat="1" applyFont="1" applyFill="1" applyBorder="1" applyAlignment="1">
      <alignment horizontal="center" vertical="center"/>
    </xf>
    <xf numFmtId="0" fontId="11" fillId="9" borderId="0" xfId="1" applyFont="1" applyFill="1" applyAlignment="1">
      <alignment horizontal="left"/>
    </xf>
    <xf numFmtId="4" fontId="6" fillId="9" borderId="6" xfId="3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left"/>
    </xf>
    <xf numFmtId="4" fontId="3" fillId="9" borderId="6" xfId="1" applyNumberFormat="1" applyFont="1" applyFill="1" applyBorder="1" applyAlignment="1">
      <alignment horizontal="left"/>
    </xf>
    <xf numFmtId="167" fontId="3" fillId="0" borderId="6" xfId="3" applyNumberFormat="1" applyFont="1" applyFill="1" applyBorder="1" applyAlignment="1">
      <alignment horizontal="center" vertical="center"/>
    </xf>
    <xf numFmtId="168" fontId="3" fillId="0" borderId="6" xfId="3" applyNumberFormat="1" applyFont="1" applyFill="1" applyBorder="1" applyAlignment="1">
      <alignment horizontal="center" vertical="center"/>
    </xf>
    <xf numFmtId="169" fontId="3" fillId="0" borderId="6" xfId="3" applyNumberFormat="1" applyFont="1" applyFill="1" applyBorder="1" applyAlignment="1">
      <alignment horizontal="center" vertical="center"/>
    </xf>
    <xf numFmtId="164" fontId="3" fillId="0" borderId="6" xfId="3" applyNumberFormat="1" applyFont="1" applyFill="1" applyBorder="1" applyAlignment="1">
      <alignment horizontal="center" vertical="center"/>
    </xf>
    <xf numFmtId="166" fontId="3" fillId="0" borderId="6" xfId="1" applyNumberFormat="1" applyFont="1" applyBorder="1" applyAlignment="1">
      <alignment horizontal="left"/>
    </xf>
    <xf numFmtId="166" fontId="3" fillId="0" borderId="6" xfId="1" applyNumberFormat="1" applyFont="1" applyBorder="1" applyAlignment="1">
      <alignment horizontal="center" vertical="top"/>
    </xf>
    <xf numFmtId="166" fontId="31" fillId="0" borderId="6" xfId="1" applyNumberFormat="1" applyFont="1" applyBorder="1" applyAlignment="1">
      <alignment horizontal="center" vertical="top"/>
    </xf>
    <xf numFmtId="166" fontId="7" fillId="4" borderId="6" xfId="1" applyNumberFormat="1" applyFont="1" applyFill="1" applyBorder="1" applyAlignment="1">
      <alignment horizontal="center" vertical="top"/>
    </xf>
    <xf numFmtId="166" fontId="39" fillId="5" borderId="6" xfId="1" applyNumberFormat="1" applyFont="1" applyFill="1" applyBorder="1" applyAlignment="1">
      <alignment horizontal="center" vertical="center"/>
    </xf>
    <xf numFmtId="166" fontId="3" fillId="2" borderId="6" xfId="1" applyNumberFormat="1" applyFont="1" applyFill="1" applyBorder="1" applyAlignment="1">
      <alignment horizontal="center" vertical="center"/>
    </xf>
    <xf numFmtId="166" fontId="3" fillId="3" borderId="6" xfId="1" applyNumberFormat="1" applyFont="1" applyFill="1" applyBorder="1" applyAlignment="1">
      <alignment horizontal="center" vertical="center"/>
    </xf>
    <xf numFmtId="166" fontId="7" fillId="2" borderId="6" xfId="1" applyNumberFormat="1" applyFont="1" applyFill="1" applyBorder="1" applyAlignment="1">
      <alignment horizontal="center" vertical="top"/>
    </xf>
    <xf numFmtId="166" fontId="7" fillId="3" borderId="6" xfId="1" applyNumberFormat="1" applyFont="1" applyFill="1" applyBorder="1" applyAlignment="1">
      <alignment horizontal="center" vertical="top"/>
    </xf>
    <xf numFmtId="166" fontId="39" fillId="0" borderId="6" xfId="3" applyNumberFormat="1" applyFont="1" applyFill="1" applyBorder="1" applyAlignment="1">
      <alignment horizontal="center" vertical="center"/>
    </xf>
    <xf numFmtId="166" fontId="11" fillId="0" borderId="0" xfId="1" applyNumberFormat="1" applyFont="1" applyAlignment="1">
      <alignment horizontal="left"/>
    </xf>
    <xf numFmtId="166" fontId="30" fillId="5" borderId="6" xfId="0" applyNumberFormat="1" applyFont="1" applyFill="1" applyBorder="1" applyAlignment="1">
      <alignment horizontal="center" vertical="center" wrapText="1"/>
    </xf>
    <xf numFmtId="166" fontId="7" fillId="0" borderId="6" xfId="1" applyNumberFormat="1" applyFont="1" applyBorder="1" applyAlignment="1">
      <alignment horizontal="center" vertical="top"/>
    </xf>
    <xf numFmtId="166" fontId="11" fillId="0" borderId="6" xfId="1" applyNumberFormat="1" applyFont="1" applyBorder="1" applyAlignment="1">
      <alignment horizontal="left"/>
    </xf>
    <xf numFmtId="0" fontId="26" fillId="0" borderId="0" xfId="1" applyNumberFormat="1" applyFont="1" applyFill="1" applyAlignment="1">
      <alignment horizontal="center" vertical="center" wrapText="1"/>
    </xf>
    <xf numFmtId="0" fontId="20" fillId="0" borderId="0" xfId="1" applyFont="1" applyFill="1"/>
    <xf numFmtId="0" fontId="20" fillId="0" borderId="0" xfId="1" applyFont="1"/>
    <xf numFmtId="0" fontId="16" fillId="0" borderId="0" xfId="1" applyFont="1" applyFill="1" applyAlignment="1">
      <alignment horizontal="right"/>
    </xf>
    <xf numFmtId="0" fontId="50" fillId="0" borderId="0" xfId="1" applyFont="1" applyFill="1" applyAlignment="1">
      <alignment horizontal="center"/>
    </xf>
    <xf numFmtId="0" fontId="16" fillId="0" borderId="6" xfId="1" applyFont="1" applyFill="1" applyBorder="1" applyAlignment="1">
      <alignment horizontal="center" vertical="top" wrapText="1"/>
    </xf>
    <xf numFmtId="0" fontId="16" fillId="0" borderId="9" xfId="1" applyFont="1" applyFill="1" applyBorder="1" applyAlignment="1">
      <alignment horizontal="center" wrapText="1"/>
    </xf>
    <xf numFmtId="0" fontId="16" fillId="0" borderId="6" xfId="1" applyFont="1" applyFill="1" applyBorder="1" applyAlignment="1">
      <alignment horizontal="center" wrapText="1"/>
    </xf>
    <xf numFmtId="0" fontId="16" fillId="0" borderId="6" xfId="1" applyFont="1" applyFill="1" applyBorder="1" applyAlignment="1">
      <alignment horizontal="center" vertical="top"/>
    </xf>
    <xf numFmtId="0" fontId="16" fillId="0" borderId="15" xfId="1" applyFont="1" applyFill="1" applyBorder="1" applyAlignment="1">
      <alignment horizontal="center" vertical="top"/>
    </xf>
    <xf numFmtId="0" fontId="16" fillId="0" borderId="15" xfId="1" applyFont="1" applyFill="1" applyBorder="1" applyAlignment="1">
      <alignment horizontal="center" vertical="top" wrapText="1"/>
    </xf>
    <xf numFmtId="0" fontId="16" fillId="0" borderId="3" xfId="1" applyFont="1" applyFill="1" applyBorder="1" applyAlignment="1">
      <alignment vertical="top"/>
    </xf>
    <xf numFmtId="4" fontId="16" fillId="8" borderId="6" xfId="1" applyNumberFormat="1" applyFont="1" applyFill="1" applyBorder="1" applyAlignment="1">
      <alignment horizontal="center" vertical="top"/>
    </xf>
    <xf numFmtId="0" fontId="20" fillId="0" borderId="6" xfId="1" applyFont="1" applyFill="1" applyBorder="1"/>
    <xf numFmtId="0" fontId="16" fillId="0" borderId="3" xfId="1" applyFont="1" applyFill="1" applyBorder="1" applyAlignment="1">
      <alignment vertical="top" wrapText="1"/>
    </xf>
    <xf numFmtId="0" fontId="16" fillId="0" borderId="15" xfId="1" applyFont="1" applyFill="1" applyBorder="1" applyAlignment="1">
      <alignment vertical="top" wrapText="1"/>
    </xf>
    <xf numFmtId="4" fontId="16" fillId="0" borderId="6" xfId="1" applyNumberFormat="1" applyFont="1" applyFill="1" applyBorder="1" applyAlignment="1">
      <alignment horizontal="center" vertical="top"/>
    </xf>
    <xf numFmtId="0" fontId="16" fillId="0" borderId="6" xfId="1" applyFont="1" applyFill="1" applyBorder="1" applyAlignment="1">
      <alignment vertical="top" wrapText="1"/>
    </xf>
    <xf numFmtId="2" fontId="16" fillId="0" borderId="6" xfId="1" applyNumberFormat="1" applyFont="1" applyFill="1" applyBorder="1" applyAlignment="1">
      <alignment horizontal="center" vertical="top"/>
    </xf>
    <xf numFmtId="0" fontId="16" fillId="0" borderId="6" xfId="1" applyFont="1" applyFill="1" applyBorder="1" applyAlignment="1">
      <alignment vertical="top"/>
    </xf>
    <xf numFmtId="0" fontId="51" fillId="0" borderId="0" xfId="1" applyFont="1" applyFill="1"/>
    <xf numFmtId="0" fontId="16" fillId="0" borderId="15" xfId="1" applyFont="1" applyFill="1" applyBorder="1" applyAlignment="1">
      <alignment vertical="top"/>
    </xf>
    <xf numFmtId="0" fontId="16" fillId="0" borderId="0" xfId="1" applyFont="1" applyFill="1"/>
    <xf numFmtId="0" fontId="16" fillId="0" borderId="0" xfId="1" applyFont="1" applyFill="1" applyAlignment="1">
      <alignment horizontal="left" indent="15"/>
    </xf>
    <xf numFmtId="4" fontId="16" fillId="0" borderId="6" xfId="1" applyNumberFormat="1" applyFont="1" applyFill="1" applyBorder="1" applyAlignment="1">
      <alignment horizontal="center" vertical="top" wrapText="1"/>
    </xf>
    <xf numFmtId="0" fontId="16" fillId="0" borderId="0" xfId="1" applyFont="1" applyFill="1" applyBorder="1" applyAlignment="1">
      <alignment horizontal="center" vertical="top"/>
    </xf>
    <xf numFmtId="0" fontId="20" fillId="0" borderId="6" xfId="1" applyFont="1" applyBorder="1"/>
    <xf numFmtId="2" fontId="45" fillId="4" borderId="6" xfId="0" applyNumberFormat="1" applyFont="1" applyFill="1" applyBorder="1"/>
    <xf numFmtId="2" fontId="45" fillId="10" borderId="6" xfId="0" applyNumberFormat="1" applyFont="1" applyFill="1" applyBorder="1"/>
    <xf numFmtId="0" fontId="45" fillId="0" borderId="9" xfId="0" applyFont="1" applyBorder="1"/>
    <xf numFmtId="2" fontId="45" fillId="0" borderId="6" xfId="0" applyNumberFormat="1" applyFont="1" applyFill="1" applyBorder="1"/>
    <xf numFmtId="3" fontId="45" fillId="0" borderId="0" xfId="0" applyNumberFormat="1" applyFont="1"/>
    <xf numFmtId="4" fontId="20" fillId="0" borderId="6" xfId="1" applyNumberFormat="1" applyFont="1" applyBorder="1"/>
    <xf numFmtId="0" fontId="7" fillId="0" borderId="9" xfId="1" applyFont="1" applyBorder="1" applyAlignment="1">
      <alignment horizontal="center" vertical="top"/>
    </xf>
    <xf numFmtId="4" fontId="7" fillId="0" borderId="6" xfId="1" applyNumberFormat="1" applyFont="1" applyBorder="1" applyAlignment="1">
      <alignment horizontal="center" vertical="top"/>
    </xf>
    <xf numFmtId="0" fontId="15" fillId="0" borderId="6" xfId="2" applyFont="1" applyFill="1" applyBorder="1" applyAlignment="1">
      <alignment horizontal="center" vertical="center"/>
    </xf>
    <xf numFmtId="49" fontId="15" fillId="0" borderId="6" xfId="2" applyNumberFormat="1" applyFont="1" applyFill="1" applyBorder="1" applyAlignment="1">
      <alignment horizontal="center" vertical="center"/>
    </xf>
    <xf numFmtId="4" fontId="39" fillId="0" borderId="6" xfId="3" applyNumberFormat="1" applyFont="1" applyFill="1" applyBorder="1" applyAlignment="1">
      <alignment horizontal="center" vertical="center"/>
    </xf>
    <xf numFmtId="0" fontId="45" fillId="0" borderId="6" xfId="0" applyFont="1" applyBorder="1" applyAlignment="1">
      <alignment wrapText="1"/>
    </xf>
    <xf numFmtId="17" fontId="7" fillId="0" borderId="6" xfId="1" applyNumberFormat="1" applyFont="1" applyBorder="1" applyAlignment="1">
      <alignment horizontal="center" vertical="top" wrapText="1"/>
    </xf>
    <xf numFmtId="49" fontId="47" fillId="8" borderId="6" xfId="0" applyNumberFormat="1" applyFont="1" applyFill="1" applyBorder="1" applyAlignment="1">
      <alignment horizontal="center" vertical="center" wrapText="1"/>
    </xf>
    <xf numFmtId="3" fontId="45" fillId="0" borderId="6" xfId="0" applyNumberFormat="1" applyFont="1" applyBorder="1" applyAlignment="1">
      <alignment wrapText="1"/>
    </xf>
    <xf numFmtId="1" fontId="3" fillId="0" borderId="3" xfId="1" applyNumberFormat="1" applyFont="1" applyBorder="1" applyAlignment="1">
      <alignment horizontal="center" vertical="top"/>
    </xf>
    <xf numFmtId="1" fontId="7" fillId="0" borderId="0" xfId="1" applyNumberFormat="1" applyFont="1" applyAlignment="1">
      <alignment horizontal="center" vertical="top"/>
    </xf>
    <xf numFmtId="166" fontId="18" fillId="0" borderId="6" xfId="2" applyNumberFormat="1" applyFont="1" applyFill="1" applyBorder="1" applyAlignment="1">
      <alignment horizontal="center" vertical="center"/>
    </xf>
    <xf numFmtId="166" fontId="15" fillId="0" borderId="6" xfId="2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/>
    </xf>
    <xf numFmtId="0" fontId="3" fillId="0" borderId="0" xfId="1" applyFont="1" applyFill="1" applyAlignment="1">
      <alignment horizontal="left" vertical="top"/>
    </xf>
    <xf numFmtId="0" fontId="21" fillId="0" borderId="0" xfId="1" applyFont="1" applyFill="1" applyAlignment="1">
      <alignment horizontal="left"/>
    </xf>
    <xf numFmtId="0" fontId="11" fillId="0" borderId="6" xfId="1" applyFont="1" applyFill="1" applyBorder="1" applyAlignment="1">
      <alignment horizontal="left"/>
    </xf>
    <xf numFmtId="0" fontId="5" fillId="0" borderId="6" xfId="4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20" fillId="0" borderId="0" xfId="1" applyFont="1" applyFill="1" applyAlignment="1">
      <alignment horizontal="right"/>
    </xf>
    <xf numFmtId="2" fontId="16" fillId="0" borderId="6" xfId="1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9" fillId="0" borderId="0" xfId="1" applyFont="1" applyFill="1" applyAlignment="1">
      <alignment horizontal="center"/>
    </xf>
    <xf numFmtId="0" fontId="16" fillId="0" borderId="7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top" wrapText="1"/>
    </xf>
    <xf numFmtId="0" fontId="16" fillId="0" borderId="10" xfId="1" applyFont="1" applyFill="1" applyBorder="1" applyAlignment="1">
      <alignment horizontal="center" vertical="top" wrapText="1"/>
    </xf>
    <xf numFmtId="0" fontId="16" fillId="0" borderId="15" xfId="1" applyFont="1" applyFill="1" applyBorder="1" applyAlignment="1">
      <alignment horizontal="center" vertical="top" wrapText="1"/>
    </xf>
    <xf numFmtId="0" fontId="16" fillId="0" borderId="9" xfId="1" applyFont="1" applyFill="1" applyBorder="1" applyAlignment="1">
      <alignment horizontal="center" vertical="top" wrapText="1"/>
    </xf>
    <xf numFmtId="0" fontId="16" fillId="0" borderId="6" xfId="1" applyFont="1" applyFill="1" applyBorder="1" applyAlignment="1">
      <alignment horizontal="center" vertical="top" wrapText="1"/>
    </xf>
    <xf numFmtId="4" fontId="16" fillId="0" borderId="3" xfId="1" applyNumberFormat="1" applyFont="1" applyFill="1" applyBorder="1" applyAlignment="1">
      <alignment horizontal="center" vertical="top"/>
    </xf>
    <xf numFmtId="4" fontId="16" fillId="0" borderId="15" xfId="1" applyNumberFormat="1" applyFont="1" applyFill="1" applyBorder="1" applyAlignment="1">
      <alignment horizontal="center" vertical="top"/>
    </xf>
    <xf numFmtId="0" fontId="16" fillId="0" borderId="6" xfId="1" applyFont="1" applyFill="1" applyBorder="1" applyAlignment="1">
      <alignment horizontal="center" vertical="top"/>
    </xf>
    <xf numFmtId="0" fontId="16" fillId="0" borderId="15" xfId="1" applyFont="1" applyFill="1" applyBorder="1" applyAlignment="1">
      <alignment vertical="top" wrapText="1"/>
    </xf>
    <xf numFmtId="0" fontId="16" fillId="0" borderId="6" xfId="1" applyFont="1" applyFill="1" applyBorder="1" applyAlignment="1">
      <alignment vertical="top" wrapText="1"/>
    </xf>
    <xf numFmtId="4" fontId="16" fillId="0" borderId="6" xfId="1" applyNumberFormat="1" applyFont="1" applyFill="1" applyBorder="1" applyAlignment="1">
      <alignment horizontal="center" vertical="top" wrapText="1"/>
    </xf>
    <xf numFmtId="4" fontId="16" fillId="0" borderId="6" xfId="1" applyNumberFormat="1" applyFont="1" applyFill="1" applyBorder="1" applyAlignment="1">
      <alignment horizontal="center" vertical="top"/>
    </xf>
    <xf numFmtId="0" fontId="16" fillId="0" borderId="7" xfId="1" applyFont="1" applyFill="1" applyBorder="1" applyAlignment="1">
      <alignment horizontal="center" vertical="top"/>
    </xf>
    <xf numFmtId="0" fontId="16" fillId="0" borderId="9" xfId="1" applyFont="1" applyFill="1" applyBorder="1" applyAlignment="1">
      <alignment horizontal="center" vertical="top"/>
    </xf>
    <xf numFmtId="0" fontId="16" fillId="0" borderId="15" xfId="1" applyFont="1" applyFill="1" applyBorder="1" applyAlignment="1">
      <alignment horizontal="center" vertical="top"/>
    </xf>
    <xf numFmtId="167" fontId="16" fillId="0" borderId="3" xfId="1" applyNumberFormat="1" applyFont="1" applyFill="1" applyBorder="1" applyAlignment="1">
      <alignment horizontal="center" vertical="top"/>
    </xf>
    <xf numFmtId="167" fontId="16" fillId="0" borderId="10" xfId="1" applyNumberFormat="1" applyFont="1" applyFill="1" applyBorder="1" applyAlignment="1">
      <alignment horizontal="center" vertical="top"/>
    </xf>
    <xf numFmtId="167" fontId="16" fillId="0" borderId="15" xfId="1" applyNumberFormat="1" applyFont="1" applyFill="1" applyBorder="1" applyAlignment="1">
      <alignment horizontal="center" vertical="top"/>
    </xf>
    <xf numFmtId="4" fontId="7" fillId="0" borderId="7" xfId="1" applyNumberFormat="1" applyFont="1" applyBorder="1" applyAlignment="1">
      <alignment horizontal="center" vertical="top"/>
    </xf>
    <xf numFmtId="4" fontId="7" fillId="0" borderId="9" xfId="1" applyNumberFormat="1" applyFont="1" applyBorder="1" applyAlignment="1">
      <alignment horizontal="center" vertical="top"/>
    </xf>
    <xf numFmtId="4" fontId="31" fillId="0" borderId="7" xfId="1" applyNumberFormat="1" applyFont="1" applyBorder="1" applyAlignment="1">
      <alignment horizontal="center" vertical="top"/>
    </xf>
    <xf numFmtId="4" fontId="31" fillId="0" borderId="9" xfId="1" applyNumberFormat="1" applyFont="1" applyBorder="1" applyAlignment="1">
      <alignment horizontal="center" vertical="top"/>
    </xf>
    <xf numFmtId="4" fontId="7" fillId="4" borderId="7" xfId="1" applyNumberFormat="1" applyFont="1" applyFill="1" applyBorder="1" applyAlignment="1">
      <alignment horizontal="center" vertical="top"/>
    </xf>
    <xf numFmtId="4" fontId="7" fillId="4" borderId="9" xfId="1" applyNumberFormat="1" applyFont="1" applyFill="1" applyBorder="1" applyAlignment="1">
      <alignment horizontal="center" vertical="top"/>
    </xf>
    <xf numFmtId="4" fontId="7" fillId="3" borderId="7" xfId="1" applyNumberFormat="1" applyFont="1" applyFill="1" applyBorder="1" applyAlignment="1">
      <alignment horizontal="center" vertical="top"/>
    </xf>
    <xf numFmtId="4" fontId="7" fillId="3" borderId="9" xfId="1" applyNumberFormat="1" applyFont="1" applyFill="1" applyBorder="1" applyAlignment="1">
      <alignment horizontal="center" vertical="top"/>
    </xf>
    <xf numFmtId="4" fontId="7" fillId="2" borderId="7" xfId="1" applyNumberFormat="1" applyFont="1" applyFill="1" applyBorder="1" applyAlignment="1">
      <alignment horizontal="center" vertical="top"/>
    </xf>
    <xf numFmtId="4" fontId="7" fillId="2" borderId="9" xfId="1" applyNumberFormat="1" applyFont="1" applyFill="1" applyBorder="1" applyAlignment="1">
      <alignment horizontal="center" vertical="top"/>
    </xf>
    <xf numFmtId="0" fontId="6" fillId="0" borderId="2" xfId="1" applyFont="1" applyBorder="1" applyAlignment="1">
      <alignment horizontal="center" vertical="top"/>
    </xf>
    <xf numFmtId="2" fontId="3" fillId="0" borderId="0" xfId="1" applyNumberFormat="1" applyFont="1" applyAlignment="1">
      <alignment horizontal="right" vertical="top" wrapText="1"/>
    </xf>
    <xf numFmtId="0" fontId="4" fillId="0" borderId="0" xfId="1" applyFont="1" applyAlignment="1">
      <alignment horizontal="center"/>
    </xf>
    <xf numFmtId="0" fontId="6" fillId="0" borderId="0" xfId="1" applyFont="1" applyBorder="1" applyAlignment="1">
      <alignment horizontal="center" vertical="top"/>
    </xf>
    <xf numFmtId="49" fontId="5" fillId="0" borderId="1" xfId="1" applyNumberFormat="1" applyFont="1" applyBorder="1" applyAlignment="1">
      <alignment horizontal="left"/>
    </xf>
    <xf numFmtId="4" fontId="7" fillId="4" borderId="6" xfId="1" applyNumberFormat="1" applyFont="1" applyFill="1" applyBorder="1" applyAlignment="1">
      <alignment horizontal="center" vertical="top"/>
    </xf>
    <xf numFmtId="4" fontId="7" fillId="0" borderId="6" xfId="1" applyNumberFormat="1" applyFont="1" applyBorder="1" applyAlignment="1">
      <alignment horizontal="center" vertical="top"/>
    </xf>
    <xf numFmtId="0" fontId="7" fillId="0" borderId="3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5" xfId="1" applyFont="1" applyBorder="1" applyAlignment="1">
      <alignment horizontal="center" vertical="center" textRotation="90" wrapText="1"/>
    </xf>
    <xf numFmtId="0" fontId="7" fillId="0" borderId="3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4" fontId="7" fillId="0" borderId="6" xfId="1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4" fontId="7" fillId="0" borderId="3" xfId="1" applyNumberFormat="1" applyFont="1" applyBorder="1" applyAlignment="1">
      <alignment horizontal="center" vertical="center" textRotation="90" wrapText="1"/>
    </xf>
    <xf numFmtId="4" fontId="7" fillId="0" borderId="10" xfId="1" applyNumberFormat="1" applyFont="1" applyBorder="1" applyAlignment="1">
      <alignment horizontal="center" vertical="center" textRotation="90" wrapText="1"/>
    </xf>
    <xf numFmtId="4" fontId="7" fillId="0" borderId="15" xfId="1" applyNumberFormat="1" applyFont="1" applyBorder="1" applyAlignment="1">
      <alignment horizontal="center" vertical="center" textRotation="90" wrapText="1"/>
    </xf>
    <xf numFmtId="4" fontId="7" fillId="0" borderId="4" xfId="1" applyNumberFormat="1" applyFont="1" applyBorder="1" applyAlignment="1">
      <alignment horizontal="center" vertical="center" wrapText="1"/>
    </xf>
    <xf numFmtId="4" fontId="7" fillId="0" borderId="5" xfId="1" applyNumberFormat="1" applyFont="1" applyBorder="1" applyAlignment="1">
      <alignment horizontal="center" vertical="center" wrapText="1"/>
    </xf>
    <xf numFmtId="4" fontId="7" fillId="0" borderId="13" xfId="1" applyNumberFormat="1" applyFont="1" applyBorder="1" applyAlignment="1">
      <alignment horizontal="center" vertical="center" wrapText="1"/>
    </xf>
    <xf numFmtId="4" fontId="7" fillId="0" borderId="14" xfId="1" applyNumberFormat="1" applyFont="1" applyBorder="1" applyAlignment="1">
      <alignment horizontal="center" vertical="center" wrapText="1"/>
    </xf>
    <xf numFmtId="4" fontId="7" fillId="0" borderId="11" xfId="1" applyNumberFormat="1" applyFont="1" applyBorder="1" applyAlignment="1">
      <alignment horizontal="center" vertical="center" wrapText="1"/>
    </xf>
    <xf numFmtId="4" fontId="7" fillId="0" borderId="12" xfId="1" applyNumberFormat="1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2" fontId="7" fillId="0" borderId="5" xfId="1" applyNumberFormat="1" applyFont="1" applyBorder="1" applyAlignment="1">
      <alignment horizontal="center" vertical="center" wrapText="1"/>
    </xf>
    <xf numFmtId="2" fontId="7" fillId="0" borderId="11" xfId="1" applyNumberFormat="1" applyFont="1" applyBorder="1" applyAlignment="1">
      <alignment horizontal="center" vertical="center" wrapText="1"/>
    </xf>
    <xf numFmtId="2" fontId="7" fillId="0" borderId="12" xfId="1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left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2" fontId="7" fillId="0" borderId="7" xfId="1" applyNumberFormat="1" applyFont="1" applyBorder="1" applyAlignment="1">
      <alignment horizontal="center" vertical="center"/>
    </xf>
    <xf numFmtId="2" fontId="7" fillId="0" borderId="8" xfId="1" applyNumberFormat="1" applyFont="1" applyBorder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1" fontId="7" fillId="0" borderId="7" xfId="1" applyNumberFormat="1" applyFont="1" applyBorder="1" applyAlignment="1">
      <alignment horizontal="center" vertical="top"/>
    </xf>
    <xf numFmtId="1" fontId="7" fillId="0" borderId="9" xfId="1" applyNumberFormat="1" applyFont="1" applyBorder="1" applyAlignment="1">
      <alignment horizontal="center" vertical="top"/>
    </xf>
    <xf numFmtId="0" fontId="13" fillId="0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 vertical="top" wrapText="1"/>
    </xf>
    <xf numFmtId="0" fontId="12" fillId="0" borderId="0" xfId="1" applyFont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left"/>
    </xf>
    <xf numFmtId="49" fontId="13" fillId="0" borderId="6" xfId="1" applyNumberFormat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textRotation="90" wrapText="1"/>
    </xf>
    <xf numFmtId="0" fontId="3" fillId="0" borderId="0" xfId="1" applyFont="1" applyBorder="1" applyAlignment="1">
      <alignment horizontal="center" vertical="top"/>
    </xf>
    <xf numFmtId="0" fontId="39" fillId="0" borderId="0" xfId="1" applyFont="1" applyAlignment="1">
      <alignment horizontal="center"/>
    </xf>
    <xf numFmtId="49" fontId="3" fillId="0" borderId="1" xfId="1" applyNumberFormat="1" applyFont="1" applyFill="1" applyBorder="1" applyAlignment="1">
      <alignment horizontal="left"/>
    </xf>
    <xf numFmtId="0" fontId="15" fillId="0" borderId="6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/>
    </xf>
    <xf numFmtId="167" fontId="7" fillId="2" borderId="7" xfId="1" applyNumberFormat="1" applyFont="1" applyFill="1" applyBorder="1" applyAlignment="1">
      <alignment horizontal="center" vertical="top"/>
    </xf>
    <xf numFmtId="167" fontId="7" fillId="2" borderId="9" xfId="1" applyNumberFormat="1" applyFont="1" applyFill="1" applyBorder="1" applyAlignment="1">
      <alignment horizontal="center" vertical="top"/>
    </xf>
    <xf numFmtId="0" fontId="7" fillId="0" borderId="7" xfId="1" applyFont="1" applyBorder="1" applyAlignment="1">
      <alignment horizontal="center" vertical="top"/>
    </xf>
    <xf numFmtId="0" fontId="7" fillId="0" borderId="9" xfId="1" applyFont="1" applyBorder="1" applyAlignment="1">
      <alignment horizontal="center" vertical="top"/>
    </xf>
    <xf numFmtId="0" fontId="7" fillId="3" borderId="7" xfId="1" applyFont="1" applyFill="1" applyBorder="1" applyAlignment="1">
      <alignment horizontal="center" vertical="top"/>
    </xf>
    <xf numFmtId="0" fontId="7" fillId="3" borderId="9" xfId="1" applyFont="1" applyFill="1" applyBorder="1" applyAlignment="1">
      <alignment horizontal="center" vertical="top"/>
    </xf>
    <xf numFmtId="2" fontId="7" fillId="2" borderId="7" xfId="1" applyNumberFormat="1" applyFont="1" applyFill="1" applyBorder="1" applyAlignment="1">
      <alignment horizontal="center" vertical="top"/>
    </xf>
    <xf numFmtId="2" fontId="7" fillId="2" borderId="9" xfId="1" applyNumberFormat="1" applyFont="1" applyFill="1" applyBorder="1" applyAlignment="1">
      <alignment horizontal="center" vertical="top"/>
    </xf>
    <xf numFmtId="0" fontId="11" fillId="0" borderId="7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7" fillId="2" borderId="7" xfId="1" applyFont="1" applyFill="1" applyBorder="1" applyAlignment="1">
      <alignment horizontal="center" vertical="top"/>
    </xf>
    <xf numFmtId="0" fontId="7" fillId="2" borderId="9" xfId="1" applyFont="1" applyFill="1" applyBorder="1" applyAlignment="1">
      <alignment horizontal="center" vertical="top"/>
    </xf>
    <xf numFmtId="167" fontId="7" fillId="3" borderId="7" xfId="1" applyNumberFormat="1" applyFont="1" applyFill="1" applyBorder="1" applyAlignment="1">
      <alignment horizontal="center" vertical="top"/>
    </xf>
    <xf numFmtId="167" fontId="7" fillId="3" borderId="9" xfId="1" applyNumberFormat="1" applyFont="1" applyFill="1" applyBorder="1" applyAlignment="1">
      <alignment horizontal="center" vertical="top"/>
    </xf>
    <xf numFmtId="165" fontId="7" fillId="3" borderId="7" xfId="1" applyNumberFormat="1" applyFont="1" applyFill="1" applyBorder="1" applyAlignment="1">
      <alignment horizontal="center" vertical="top"/>
    </xf>
    <xf numFmtId="165" fontId="7" fillId="3" borderId="9" xfId="1" applyNumberFormat="1" applyFont="1" applyFill="1" applyBorder="1" applyAlignment="1">
      <alignment horizontal="center" vertical="top"/>
    </xf>
    <xf numFmtId="165" fontId="7" fillId="2" borderId="7" xfId="1" applyNumberFormat="1" applyFont="1" applyFill="1" applyBorder="1" applyAlignment="1">
      <alignment horizontal="center" vertical="top"/>
    </xf>
    <xf numFmtId="165" fontId="7" fillId="2" borderId="9" xfId="1" applyNumberFormat="1" applyFont="1" applyFill="1" applyBorder="1" applyAlignment="1">
      <alignment horizontal="center" vertical="top"/>
    </xf>
    <xf numFmtId="2" fontId="7" fillId="3" borderId="7" xfId="1" applyNumberFormat="1" applyFont="1" applyFill="1" applyBorder="1" applyAlignment="1">
      <alignment horizontal="center" vertical="top"/>
    </xf>
    <xf numFmtId="2" fontId="7" fillId="3" borderId="9" xfId="1" applyNumberFormat="1" applyFont="1" applyFill="1" applyBorder="1" applyAlignment="1">
      <alignment horizontal="center" vertical="top"/>
    </xf>
    <xf numFmtId="49" fontId="15" fillId="0" borderId="6" xfId="2" applyNumberFormat="1" applyFont="1" applyFill="1" applyBorder="1" applyAlignment="1">
      <alignment horizontal="center" vertical="center"/>
    </xf>
    <xf numFmtId="4" fontId="39" fillId="0" borderId="6" xfId="3" applyNumberFormat="1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textRotation="90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15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/>
    </xf>
    <xf numFmtId="0" fontId="15" fillId="0" borderId="8" xfId="2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horizontal="center" vertical="center"/>
    </xf>
    <xf numFmtId="0" fontId="15" fillId="0" borderId="8" xfId="2" applyFont="1" applyFill="1" applyBorder="1" applyAlignment="1">
      <alignment horizontal="center" vertical="center" wrapText="1"/>
    </xf>
    <xf numFmtId="164" fontId="30" fillId="5" borderId="7" xfId="0" applyNumberFormat="1" applyFont="1" applyFill="1" applyBorder="1" applyAlignment="1">
      <alignment horizontal="center" vertical="center" wrapText="1"/>
    </xf>
    <xf numFmtId="164" fontId="30" fillId="5" borderId="9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/>
    </xf>
    <xf numFmtId="0" fontId="18" fillId="0" borderId="6" xfId="2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5" fillId="0" borderId="4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22" fillId="0" borderId="6" xfId="2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/>
    </xf>
    <xf numFmtId="4" fontId="20" fillId="0" borderId="1" xfId="1" applyNumberFormat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5" fillId="0" borderId="2" xfId="1" applyFont="1" applyBorder="1" applyAlignment="1">
      <alignment horizontal="center" vertical="top"/>
    </xf>
    <xf numFmtId="49" fontId="20" fillId="0" borderId="1" xfId="1" applyNumberFormat="1" applyFont="1" applyFill="1" applyBorder="1" applyAlignment="1">
      <alignment horizontal="center"/>
    </xf>
    <xf numFmtId="0" fontId="15" fillId="0" borderId="6" xfId="4" applyNumberFormat="1" applyFont="1" applyFill="1" applyBorder="1" applyAlignment="1">
      <alignment horizontal="left" vertical="center" wrapText="1"/>
    </xf>
    <xf numFmtId="49" fontId="15" fillId="0" borderId="6" xfId="4" applyNumberFormat="1" applyFont="1" applyFill="1" applyBorder="1" applyAlignment="1">
      <alignment horizontal="center" vertical="center"/>
    </xf>
    <xf numFmtId="0" fontId="3" fillId="0" borderId="6" xfId="3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left" vertical="top"/>
    </xf>
    <xf numFmtId="0" fontId="23" fillId="0" borderId="3" xfId="2" applyFont="1" applyFill="1" applyBorder="1" applyAlignment="1">
      <alignment horizontal="center" vertical="center" wrapText="1"/>
    </xf>
    <xf numFmtId="0" fontId="23" fillId="0" borderId="10" xfId="2" applyFont="1" applyFill="1" applyBorder="1" applyAlignment="1">
      <alignment horizontal="center" vertical="center" wrapText="1"/>
    </xf>
    <xf numFmtId="0" fontId="23" fillId="0" borderId="15" xfId="2" applyFont="1" applyFill="1" applyBorder="1" applyAlignment="1">
      <alignment horizontal="center" vertical="center" wrapText="1"/>
    </xf>
    <xf numFmtId="0" fontId="23" fillId="0" borderId="7" xfId="2" applyFont="1" applyFill="1" applyBorder="1" applyAlignment="1">
      <alignment horizontal="center" vertical="center" wrapText="1"/>
    </xf>
    <xf numFmtId="0" fontId="23" fillId="0" borderId="8" xfId="2" applyFont="1" applyFill="1" applyBorder="1" applyAlignment="1">
      <alignment horizontal="center" vertical="center" wrapText="1"/>
    </xf>
    <xf numFmtId="0" fontId="23" fillId="0" borderId="9" xfId="2" applyFont="1" applyFill="1" applyBorder="1" applyAlignment="1">
      <alignment horizontal="center" vertical="center" wrapText="1"/>
    </xf>
    <xf numFmtId="0" fontId="23" fillId="0" borderId="4" xfId="2" applyFont="1" applyFill="1" applyBorder="1" applyAlignment="1">
      <alignment horizontal="center" vertical="center" wrapText="1"/>
    </xf>
    <xf numFmtId="0" fontId="23" fillId="0" borderId="5" xfId="2" applyFont="1" applyFill="1" applyBorder="1" applyAlignment="1">
      <alignment horizontal="center" vertical="center" wrapText="1"/>
    </xf>
    <xf numFmtId="0" fontId="23" fillId="0" borderId="13" xfId="2" applyFont="1" applyFill="1" applyBorder="1" applyAlignment="1">
      <alignment horizontal="center" vertical="center" wrapText="1"/>
    </xf>
    <xf numFmtId="0" fontId="23" fillId="0" borderId="14" xfId="2" applyFont="1" applyFill="1" applyBorder="1" applyAlignment="1">
      <alignment horizontal="center" vertical="center" wrapText="1"/>
    </xf>
    <xf numFmtId="0" fontId="23" fillId="0" borderId="11" xfId="2" applyFont="1" applyFill="1" applyBorder="1" applyAlignment="1">
      <alignment horizontal="center" vertical="center" wrapText="1"/>
    </xf>
    <xf numFmtId="0" fontId="23" fillId="0" borderId="12" xfId="2" applyFont="1" applyFill="1" applyBorder="1" applyAlignment="1">
      <alignment horizontal="center" vertical="center" wrapText="1"/>
    </xf>
    <xf numFmtId="0" fontId="23" fillId="0" borderId="7" xfId="4" applyNumberFormat="1" applyFont="1" applyFill="1" applyBorder="1" applyAlignment="1">
      <alignment horizontal="left" vertical="center" wrapText="1"/>
    </xf>
    <xf numFmtId="0" fontId="23" fillId="0" borderId="9" xfId="4" applyNumberFormat="1" applyFont="1" applyFill="1" applyBorder="1" applyAlignment="1">
      <alignment horizontal="left" vertical="center" wrapText="1"/>
    </xf>
    <xf numFmtId="0" fontId="23" fillId="0" borderId="7" xfId="2" applyFont="1" applyFill="1" applyBorder="1" applyAlignment="1">
      <alignment horizontal="center" vertical="center"/>
    </xf>
    <xf numFmtId="0" fontId="23" fillId="0" borderId="9" xfId="2" applyFont="1" applyFill="1" applyBorder="1" applyAlignment="1">
      <alignment horizontal="center" vertical="center"/>
    </xf>
    <xf numFmtId="49" fontId="23" fillId="0" borderId="7" xfId="2" applyNumberFormat="1" applyFont="1" applyFill="1" applyBorder="1" applyAlignment="1">
      <alignment horizontal="center" vertical="center"/>
    </xf>
    <xf numFmtId="49" fontId="23" fillId="0" borderId="8" xfId="2" applyNumberFormat="1" applyFont="1" applyFill="1" applyBorder="1" applyAlignment="1">
      <alignment horizontal="center" vertical="center"/>
    </xf>
    <xf numFmtId="49" fontId="23" fillId="0" borderId="9" xfId="2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 wrapText="1"/>
    </xf>
    <xf numFmtId="0" fontId="6" fillId="0" borderId="9" xfId="3" applyNumberFormat="1" applyFont="1" applyFill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 wrapText="1"/>
    </xf>
    <xf numFmtId="0" fontId="18" fillId="0" borderId="9" xfId="2" applyFont="1" applyFill="1" applyBorder="1" applyAlignment="1">
      <alignment horizontal="center" vertical="center" wrapText="1"/>
    </xf>
    <xf numFmtId="49" fontId="18" fillId="0" borderId="7" xfId="2" applyNumberFormat="1" applyFont="1" applyFill="1" applyBorder="1" applyAlignment="1">
      <alignment horizontal="center" vertical="center"/>
    </xf>
    <xf numFmtId="49" fontId="18" fillId="0" borderId="9" xfId="2" applyNumberFormat="1" applyFont="1" applyFill="1" applyBorder="1" applyAlignment="1">
      <alignment horizontal="center" vertical="center"/>
    </xf>
    <xf numFmtId="49" fontId="15" fillId="0" borderId="7" xfId="2" applyNumberFormat="1" applyFont="1" applyFill="1" applyBorder="1" applyAlignment="1">
      <alignment horizontal="center" vertical="center"/>
    </xf>
    <xf numFmtId="49" fontId="15" fillId="0" borderId="9" xfId="2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23" fillId="0" borderId="6" xfId="2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5" fillId="0" borderId="6" xfId="2" applyFont="1" applyFill="1" applyBorder="1" applyAlignment="1">
      <alignment horizontal="center" vertical="center" wrapText="1"/>
    </xf>
    <xf numFmtId="0" fontId="25" fillId="0" borderId="7" xfId="2" applyFont="1" applyFill="1" applyBorder="1" applyAlignment="1">
      <alignment horizontal="center" vertical="center" wrapText="1"/>
    </xf>
    <xf numFmtId="0" fontId="25" fillId="0" borderId="8" xfId="2" applyFont="1" applyFill="1" applyBorder="1" applyAlignment="1">
      <alignment horizontal="center" vertical="center" wrapText="1"/>
    </xf>
    <xf numFmtId="0" fontId="25" fillId="0" borderId="9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 wrapText="1"/>
    </xf>
    <xf numFmtId="0" fontId="25" fillId="0" borderId="10" xfId="2" applyFont="1" applyFill="1" applyBorder="1" applyAlignment="1">
      <alignment horizontal="center" vertical="center" wrapText="1"/>
    </xf>
    <xf numFmtId="0" fontId="25" fillId="0" borderId="15" xfId="2" applyFont="1" applyFill="1" applyBorder="1" applyAlignment="1">
      <alignment horizontal="center" vertical="center" wrapText="1"/>
    </xf>
    <xf numFmtId="0" fontId="25" fillId="0" borderId="4" xfId="2" applyFont="1" applyFill="1" applyBorder="1" applyAlignment="1">
      <alignment horizontal="center" vertical="center" wrapText="1"/>
    </xf>
    <xf numFmtId="0" fontId="25" fillId="0" borderId="5" xfId="2" applyFont="1" applyFill="1" applyBorder="1" applyAlignment="1">
      <alignment horizontal="center" vertical="center" wrapText="1"/>
    </xf>
    <xf numFmtId="0" fontId="25" fillId="0" borderId="11" xfId="2" applyFont="1" applyFill="1" applyBorder="1" applyAlignment="1">
      <alignment horizontal="center" vertical="center" wrapText="1"/>
    </xf>
    <xf numFmtId="0" fontId="25" fillId="0" borderId="12" xfId="2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/>
    </xf>
    <xf numFmtId="49" fontId="3" fillId="0" borderId="9" xfId="3" applyNumberFormat="1" applyFont="1" applyFill="1" applyBorder="1" applyAlignment="1">
      <alignment horizontal="center" vertical="center"/>
    </xf>
    <xf numFmtId="49" fontId="25" fillId="0" borderId="7" xfId="2" applyNumberFormat="1" applyFont="1" applyFill="1" applyBorder="1" applyAlignment="1">
      <alignment horizontal="center" vertical="center"/>
    </xf>
    <xf numFmtId="49" fontId="25" fillId="0" borderId="9" xfId="2" applyNumberFormat="1" applyFont="1" applyFill="1" applyBorder="1" applyAlignment="1">
      <alignment horizontal="center" vertical="center"/>
    </xf>
    <xf numFmtId="0" fontId="26" fillId="0" borderId="6" xfId="1" applyFont="1" applyFill="1" applyBorder="1" applyAlignment="1">
      <alignment horizontal="center" vertical="center" wrapText="1"/>
    </xf>
    <xf numFmtId="49" fontId="5" fillId="0" borderId="7" xfId="3" applyNumberFormat="1" applyFont="1" applyFill="1" applyBorder="1" applyAlignment="1">
      <alignment horizontal="center" vertical="center" wrapText="1"/>
    </xf>
    <xf numFmtId="49" fontId="5" fillId="0" borderId="9" xfId="3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4" fontId="15" fillId="0" borderId="6" xfId="2" applyNumberFormat="1" applyFont="1" applyFill="1" applyBorder="1" applyAlignment="1">
      <alignment horizontal="center" vertical="center" wrapText="1"/>
    </xf>
    <xf numFmtId="0" fontId="27" fillId="0" borderId="0" xfId="1" applyFont="1" applyAlignment="1">
      <alignment horizontal="center" wrapText="1"/>
    </xf>
    <xf numFmtId="4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12" fillId="0" borderId="3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left" vertical="center" wrapText="1"/>
    </xf>
    <xf numFmtId="0" fontId="12" fillId="0" borderId="9" xfId="1" applyFont="1" applyFill="1" applyBorder="1" applyAlignment="1">
      <alignment horizontal="left" vertical="center" wrapText="1"/>
    </xf>
    <xf numFmtId="49" fontId="12" fillId="0" borderId="7" xfId="1" applyNumberFormat="1" applyFont="1" applyFill="1" applyBorder="1" applyAlignment="1">
      <alignment horizontal="center" vertical="center" wrapText="1"/>
    </xf>
    <xf numFmtId="49" fontId="12" fillId="0" borderId="9" xfId="1" applyNumberFormat="1" applyFont="1" applyFill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top"/>
    </xf>
    <xf numFmtId="0" fontId="12" fillId="0" borderId="9" xfId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0" fontId="5" fillId="0" borderId="16" xfId="1" applyFont="1" applyBorder="1" applyAlignment="1">
      <alignment horizontal="center" vertical="center"/>
    </xf>
    <xf numFmtId="0" fontId="37" fillId="0" borderId="24" xfId="1" applyFont="1" applyBorder="1" applyAlignment="1">
      <alignment horizontal="center" vertical="center" wrapText="1"/>
    </xf>
    <xf numFmtId="0" fontId="37" fillId="0" borderId="23" xfId="1" applyFont="1" applyBorder="1" applyAlignment="1">
      <alignment horizontal="center" vertical="center" wrapText="1"/>
    </xf>
    <xf numFmtId="0" fontId="37" fillId="0" borderId="25" xfId="1" applyFont="1" applyBorder="1" applyAlignment="1">
      <alignment horizontal="center" vertical="center" wrapText="1"/>
    </xf>
    <xf numFmtId="0" fontId="38" fillId="0" borderId="29" xfId="1" applyFont="1" applyBorder="1" applyAlignment="1">
      <alignment horizontal="center" vertical="top"/>
    </xf>
    <xf numFmtId="0" fontId="38" fillId="0" borderId="30" xfId="1" applyFont="1" applyBorder="1" applyAlignment="1">
      <alignment horizontal="center" vertical="top"/>
    </xf>
    <xf numFmtId="0" fontId="38" fillId="0" borderId="31" xfId="1" applyFont="1" applyBorder="1" applyAlignment="1">
      <alignment horizontal="center" vertical="top"/>
    </xf>
    <xf numFmtId="0" fontId="38" fillId="0" borderId="32" xfId="1" applyFont="1" applyBorder="1" applyAlignment="1">
      <alignment horizontal="center" vertical="top"/>
    </xf>
    <xf numFmtId="0" fontId="37" fillId="0" borderId="17" xfId="1" applyFont="1" applyBorder="1" applyAlignment="1">
      <alignment horizontal="center" vertical="center" wrapText="1"/>
    </xf>
    <xf numFmtId="0" fontId="37" fillId="0" borderId="18" xfId="1" applyFont="1" applyBorder="1" applyAlignment="1">
      <alignment horizontal="center" vertical="center" wrapText="1"/>
    </xf>
    <xf numFmtId="0" fontId="37" fillId="0" borderId="26" xfId="1" applyFont="1" applyBorder="1" applyAlignment="1">
      <alignment horizontal="center" vertical="center" wrapText="1"/>
    </xf>
    <xf numFmtId="0" fontId="37" fillId="0" borderId="12" xfId="1" applyFont="1" applyBorder="1" applyAlignment="1">
      <alignment horizontal="center" vertical="center" wrapText="1"/>
    </xf>
    <xf numFmtId="0" fontId="37" fillId="0" borderId="19" xfId="1" applyFont="1" applyBorder="1" applyAlignment="1">
      <alignment horizontal="center" vertical="center" wrapText="1"/>
    </xf>
    <xf numFmtId="0" fontId="37" fillId="0" borderId="20" xfId="1" applyFont="1" applyBorder="1" applyAlignment="1">
      <alignment horizontal="center" vertical="center" wrapText="1"/>
    </xf>
    <xf numFmtId="0" fontId="37" fillId="0" borderId="11" xfId="1" applyFont="1" applyBorder="1" applyAlignment="1">
      <alignment horizontal="center" vertical="center" wrapText="1"/>
    </xf>
    <xf numFmtId="0" fontId="37" fillId="0" borderId="1" xfId="1" applyFont="1" applyBorder="1" applyAlignment="1">
      <alignment horizontal="center" vertical="center" wrapText="1"/>
    </xf>
    <xf numFmtId="0" fontId="37" fillId="0" borderId="21" xfId="1" applyFont="1" applyBorder="1" applyAlignment="1">
      <alignment horizontal="center" vertical="center" wrapText="1"/>
    </xf>
    <xf numFmtId="0" fontId="37" fillId="0" borderId="27" xfId="1" applyFont="1" applyBorder="1" applyAlignment="1">
      <alignment horizontal="center" vertical="center" wrapText="1"/>
    </xf>
    <xf numFmtId="0" fontId="37" fillId="0" borderId="38" xfId="1" applyFont="1" applyBorder="1" applyAlignment="1">
      <alignment horizontal="center" vertical="center" wrapText="1"/>
    </xf>
    <xf numFmtId="49" fontId="41" fillId="0" borderId="41" xfId="1" applyNumberFormat="1" applyFont="1" applyBorder="1" applyAlignment="1">
      <alignment horizontal="center" vertical="center"/>
    </xf>
    <xf numFmtId="49" fontId="41" fillId="0" borderId="9" xfId="1" applyNumberFormat="1" applyFont="1" applyBorder="1" applyAlignment="1">
      <alignment horizontal="center" vertical="center"/>
    </xf>
    <xf numFmtId="0" fontId="41" fillId="0" borderId="7" xfId="1" applyFont="1" applyBorder="1" applyAlignment="1">
      <alignment horizontal="left" vertical="center" wrapText="1" indent="1"/>
    </xf>
    <xf numFmtId="0" fontId="41" fillId="0" borderId="8" xfId="1" applyFont="1" applyBorder="1" applyAlignment="1">
      <alignment horizontal="left" vertical="center" wrapText="1" indent="1"/>
    </xf>
    <xf numFmtId="0" fontId="41" fillId="0" borderId="9" xfId="1" applyFont="1" applyBorder="1" applyAlignment="1">
      <alignment horizontal="left" vertical="center" wrapText="1" indent="1"/>
    </xf>
    <xf numFmtId="0" fontId="39" fillId="0" borderId="35" xfId="1" applyFont="1" applyBorder="1" applyAlignment="1">
      <alignment horizontal="center" vertical="center"/>
    </xf>
    <xf numFmtId="0" fontId="39" fillId="0" borderId="36" xfId="1" applyFont="1" applyBorder="1" applyAlignment="1">
      <alignment horizontal="center" vertical="center"/>
    </xf>
    <xf numFmtId="0" fontId="39" fillId="0" borderId="37" xfId="1" applyFont="1" applyBorder="1" applyAlignment="1">
      <alignment horizontal="center" vertical="center"/>
    </xf>
    <xf numFmtId="49" fontId="40" fillId="3" borderId="38" xfId="1" applyNumberFormat="1" applyFont="1" applyFill="1" applyBorder="1" applyAlignment="1">
      <alignment horizontal="center" vertical="center"/>
    </xf>
    <xf numFmtId="49" fontId="40" fillId="3" borderId="23" xfId="1" applyNumberFormat="1" applyFont="1" applyFill="1" applyBorder="1" applyAlignment="1">
      <alignment horizontal="center" vertical="center"/>
    </xf>
    <xf numFmtId="0" fontId="40" fillId="3" borderId="24" xfId="1" applyFont="1" applyFill="1" applyBorder="1" applyAlignment="1">
      <alignment horizontal="left" vertical="center" wrapText="1"/>
    </xf>
    <xf numFmtId="0" fontId="40" fillId="3" borderId="39" xfId="1" applyFont="1" applyFill="1" applyBorder="1" applyAlignment="1">
      <alignment horizontal="left" vertical="center" wrapText="1"/>
    </xf>
    <xf numFmtId="0" fontId="40" fillId="3" borderId="23" xfId="1" applyFont="1" applyFill="1" applyBorder="1" applyAlignment="1">
      <alignment horizontal="left" vertical="center" wrapText="1"/>
    </xf>
    <xf numFmtId="49" fontId="40" fillId="3" borderId="41" xfId="1" applyNumberFormat="1" applyFont="1" applyFill="1" applyBorder="1" applyAlignment="1">
      <alignment horizontal="center" vertical="center"/>
    </xf>
    <xf numFmtId="49" fontId="40" fillId="3" borderId="9" xfId="1" applyNumberFormat="1" applyFont="1" applyFill="1" applyBorder="1" applyAlignment="1">
      <alignment horizontal="center" vertical="center"/>
    </xf>
    <xf numFmtId="0" fontId="40" fillId="3" borderId="7" xfId="1" applyFont="1" applyFill="1" applyBorder="1" applyAlignment="1">
      <alignment horizontal="left" vertical="center" wrapText="1"/>
    </xf>
    <xf numFmtId="0" fontId="40" fillId="3" borderId="8" xfId="1" applyFont="1" applyFill="1" applyBorder="1" applyAlignment="1">
      <alignment horizontal="left" vertical="center" wrapText="1"/>
    </xf>
    <xf numFmtId="0" fontId="40" fillId="3" borderId="9" xfId="1" applyFont="1" applyFill="1" applyBorder="1" applyAlignment="1">
      <alignment horizontal="left" vertical="center" wrapText="1"/>
    </xf>
    <xf numFmtId="0" fontId="41" fillId="0" borderId="7" xfId="1" applyFont="1" applyBorder="1" applyAlignment="1">
      <alignment horizontal="left" vertical="center" wrapText="1" indent="2"/>
    </xf>
    <xf numFmtId="0" fontId="41" fillId="0" borderId="8" xfId="1" applyFont="1" applyBorder="1" applyAlignment="1">
      <alignment horizontal="left" vertical="center" wrapText="1" indent="2"/>
    </xf>
    <xf numFmtId="0" fontId="41" fillId="0" borderId="9" xfId="1" applyFont="1" applyBorder="1" applyAlignment="1">
      <alignment horizontal="left" vertical="center" wrapText="1" indent="2"/>
    </xf>
    <xf numFmtId="0" fontId="41" fillId="0" borderId="7" xfId="1" applyFont="1" applyBorder="1" applyAlignment="1">
      <alignment horizontal="left" vertical="center" wrapText="1" indent="3"/>
    </xf>
    <xf numFmtId="0" fontId="41" fillId="0" borderId="8" xfId="1" applyFont="1" applyBorder="1" applyAlignment="1">
      <alignment horizontal="left" vertical="center" wrapText="1" indent="3"/>
    </xf>
    <xf numFmtId="0" fontId="41" fillId="0" borderId="9" xfId="1" applyFont="1" applyBorder="1" applyAlignment="1">
      <alignment horizontal="left" vertical="center" wrapText="1" indent="3"/>
    </xf>
    <xf numFmtId="0" fontId="41" fillId="0" borderId="7" xfId="1" applyFont="1" applyFill="1" applyBorder="1" applyAlignment="1">
      <alignment horizontal="left" vertical="center" wrapText="1" indent="4"/>
    </xf>
    <xf numFmtId="0" fontId="41" fillId="0" borderId="8" xfId="1" applyFont="1" applyFill="1" applyBorder="1" applyAlignment="1">
      <alignment horizontal="left" vertical="center" wrapText="1" indent="4"/>
    </xf>
    <xf numFmtId="0" fontId="41" fillId="0" borderId="9" xfId="1" applyFont="1" applyFill="1" applyBorder="1" applyAlignment="1">
      <alignment horizontal="left" vertical="center" wrapText="1" indent="4"/>
    </xf>
    <xf numFmtId="0" fontId="41" fillId="0" borderId="7" xfId="1" applyFont="1" applyBorder="1" applyAlignment="1">
      <alignment horizontal="left" vertical="center" wrapText="1" indent="4"/>
    </xf>
    <xf numFmtId="0" fontId="41" fillId="0" borderId="8" xfId="1" applyFont="1" applyBorder="1" applyAlignment="1">
      <alignment horizontal="left" vertical="center" wrapText="1" indent="4"/>
    </xf>
    <xf numFmtId="0" fontId="41" fillId="0" borderId="9" xfId="1" applyFont="1" applyBorder="1" applyAlignment="1">
      <alignment horizontal="left" vertical="center" wrapText="1" indent="4"/>
    </xf>
    <xf numFmtId="49" fontId="41" fillId="3" borderId="41" xfId="1" applyNumberFormat="1" applyFont="1" applyFill="1" applyBorder="1" applyAlignment="1">
      <alignment horizontal="center" vertical="center"/>
    </xf>
    <xf numFmtId="49" fontId="41" fillId="3" borderId="9" xfId="1" applyNumberFormat="1" applyFont="1" applyFill="1" applyBorder="1" applyAlignment="1">
      <alignment horizontal="center" vertical="center"/>
    </xf>
    <xf numFmtId="0" fontId="41" fillId="3" borderId="7" xfId="1" applyFont="1" applyFill="1" applyBorder="1" applyAlignment="1">
      <alignment horizontal="left" vertical="center" wrapText="1" indent="1"/>
    </xf>
    <xf numFmtId="0" fontId="41" fillId="3" borderId="8" xfId="1" applyFont="1" applyFill="1" applyBorder="1" applyAlignment="1">
      <alignment horizontal="left" vertical="center" wrapText="1" indent="1"/>
    </xf>
    <xf numFmtId="0" fontId="41" fillId="3" borderId="9" xfId="1" applyFont="1" applyFill="1" applyBorder="1" applyAlignment="1">
      <alignment horizontal="left" vertical="center" wrapText="1" indent="1"/>
    </xf>
    <xf numFmtId="49" fontId="41" fillId="0" borderId="29" xfId="1" applyNumberFormat="1" applyFont="1" applyBorder="1" applyAlignment="1">
      <alignment horizontal="center" vertical="center"/>
    </xf>
    <xf numFmtId="49" fontId="41" fillId="0" borderId="30" xfId="1" applyNumberFormat="1" applyFont="1" applyBorder="1" applyAlignment="1">
      <alignment horizontal="center" vertical="center"/>
    </xf>
    <xf numFmtId="0" fontId="41" fillId="0" borderId="31" xfId="1" applyFont="1" applyBorder="1" applyAlignment="1">
      <alignment horizontal="left" vertical="center" wrapText="1" indent="2"/>
    </xf>
    <xf numFmtId="0" fontId="41" fillId="0" borderId="32" xfId="1" applyFont="1" applyBorder="1" applyAlignment="1">
      <alignment horizontal="left" vertical="center" wrapText="1" indent="2"/>
    </xf>
    <xf numFmtId="0" fontId="41" fillId="0" borderId="30" xfId="1" applyFont="1" applyBorder="1" applyAlignment="1">
      <alignment horizontal="left" vertical="center" wrapText="1" indent="2"/>
    </xf>
    <xf numFmtId="49" fontId="41" fillId="3" borderId="38" xfId="1" applyNumberFormat="1" applyFont="1" applyFill="1" applyBorder="1" applyAlignment="1">
      <alignment horizontal="center" vertical="center"/>
    </xf>
    <xf numFmtId="49" fontId="41" fillId="3" borderId="23" xfId="1" applyNumberFormat="1" applyFont="1" applyFill="1" applyBorder="1" applyAlignment="1">
      <alignment horizontal="center" vertical="center"/>
    </xf>
    <xf numFmtId="0" fontId="41" fillId="3" borderId="24" xfId="1" applyFont="1" applyFill="1" applyBorder="1" applyAlignment="1">
      <alignment horizontal="left" vertical="center" wrapText="1" indent="1"/>
    </xf>
    <xf numFmtId="0" fontId="41" fillId="3" borderId="39" xfId="1" applyFont="1" applyFill="1" applyBorder="1" applyAlignment="1">
      <alignment horizontal="left" vertical="center" wrapText="1" indent="1"/>
    </xf>
    <xf numFmtId="0" fontId="41" fillId="3" borderId="23" xfId="1" applyFont="1" applyFill="1" applyBorder="1" applyAlignment="1">
      <alignment horizontal="left" vertical="center" wrapText="1" indent="1"/>
    </xf>
    <xf numFmtId="0" fontId="41" fillId="3" borderId="7" xfId="1" applyFont="1" applyFill="1" applyBorder="1" applyAlignment="1">
      <alignment horizontal="left" vertical="center" wrapText="1"/>
    </xf>
    <xf numFmtId="0" fontId="41" fillId="3" borderId="8" xfId="1" applyFont="1" applyFill="1" applyBorder="1" applyAlignment="1">
      <alignment horizontal="left" vertical="center" wrapText="1"/>
    </xf>
    <xf numFmtId="0" fontId="41" fillId="3" borderId="9" xfId="1" applyFont="1" applyFill="1" applyBorder="1" applyAlignment="1">
      <alignment horizontal="left" vertical="center" wrapText="1"/>
    </xf>
    <xf numFmtId="49" fontId="41" fillId="0" borderId="43" xfId="1" applyNumberFormat="1" applyFont="1" applyBorder="1" applyAlignment="1">
      <alignment horizontal="center" vertical="center"/>
    </xf>
    <xf numFmtId="49" fontId="41" fillId="0" borderId="5" xfId="1" applyNumberFormat="1" applyFont="1" applyBorder="1" applyAlignment="1">
      <alignment horizontal="center" vertical="center"/>
    </xf>
    <xf numFmtId="0" fontId="41" fillId="0" borderId="4" xfId="1" applyFont="1" applyBorder="1" applyAlignment="1">
      <alignment horizontal="left" vertical="center" wrapText="1" indent="1"/>
    </xf>
    <xf numFmtId="0" fontId="41" fillId="0" borderId="2" xfId="1" applyFont="1" applyBorder="1" applyAlignment="1">
      <alignment horizontal="left" vertical="center" wrapText="1" indent="1"/>
    </xf>
    <xf numFmtId="0" fontId="41" fillId="0" borderId="5" xfId="1" applyFont="1" applyBorder="1" applyAlignment="1">
      <alignment horizontal="left" vertical="center" wrapText="1" indent="1"/>
    </xf>
    <xf numFmtId="49" fontId="41" fillId="0" borderId="41" xfId="1" applyNumberFormat="1" applyFont="1" applyFill="1" applyBorder="1" applyAlignment="1">
      <alignment horizontal="center" vertical="center"/>
    </xf>
    <xf numFmtId="49" fontId="41" fillId="0" borderId="9" xfId="1" applyNumberFormat="1" applyFont="1" applyFill="1" applyBorder="1" applyAlignment="1">
      <alignment horizontal="center" vertical="center"/>
    </xf>
    <xf numFmtId="0" fontId="41" fillId="0" borderId="7" xfId="1" applyFont="1" applyFill="1" applyBorder="1" applyAlignment="1">
      <alignment horizontal="left" vertical="center" wrapText="1" indent="1"/>
    </xf>
    <xf numFmtId="0" fontId="41" fillId="0" borderId="8" xfId="1" applyFont="1" applyFill="1" applyBorder="1" applyAlignment="1">
      <alignment horizontal="left" vertical="center" wrapText="1" indent="1"/>
    </xf>
    <xf numFmtId="0" fontId="41" fillId="0" borderId="9" xfId="1" applyFont="1" applyFill="1" applyBorder="1" applyAlignment="1">
      <alignment horizontal="left" vertical="center" wrapText="1" indent="1"/>
    </xf>
    <xf numFmtId="0" fontId="41" fillId="0" borderId="31" xfId="1" applyFont="1" applyBorder="1" applyAlignment="1">
      <alignment horizontal="left" vertical="center" wrapText="1" indent="1"/>
    </xf>
    <xf numFmtId="0" fontId="41" fillId="0" borderId="32" xfId="1" applyFont="1" applyBorder="1" applyAlignment="1">
      <alignment horizontal="left" vertical="center" wrapText="1" indent="1"/>
    </xf>
    <xf numFmtId="0" fontId="41" fillId="0" borderId="30" xfId="1" applyFont="1" applyBorder="1" applyAlignment="1">
      <alignment horizontal="left" vertical="center" wrapText="1" indent="1"/>
    </xf>
    <xf numFmtId="49" fontId="41" fillId="3" borderId="29" xfId="1" applyNumberFormat="1" applyFont="1" applyFill="1" applyBorder="1" applyAlignment="1">
      <alignment horizontal="center" vertical="center"/>
    </xf>
    <xf numFmtId="49" fontId="41" fillId="3" borderId="30" xfId="1" applyNumberFormat="1" applyFont="1" applyFill="1" applyBorder="1" applyAlignment="1">
      <alignment horizontal="center" vertical="center"/>
    </xf>
    <xf numFmtId="0" fontId="41" fillId="3" borderId="31" xfId="1" applyFont="1" applyFill="1" applyBorder="1" applyAlignment="1">
      <alignment horizontal="left" vertical="center" wrapText="1"/>
    </xf>
    <xf numFmtId="0" fontId="41" fillId="3" borderId="32" xfId="1" applyFont="1" applyFill="1" applyBorder="1" applyAlignment="1">
      <alignment horizontal="left" vertical="center" wrapText="1"/>
    </xf>
    <xf numFmtId="0" fontId="41" fillId="3" borderId="30" xfId="1" applyFont="1" applyFill="1" applyBorder="1" applyAlignment="1">
      <alignment horizontal="left" vertical="center" wrapText="1"/>
    </xf>
    <xf numFmtId="49" fontId="41" fillId="3" borderId="26" xfId="1" applyNumberFormat="1" applyFont="1" applyFill="1" applyBorder="1" applyAlignment="1">
      <alignment horizontal="center" vertical="center"/>
    </xf>
    <xf numFmtId="49" fontId="41" fillId="3" borderId="12" xfId="1" applyNumberFormat="1" applyFont="1" applyFill="1" applyBorder="1" applyAlignment="1">
      <alignment horizontal="center" vertical="center"/>
    </xf>
    <xf numFmtId="0" fontId="41" fillId="3" borderId="11" xfId="1" applyFont="1" applyFill="1" applyBorder="1" applyAlignment="1">
      <alignment horizontal="left" vertical="center" wrapText="1"/>
    </xf>
    <xf numFmtId="0" fontId="41" fillId="3" borderId="1" xfId="1" applyFont="1" applyFill="1" applyBorder="1" applyAlignment="1">
      <alignment horizontal="left" vertical="center" wrapText="1"/>
    </xf>
    <xf numFmtId="0" fontId="41" fillId="3" borderId="12" xfId="1" applyFont="1" applyFill="1" applyBorder="1" applyAlignment="1">
      <alignment horizontal="left" vertical="center" wrapText="1"/>
    </xf>
    <xf numFmtId="0" fontId="41" fillId="0" borderId="31" xfId="1" applyFont="1" applyBorder="1" applyAlignment="1">
      <alignment horizontal="left" vertical="center" wrapText="1" indent="3"/>
    </xf>
    <xf numFmtId="0" fontId="41" fillId="0" borderId="32" xfId="1" applyFont="1" applyBorder="1" applyAlignment="1">
      <alignment horizontal="left" vertical="center" wrapText="1" indent="3"/>
    </xf>
    <xf numFmtId="0" fontId="41" fillId="0" borderId="30" xfId="1" applyFont="1" applyBorder="1" applyAlignment="1">
      <alignment horizontal="left" vertical="center" wrapText="1" indent="3"/>
    </xf>
    <xf numFmtId="0" fontId="3" fillId="0" borderId="35" xfId="1" applyFont="1" applyBorder="1" applyAlignment="1">
      <alignment horizontal="center"/>
    </xf>
    <xf numFmtId="0" fontId="3" fillId="0" borderId="36" xfId="1" applyFont="1" applyBorder="1" applyAlignment="1">
      <alignment horizontal="center"/>
    </xf>
    <xf numFmtId="0" fontId="3" fillId="0" borderId="37" xfId="1" applyFont="1" applyBorder="1" applyAlignment="1">
      <alignment horizontal="center"/>
    </xf>
    <xf numFmtId="0" fontId="41" fillId="0" borderId="24" xfId="1" applyFont="1" applyBorder="1" applyAlignment="1">
      <alignment horizontal="center" vertical="center" wrapText="1"/>
    </xf>
    <xf numFmtId="0" fontId="41" fillId="0" borderId="25" xfId="1" applyFont="1" applyBorder="1" applyAlignment="1">
      <alignment horizontal="center" vertical="center" wrapText="1"/>
    </xf>
    <xf numFmtId="0" fontId="42" fillId="0" borderId="29" xfId="1" applyFont="1" applyBorder="1" applyAlignment="1">
      <alignment horizontal="center" vertical="top"/>
    </xf>
    <xf numFmtId="0" fontId="42" fillId="0" borderId="30" xfId="1" applyFont="1" applyBorder="1" applyAlignment="1">
      <alignment horizontal="center" vertical="top"/>
    </xf>
    <xf numFmtId="0" fontId="42" fillId="0" borderId="31" xfId="1" applyFont="1" applyBorder="1" applyAlignment="1">
      <alignment horizontal="center" vertical="top"/>
    </xf>
    <xf numFmtId="0" fontId="42" fillId="0" borderId="32" xfId="1" applyFont="1" applyBorder="1" applyAlignment="1">
      <alignment horizontal="center" vertical="top"/>
    </xf>
    <xf numFmtId="49" fontId="41" fillId="3" borderId="43" xfId="1" applyNumberFormat="1" applyFont="1" applyFill="1" applyBorder="1" applyAlignment="1">
      <alignment horizontal="center" vertical="center"/>
    </xf>
    <xf numFmtId="49" fontId="41" fillId="3" borderId="5" xfId="1" applyNumberFormat="1" applyFont="1" applyFill="1" applyBorder="1" applyAlignment="1">
      <alignment horizontal="center" vertical="center"/>
    </xf>
    <xf numFmtId="0" fontId="41" fillId="3" borderId="4" xfId="1" applyFont="1" applyFill="1" applyBorder="1" applyAlignment="1">
      <alignment horizontal="left" vertical="center" wrapText="1"/>
    </xf>
    <xf numFmtId="0" fontId="41" fillId="3" borderId="2" xfId="1" applyFont="1" applyFill="1" applyBorder="1" applyAlignment="1">
      <alignment horizontal="left" vertical="center" wrapText="1"/>
    </xf>
    <xf numFmtId="0" fontId="41" fillId="3" borderId="5" xfId="1" applyFont="1" applyFill="1" applyBorder="1" applyAlignment="1">
      <alignment horizontal="left" vertical="center" wrapText="1"/>
    </xf>
    <xf numFmtId="49" fontId="5" fillId="0" borderId="35" xfId="1" applyNumberFormat="1" applyFont="1" applyBorder="1" applyAlignment="1">
      <alignment horizontal="center" vertical="center"/>
    </xf>
    <xf numFmtId="49" fontId="5" fillId="0" borderId="36" xfId="1" applyNumberFormat="1" applyFont="1" applyBorder="1" applyAlignment="1">
      <alignment horizontal="center" vertical="center"/>
    </xf>
    <xf numFmtId="49" fontId="5" fillId="0" borderId="37" xfId="1" applyNumberFormat="1" applyFont="1" applyBorder="1" applyAlignment="1">
      <alignment horizontal="center" vertical="center"/>
    </xf>
    <xf numFmtId="0" fontId="41" fillId="0" borderId="17" xfId="1" applyFont="1" applyBorder="1" applyAlignment="1">
      <alignment horizontal="center" vertical="center" wrapText="1"/>
    </xf>
    <xf numFmtId="0" fontId="41" fillId="0" borderId="18" xfId="1" applyFont="1" applyBorder="1" applyAlignment="1">
      <alignment horizontal="center" vertical="center" wrapText="1"/>
    </xf>
    <xf numFmtId="0" fontId="41" fillId="0" borderId="26" xfId="1" applyFont="1" applyBorder="1" applyAlignment="1">
      <alignment horizontal="center" vertical="center" wrapText="1"/>
    </xf>
    <xf numFmtId="0" fontId="41" fillId="0" borderId="12" xfId="1" applyFont="1" applyBorder="1" applyAlignment="1">
      <alignment horizontal="center" vertical="center" wrapText="1"/>
    </xf>
    <xf numFmtId="0" fontId="41" fillId="0" borderId="19" xfId="1" applyFont="1" applyBorder="1" applyAlignment="1">
      <alignment horizontal="center" vertical="center" wrapText="1"/>
    </xf>
    <xf numFmtId="0" fontId="41" fillId="0" borderId="20" xfId="1" applyFont="1" applyBorder="1" applyAlignment="1">
      <alignment horizontal="center" vertical="center" wrapText="1"/>
    </xf>
    <xf numFmtId="0" fontId="41" fillId="0" borderId="11" xfId="1" applyFont="1" applyBorder="1" applyAlignment="1">
      <alignment horizontal="center" vertical="center" wrapText="1"/>
    </xf>
    <xf numFmtId="0" fontId="41" fillId="0" borderId="1" xfId="1" applyFont="1" applyBorder="1" applyAlignment="1">
      <alignment horizontal="center" vertical="center" wrapText="1"/>
    </xf>
    <xf numFmtId="0" fontId="41" fillId="0" borderId="21" xfId="1" applyFont="1" applyBorder="1" applyAlignment="1">
      <alignment horizontal="center" vertical="center" wrapText="1"/>
    </xf>
    <xf numFmtId="0" fontId="41" fillId="0" borderId="27" xfId="1" applyFont="1" applyBorder="1" applyAlignment="1">
      <alignment horizontal="center" vertical="center" wrapText="1"/>
    </xf>
    <xf numFmtId="49" fontId="41" fillId="0" borderId="38" xfId="1" applyNumberFormat="1" applyFont="1" applyBorder="1" applyAlignment="1">
      <alignment horizontal="left" vertical="center" wrapText="1"/>
    </xf>
    <xf numFmtId="49" fontId="41" fillId="0" borderId="39" xfId="1" applyNumberFormat="1" applyFont="1" applyBorder="1" applyAlignment="1">
      <alignment horizontal="left" vertical="center" wrapText="1"/>
    </xf>
    <xf numFmtId="49" fontId="41" fillId="0" borderId="23" xfId="1" applyNumberFormat="1" applyFont="1" applyBorder="1" applyAlignment="1">
      <alignment horizontal="left" vertical="center" wrapText="1"/>
    </xf>
    <xf numFmtId="0" fontId="41" fillId="0" borderId="7" xfId="1" applyFont="1" applyBorder="1" applyAlignment="1">
      <alignment horizontal="left" vertical="center" wrapText="1"/>
    </xf>
    <xf numFmtId="0" fontId="41" fillId="0" borderId="8" xfId="1" applyFont="1" applyBorder="1" applyAlignment="1">
      <alignment horizontal="left" vertical="center" wrapText="1"/>
    </xf>
    <xf numFmtId="0" fontId="41" fillId="0" borderId="9" xfId="1" applyFont="1" applyBorder="1" applyAlignment="1">
      <alignment horizontal="left" vertical="center" wrapText="1"/>
    </xf>
    <xf numFmtId="0" fontId="41" fillId="0" borderId="7" xfId="1" applyFont="1" applyBorder="1" applyAlignment="1">
      <alignment horizontal="left" vertical="center" wrapText="1" indent="5"/>
    </xf>
    <xf numFmtId="0" fontId="41" fillId="0" borderId="8" xfId="1" applyFont="1" applyBorder="1" applyAlignment="1">
      <alignment horizontal="left" vertical="center" wrapText="1" indent="5"/>
    </xf>
    <xf numFmtId="0" fontId="41" fillId="0" borderId="9" xfId="1" applyFont="1" applyBorder="1" applyAlignment="1">
      <alignment horizontal="left" vertical="center" wrapText="1" indent="5"/>
    </xf>
    <xf numFmtId="0" fontId="36" fillId="0" borderId="2" xfId="0" applyFont="1" applyBorder="1" applyAlignment="1">
      <alignment horizontal="center" vertical="top"/>
    </xf>
    <xf numFmtId="49" fontId="41" fillId="0" borderId="26" xfId="1" applyNumberFormat="1" applyFont="1" applyBorder="1" applyAlignment="1">
      <alignment horizontal="center" vertical="center"/>
    </xf>
    <xf numFmtId="49" fontId="41" fillId="0" borderId="12" xfId="1" applyNumberFormat="1" applyFont="1" applyBorder="1" applyAlignment="1">
      <alignment horizontal="center" vertical="center"/>
    </xf>
    <xf numFmtId="0" fontId="41" fillId="0" borderId="11" xfId="1" applyFont="1" applyBorder="1" applyAlignment="1">
      <alignment horizontal="left" vertical="center" wrapText="1"/>
    </xf>
    <xf numFmtId="0" fontId="41" fillId="0" borderId="1" xfId="1" applyFont="1" applyBorder="1" applyAlignment="1">
      <alignment horizontal="left" vertical="center" wrapText="1"/>
    </xf>
    <xf numFmtId="0" fontId="41" fillId="0" borderId="12" xfId="1" applyFont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5" xfId="2"/>
    <cellStyle name="Обычный 7" xfId="4"/>
    <cellStyle name="Обычный_стр.1" xfId="3"/>
    <cellStyle name="Процентный" xfId="5" builtinId="5"/>
  </cellStyles>
  <dxfs count="0"/>
  <tableStyles count="0" defaultTableStyle="TableStyleMedium2" defaultPivotStyle="PivotStyleLight16"/>
  <colors>
    <mruColors>
      <color rgb="FFFFCCFF"/>
      <color rgb="FFCCFFCC"/>
      <color rgb="FFFF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SGKS\Users2\&#1055;&#1083;&#1072;&#1085;&#1086;&#1074;&#1086;-&#1101;&#1082;&#1086;&#1085;&#1086;&#1084;&#1080;&#1095;&#1077;&#1089;&#1082;&#1080;&#1081;%20&#1086;&#1090;&#1076;&#1077;&#1083;\&#1048;&#1053;&#1042;&#1045;&#1057;&#1058;&#1048;&#1062;&#1048;&#1054;&#1053;&#1053;&#1067;&#1045;%20&#1055;&#1056;&#1054;&#1043;&#1056;&#1040;&#1052;&#1052;&#1067;\&#1057;&#1074;&#1086;&#1076;%20-%20&#1079;&#1072;&#1090;&#1088;&#1072;&#1090;&#1099;%20&#1089;&#1077;&#1073;&#1077;&#1089;&#1086;&#1080;&#1084;&#1086;&#1089;&#1090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74;&#1080;&#1078;&#1077;&#1085;&#1080;&#1077;%20&#1085;&#1072;&#1083;&#1080;&#1095;&#1085;&#1086;&#1089;&#1090;&#1080;%20&#1057;&#1046;&#1050;&#1057;%20(&#1042;&#1086;&#1089;&#1089;&#1090;&#1072;&#1085;&#1086;&#1074;&#1083;&#1077;&#1085;&#1085;&#1099;&#1081;)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G4">
            <v>613420649.28999996</v>
          </cell>
          <cell r="N4">
            <v>705985069.48000002</v>
          </cell>
          <cell r="U4">
            <v>899549577.94000006</v>
          </cell>
        </row>
        <row r="5">
          <cell r="G5">
            <v>1608238.46</v>
          </cell>
          <cell r="N5">
            <v>1792527.72</v>
          </cell>
          <cell r="U5">
            <v>2096176.35</v>
          </cell>
        </row>
        <row r="10">
          <cell r="G10">
            <v>47373554.810000002</v>
          </cell>
          <cell r="N10">
            <v>33795299.670000002</v>
          </cell>
          <cell r="U10">
            <v>42240446.269999996</v>
          </cell>
        </row>
        <row r="18">
          <cell r="G18">
            <v>358843.42</v>
          </cell>
          <cell r="N18">
            <v>353683.23</v>
          </cell>
          <cell r="U18">
            <v>497300.38</v>
          </cell>
        </row>
        <row r="19">
          <cell r="G19">
            <v>40095317.809999794</v>
          </cell>
          <cell r="N19">
            <v>21687530.079999715</v>
          </cell>
        </row>
        <row r="25">
          <cell r="G25">
            <v>410108350.35000002</v>
          </cell>
          <cell r="N25">
            <v>414498824.57999992</v>
          </cell>
          <cell r="U25">
            <v>442081174.07000005</v>
          </cell>
        </row>
        <row r="27">
          <cell r="G27">
            <v>132004028.97</v>
          </cell>
          <cell r="N27">
            <v>132041657.52000001</v>
          </cell>
          <cell r="U27">
            <v>139468229.22</v>
          </cell>
        </row>
        <row r="28">
          <cell r="G28">
            <v>13828642.109999999</v>
          </cell>
          <cell r="N28">
            <v>17623499.059999999</v>
          </cell>
          <cell r="U28">
            <v>13778116.700000001</v>
          </cell>
        </row>
        <row r="29">
          <cell r="G29">
            <v>12374795.039999999</v>
          </cell>
          <cell r="N29">
            <v>16248076.559999999</v>
          </cell>
          <cell r="U29">
            <v>12381655.18</v>
          </cell>
        </row>
        <row r="30">
          <cell r="G30">
            <v>1453847.0700000012</v>
          </cell>
          <cell r="N30">
            <v>1375422.5000000005</v>
          </cell>
          <cell r="U30">
            <v>1396461.52</v>
          </cell>
        </row>
        <row r="31">
          <cell r="G31">
            <v>387243.68</v>
          </cell>
          <cell r="N31">
            <v>564642.68000000005</v>
          </cell>
          <cell r="U31">
            <v>661709.37</v>
          </cell>
        </row>
        <row r="33">
          <cell r="G33">
            <v>387243.68</v>
          </cell>
          <cell r="N33">
            <v>564642.68000000005</v>
          </cell>
          <cell r="U33">
            <v>661709.37</v>
          </cell>
        </row>
        <row r="36">
          <cell r="G36">
            <v>661709</v>
          </cell>
          <cell r="N36">
            <v>661709</v>
          </cell>
          <cell r="U36">
            <v>661709</v>
          </cell>
        </row>
        <row r="37">
          <cell r="G37">
            <v>661709</v>
          </cell>
          <cell r="N37">
            <v>661709</v>
          </cell>
          <cell r="U37">
            <v>661709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бсидии"/>
      <sheetName val="2018"/>
      <sheetName val="2019"/>
      <sheetName val="2020"/>
      <sheetName val="план 2019 нояб"/>
      <sheetName val="2019 аванс суб"/>
      <sheetName val="Лист1"/>
      <sheetName val="2020 аванс"/>
      <sheetName val="свод расходов по тарифу"/>
      <sheetName val="график ГСМ"/>
      <sheetName val="Топливо"/>
      <sheetName val="график по кредиту"/>
      <sheetName val="Завоз 2019"/>
      <sheetName val="Расчет НДС"/>
      <sheetName val="Лист2"/>
    </sheetNames>
    <sheetDataSet>
      <sheetData sheetId="0"/>
      <sheetData sheetId="1">
        <row r="214">
          <cell r="N214">
            <v>81805443.920000002</v>
          </cell>
        </row>
      </sheetData>
      <sheetData sheetId="2">
        <row r="89">
          <cell r="O89">
            <v>779378978.96000004</v>
          </cell>
        </row>
        <row r="90">
          <cell r="O90">
            <v>222057039.30000001</v>
          </cell>
        </row>
        <row r="91">
          <cell r="O91">
            <v>291456929.76999998</v>
          </cell>
        </row>
        <row r="97">
          <cell r="O97">
            <v>57598330.640000001</v>
          </cell>
        </row>
        <row r="104">
          <cell r="O104">
            <v>406349764.88999999</v>
          </cell>
        </row>
        <row r="105">
          <cell r="O105">
            <v>28565507.119999997</v>
          </cell>
        </row>
        <row r="106">
          <cell r="O106">
            <v>26507455.350000001</v>
          </cell>
        </row>
        <row r="107">
          <cell r="O107">
            <v>239489959.17999998</v>
          </cell>
        </row>
        <row r="108">
          <cell r="O108">
            <v>46413213.300000004</v>
          </cell>
        </row>
        <row r="109">
          <cell r="O109">
            <v>46889982.880000003</v>
          </cell>
        </row>
        <row r="110">
          <cell r="O110">
            <v>146927493.24000001</v>
          </cell>
        </row>
        <row r="121">
          <cell r="O121">
            <v>1989073.28</v>
          </cell>
        </row>
        <row r="123">
          <cell r="O123">
            <v>550000000</v>
          </cell>
        </row>
        <row r="125">
          <cell r="O125">
            <v>36505116.200000003</v>
          </cell>
        </row>
        <row r="129">
          <cell r="O129">
            <v>6898405.8500000006</v>
          </cell>
        </row>
        <row r="135">
          <cell r="O135">
            <v>434123807.21999997</v>
          </cell>
        </row>
        <row r="136">
          <cell r="O136">
            <v>1713214.1</v>
          </cell>
        </row>
        <row r="137">
          <cell r="O137">
            <v>152134593.47</v>
          </cell>
        </row>
        <row r="138">
          <cell r="O138">
            <v>154661180.34999999</v>
          </cell>
        </row>
        <row r="141">
          <cell r="O141">
            <v>4796335.46</v>
          </cell>
        </row>
        <row r="159">
          <cell r="O159">
            <v>120000</v>
          </cell>
        </row>
        <row r="160">
          <cell r="O160">
            <v>1324876.6499999999</v>
          </cell>
        </row>
        <row r="166">
          <cell r="O166">
            <v>2939174.37</v>
          </cell>
        </row>
        <row r="167">
          <cell r="O167">
            <v>4545730.3499999996</v>
          </cell>
        </row>
        <row r="168">
          <cell r="O168">
            <v>2779754.5700000003</v>
          </cell>
        </row>
        <row r="169">
          <cell r="O169">
            <v>4081967.9200000004</v>
          </cell>
        </row>
        <row r="170">
          <cell r="O170">
            <v>205570.07999999996</v>
          </cell>
        </row>
        <row r="172">
          <cell r="O172">
            <v>7208491.4699999997</v>
          </cell>
        </row>
        <row r="173">
          <cell r="O173">
            <v>1904222.7000000002</v>
          </cell>
        </row>
        <row r="174">
          <cell r="O174">
            <v>90619991.620000005</v>
          </cell>
        </row>
        <row r="175">
          <cell r="O175">
            <v>6851700</v>
          </cell>
        </row>
        <row r="177">
          <cell r="O177">
            <v>507243.38</v>
          </cell>
        </row>
        <row r="178">
          <cell r="O178">
            <v>3127901.21</v>
          </cell>
        </row>
        <row r="179">
          <cell r="O179">
            <v>1975789.6</v>
          </cell>
        </row>
        <row r="181">
          <cell r="O181">
            <v>3225575.5199999996</v>
          </cell>
        </row>
        <row r="182">
          <cell r="O182">
            <v>269495.53999999998</v>
          </cell>
        </row>
        <row r="183">
          <cell r="O183">
            <v>264525</v>
          </cell>
        </row>
        <row r="184">
          <cell r="O184">
            <v>9591356.1199999992</v>
          </cell>
        </row>
        <row r="185">
          <cell r="O185">
            <v>199800</v>
          </cell>
        </row>
        <row r="186">
          <cell r="O186">
            <v>1712045.35</v>
          </cell>
        </row>
        <row r="188">
          <cell r="O188">
            <v>2665414.4300000002</v>
          </cell>
        </row>
        <row r="189">
          <cell r="O189">
            <v>1951585.14</v>
          </cell>
        </row>
        <row r="191">
          <cell r="O191">
            <v>300000</v>
          </cell>
        </row>
        <row r="192">
          <cell r="O192">
            <v>3710865.0900000003</v>
          </cell>
        </row>
        <row r="193">
          <cell r="O193">
            <v>1231519642.1399999</v>
          </cell>
        </row>
        <row r="205">
          <cell r="O205">
            <v>12166618.58</v>
          </cell>
        </row>
        <row r="214">
          <cell r="O214">
            <v>6678469.870000001</v>
          </cell>
        </row>
        <row r="215">
          <cell r="O215">
            <v>6166037.6299999999</v>
          </cell>
        </row>
        <row r="216">
          <cell r="O216">
            <v>887408.08</v>
          </cell>
        </row>
        <row r="217">
          <cell r="O217">
            <v>11331</v>
          </cell>
        </row>
        <row r="220">
          <cell r="O220">
            <v>180000000</v>
          </cell>
        </row>
        <row r="235">
          <cell r="N235">
            <v>158037001.72999999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workbookViewId="0">
      <pane xSplit="3" ySplit="4" topLeftCell="D59" activePane="bottomRight" state="frozen"/>
      <selection pane="topRight" activeCell="D1" sqref="D1"/>
      <selection pane="bottomLeft" activeCell="A5" sqref="A5"/>
      <selection pane="bottomRight" activeCell="I68" sqref="I68:K68"/>
    </sheetView>
  </sheetViews>
  <sheetFormatPr defaultRowHeight="12" x14ac:dyDescent="0.2"/>
  <cols>
    <col min="1" max="1" width="9.140625" style="272"/>
    <col min="2" max="2" width="58" style="272" customWidth="1"/>
    <col min="3" max="5" width="9.140625" style="272"/>
    <col min="6" max="6" width="19.7109375" style="272" customWidth="1"/>
    <col min="7" max="7" width="10.85546875" style="272" customWidth="1"/>
    <col min="8" max="8" width="14.7109375" style="272" customWidth="1"/>
    <col min="9" max="12" width="9.140625" style="272"/>
    <col min="13" max="13" width="19.85546875" style="272" customWidth="1"/>
    <col min="14" max="16384" width="9.140625" style="272"/>
  </cols>
  <sheetData>
    <row r="1" spans="1:20" ht="48.75" customHeight="1" x14ac:dyDescent="0.2">
      <c r="F1" s="442" t="s">
        <v>30</v>
      </c>
      <c r="G1" s="443"/>
      <c r="H1" s="443"/>
    </row>
    <row r="2" spans="1:20" x14ac:dyDescent="0.2">
      <c r="A2" s="273"/>
      <c r="B2" s="274"/>
      <c r="C2" s="274"/>
    </row>
    <row r="3" spans="1:20" x14ac:dyDescent="0.2">
      <c r="A3" s="273"/>
      <c r="B3" s="274"/>
      <c r="C3" s="274"/>
      <c r="N3" s="537" t="s">
        <v>1443</v>
      </c>
      <c r="O3" s="537"/>
      <c r="P3" s="537"/>
      <c r="Q3" s="537" t="s">
        <v>1504</v>
      </c>
      <c r="R3" s="537"/>
      <c r="S3" s="537"/>
    </row>
    <row r="4" spans="1:20" ht="78" customHeight="1" x14ac:dyDescent="0.2">
      <c r="A4" s="276" t="s">
        <v>8</v>
      </c>
      <c r="B4" s="277" t="s">
        <v>9</v>
      </c>
      <c r="C4" s="277" t="s">
        <v>10</v>
      </c>
      <c r="D4" s="277" t="s">
        <v>1342</v>
      </c>
      <c r="E4" s="277" t="s">
        <v>1343</v>
      </c>
      <c r="F4" s="277" t="str">
        <f>'Пр 1 (произв)'!H13</f>
        <v>Полная сметная стоимость инвестиционного проекта в соответствии с утвержденной проектной документацией</v>
      </c>
      <c r="G4" s="439" t="s">
        <v>31</v>
      </c>
      <c r="H4" s="439" t="s">
        <v>29</v>
      </c>
      <c r="I4" s="444">
        <v>2020</v>
      </c>
      <c r="J4" s="444">
        <v>2021</v>
      </c>
      <c r="K4" s="444">
        <v>2022</v>
      </c>
      <c r="L4" s="444">
        <v>2023</v>
      </c>
      <c r="M4" s="512"/>
      <c r="N4" s="444">
        <v>2020</v>
      </c>
      <c r="O4" s="444">
        <v>2021</v>
      </c>
      <c r="P4" s="444">
        <v>2022</v>
      </c>
      <c r="Q4" s="444" t="s">
        <v>1344</v>
      </c>
      <c r="R4" s="444" t="s">
        <v>1505</v>
      </c>
      <c r="S4" s="444" t="s">
        <v>1345</v>
      </c>
      <c r="T4" s="444" t="s">
        <v>1506</v>
      </c>
    </row>
    <row r="5" spans="1:20" ht="17.25" customHeight="1" x14ac:dyDescent="0.2">
      <c r="A5" s="275" t="str">
        <f>'Пр 1 (произв)'!A88</f>
        <v>1.3.1.1</v>
      </c>
      <c r="B5" s="277" t="s">
        <v>599</v>
      </c>
      <c r="C5" s="278" t="s">
        <v>1282</v>
      </c>
      <c r="D5" s="444">
        <v>2020</v>
      </c>
      <c r="E5" s="444">
        <v>2021</v>
      </c>
      <c r="F5" s="445">
        <f>2652.44/1000</f>
        <v>2.6524399999999999</v>
      </c>
      <c r="G5" s="250">
        <v>43891</v>
      </c>
      <c r="H5" s="445">
        <f>F5*'Пр 15 (произв)'!$J$13/100</f>
        <v>2.7585375999999995</v>
      </c>
      <c r="I5" s="445">
        <v>0.5</v>
      </c>
      <c r="J5" s="446">
        <f t="shared" ref="J5:J7" si="0">H5-I5</f>
        <v>2.2585375999999995</v>
      </c>
      <c r="K5" s="446">
        <f t="shared" ref="K5:K7" si="1">H5-I5-J5</f>
        <v>0</v>
      </c>
      <c r="L5" s="446"/>
      <c r="M5" s="512" t="s">
        <v>1345</v>
      </c>
      <c r="N5" s="444"/>
      <c r="O5" s="445">
        <f>H5</f>
        <v>2.7585375999999995</v>
      </c>
      <c r="P5" s="444"/>
      <c r="Q5" s="444"/>
      <c r="R5" s="444"/>
      <c r="S5" s="445">
        <f>H5</f>
        <v>2.7585375999999995</v>
      </c>
      <c r="T5" s="444"/>
    </row>
    <row r="6" spans="1:20" ht="17.25" customHeight="1" x14ac:dyDescent="0.2">
      <c r="A6" s="275" t="str">
        <f>'Пр 1 (произв)'!A89</f>
        <v>1.3.1.2</v>
      </c>
      <c r="B6" s="277" t="s">
        <v>598</v>
      </c>
      <c r="C6" s="278" t="s">
        <v>1283</v>
      </c>
      <c r="D6" s="444">
        <v>2020</v>
      </c>
      <c r="E6" s="444">
        <v>2021</v>
      </c>
      <c r="F6" s="445">
        <f>2652.44/1000</f>
        <v>2.6524399999999999</v>
      </c>
      <c r="G6" s="250">
        <v>43891</v>
      </c>
      <c r="H6" s="445">
        <f>F6*'Пр 15 (произв)'!$J$13/100</f>
        <v>2.7585375999999995</v>
      </c>
      <c r="I6" s="445">
        <v>0.5</v>
      </c>
      <c r="J6" s="446">
        <f t="shared" si="0"/>
        <v>2.2585375999999995</v>
      </c>
      <c r="K6" s="446">
        <f t="shared" si="1"/>
        <v>0</v>
      </c>
      <c r="L6" s="446"/>
      <c r="M6" s="512" t="s">
        <v>1345</v>
      </c>
      <c r="N6" s="444"/>
      <c r="O6" s="445">
        <f t="shared" ref="O6:O16" si="2">H6</f>
        <v>2.7585375999999995</v>
      </c>
      <c r="P6" s="444"/>
      <c r="Q6" s="444"/>
      <c r="R6" s="444"/>
      <c r="S6" s="445">
        <f t="shared" ref="S6:S16" si="3">H6</f>
        <v>2.7585375999999995</v>
      </c>
      <c r="T6" s="444"/>
    </row>
    <row r="7" spans="1:20" ht="17.25" customHeight="1" x14ac:dyDescent="0.2">
      <c r="A7" s="275" t="str">
        <f>'Пр 1 (произв)'!A90</f>
        <v>1.3.1.3</v>
      </c>
      <c r="B7" s="277" t="s">
        <v>603</v>
      </c>
      <c r="C7" s="278" t="s">
        <v>1284</v>
      </c>
      <c r="D7" s="444">
        <v>2020</v>
      </c>
      <c r="E7" s="444">
        <v>2021</v>
      </c>
      <c r="F7" s="445">
        <f>2641.758/1000</f>
        <v>2.6417579999999998</v>
      </c>
      <c r="G7" s="250">
        <v>43891</v>
      </c>
      <c r="H7" s="445">
        <f>F7*'Пр 15 (произв)'!$J$13/100</f>
        <v>2.7474283199999996</v>
      </c>
      <c r="I7" s="445">
        <v>0.5</v>
      </c>
      <c r="J7" s="446">
        <f t="shared" si="0"/>
        <v>2.2474283199999996</v>
      </c>
      <c r="K7" s="446">
        <f t="shared" si="1"/>
        <v>0</v>
      </c>
      <c r="L7" s="446"/>
      <c r="M7" s="512" t="s">
        <v>1345</v>
      </c>
      <c r="N7" s="444"/>
      <c r="O7" s="445">
        <f t="shared" si="2"/>
        <v>2.7474283199999996</v>
      </c>
      <c r="P7" s="444"/>
      <c r="Q7" s="444"/>
      <c r="R7" s="444"/>
      <c r="S7" s="445">
        <f t="shared" si="3"/>
        <v>2.7474283199999996</v>
      </c>
      <c r="T7" s="444"/>
    </row>
    <row r="8" spans="1:20" ht="17.25" customHeight="1" x14ac:dyDescent="0.2">
      <c r="A8" s="275" t="str">
        <f>'Пр 1 (произв)'!A91</f>
        <v>1.3.1.4</v>
      </c>
      <c r="B8" s="277" t="s">
        <v>604</v>
      </c>
      <c r="C8" s="278" t="s">
        <v>1285</v>
      </c>
      <c r="D8" s="444">
        <v>2020</v>
      </c>
      <c r="E8" s="444">
        <v>2021</v>
      </c>
      <c r="F8" s="445">
        <f>2652.44/1000</f>
        <v>2.6524399999999999</v>
      </c>
      <c r="G8" s="250">
        <v>43891</v>
      </c>
      <c r="H8" s="445">
        <f>F8*'Пр 15 (произв)'!$J$13/100</f>
        <v>2.7585375999999995</v>
      </c>
      <c r="I8" s="445">
        <v>0.5</v>
      </c>
      <c r="J8" s="446">
        <f>H8-I8</f>
        <v>2.2585375999999995</v>
      </c>
      <c r="K8" s="446">
        <f>H8-I8-J8</f>
        <v>0</v>
      </c>
      <c r="L8" s="446"/>
      <c r="M8" s="512" t="s">
        <v>1345</v>
      </c>
      <c r="N8" s="444"/>
      <c r="O8" s="445">
        <f t="shared" si="2"/>
        <v>2.7585375999999995</v>
      </c>
      <c r="P8" s="444"/>
      <c r="Q8" s="444"/>
      <c r="R8" s="444"/>
      <c r="S8" s="445">
        <f t="shared" si="3"/>
        <v>2.7585375999999995</v>
      </c>
      <c r="T8" s="444"/>
    </row>
    <row r="9" spans="1:20" ht="17.25" customHeight="1" x14ac:dyDescent="0.2">
      <c r="A9" s="275" t="str">
        <f>'Пр 1 (произв)'!A92</f>
        <v>1.3.1.5</v>
      </c>
      <c r="B9" s="277" t="s">
        <v>605</v>
      </c>
      <c r="C9" s="278" t="s">
        <v>1286</v>
      </c>
      <c r="D9" s="444">
        <v>2020</v>
      </c>
      <c r="E9" s="444">
        <v>2021</v>
      </c>
      <c r="F9" s="445">
        <f>2641.758/1000</f>
        <v>2.6417579999999998</v>
      </c>
      <c r="G9" s="250">
        <v>43891</v>
      </c>
      <c r="H9" s="445">
        <f>F9*'Пр 15 (произв)'!$J$13/100</f>
        <v>2.7474283199999996</v>
      </c>
      <c r="I9" s="445">
        <v>0.5</v>
      </c>
      <c r="J9" s="446">
        <f t="shared" ref="J9:J16" si="4">H9-I9</f>
        <v>2.2474283199999996</v>
      </c>
      <c r="K9" s="446">
        <f t="shared" ref="K9:K15" si="5">H9-I9-J9</f>
        <v>0</v>
      </c>
      <c r="L9" s="446"/>
      <c r="M9" s="512" t="s">
        <v>1345</v>
      </c>
      <c r="N9" s="444"/>
      <c r="O9" s="445">
        <f t="shared" si="2"/>
        <v>2.7474283199999996</v>
      </c>
      <c r="P9" s="444"/>
      <c r="Q9" s="444"/>
      <c r="R9" s="444"/>
      <c r="S9" s="445">
        <f t="shared" si="3"/>
        <v>2.7474283199999996</v>
      </c>
      <c r="T9" s="444"/>
    </row>
    <row r="10" spans="1:20" ht="17.25" customHeight="1" x14ac:dyDescent="0.2">
      <c r="A10" s="275" t="str">
        <f>'Пр 1 (произв)'!A93</f>
        <v>1.3.1.6</v>
      </c>
      <c r="B10" s="277" t="s">
        <v>606</v>
      </c>
      <c r="C10" s="278" t="s">
        <v>1287</v>
      </c>
      <c r="D10" s="444">
        <v>2020</v>
      </c>
      <c r="E10" s="444">
        <v>2021</v>
      </c>
      <c r="F10" s="445">
        <f>2638.529/1000</f>
        <v>2.6385290000000001</v>
      </c>
      <c r="G10" s="250">
        <v>43891</v>
      </c>
      <c r="H10" s="445">
        <f>F10*'Пр 15 (произв)'!$J$13/100</f>
        <v>2.7440701600000001</v>
      </c>
      <c r="I10" s="445">
        <v>0.5</v>
      </c>
      <c r="J10" s="446">
        <f t="shared" si="4"/>
        <v>2.2440701600000001</v>
      </c>
      <c r="K10" s="446">
        <f t="shared" si="5"/>
        <v>0</v>
      </c>
      <c r="L10" s="446"/>
      <c r="M10" s="512" t="s">
        <v>1345</v>
      </c>
      <c r="N10" s="444"/>
      <c r="O10" s="445">
        <f t="shared" si="2"/>
        <v>2.7440701600000001</v>
      </c>
      <c r="P10" s="444"/>
      <c r="Q10" s="444"/>
      <c r="R10" s="444"/>
      <c r="S10" s="445">
        <f t="shared" si="3"/>
        <v>2.7440701600000001</v>
      </c>
      <c r="T10" s="444"/>
    </row>
    <row r="11" spans="1:20" ht="17.25" customHeight="1" x14ac:dyDescent="0.2">
      <c r="A11" s="275" t="str">
        <f>'Пр 1 (произв)'!A94</f>
        <v>1.3.1.7</v>
      </c>
      <c r="B11" s="277" t="s">
        <v>607</v>
      </c>
      <c r="C11" s="278" t="s">
        <v>1288</v>
      </c>
      <c r="D11" s="444">
        <v>2020</v>
      </c>
      <c r="E11" s="444">
        <v>2021</v>
      </c>
      <c r="F11" s="445">
        <f>2638.529/1000</f>
        <v>2.6385290000000001</v>
      </c>
      <c r="G11" s="250">
        <v>43891</v>
      </c>
      <c r="H11" s="445">
        <f>F11*'Пр 15 (произв)'!$J$13/100</f>
        <v>2.7440701600000001</v>
      </c>
      <c r="I11" s="445">
        <v>0.5</v>
      </c>
      <c r="J11" s="446">
        <f t="shared" si="4"/>
        <v>2.2440701600000001</v>
      </c>
      <c r="K11" s="446">
        <f t="shared" si="5"/>
        <v>0</v>
      </c>
      <c r="L11" s="446"/>
      <c r="M11" s="512" t="s">
        <v>1345</v>
      </c>
      <c r="N11" s="444"/>
      <c r="O11" s="445">
        <f t="shared" si="2"/>
        <v>2.7440701600000001</v>
      </c>
      <c r="P11" s="444"/>
      <c r="Q11" s="444"/>
      <c r="R11" s="444"/>
      <c r="S11" s="445">
        <f t="shared" si="3"/>
        <v>2.7440701600000001</v>
      </c>
      <c r="T11" s="444"/>
    </row>
    <row r="12" spans="1:20" ht="17.25" customHeight="1" x14ac:dyDescent="0.2">
      <c r="A12" s="275" t="str">
        <f>'Пр 1 (произв)'!A95</f>
        <v>1.3.1.8</v>
      </c>
      <c r="B12" s="277" t="s">
        <v>608</v>
      </c>
      <c r="C12" s="278" t="s">
        <v>1289</v>
      </c>
      <c r="D12" s="444">
        <v>2020</v>
      </c>
      <c r="E12" s="444">
        <v>2021</v>
      </c>
      <c r="F12" s="445">
        <f>2638.529/1000</f>
        <v>2.6385290000000001</v>
      </c>
      <c r="G12" s="250">
        <v>43891</v>
      </c>
      <c r="H12" s="445">
        <f>F12*'Пр 15 (произв)'!$J$13/100</f>
        <v>2.7440701600000001</v>
      </c>
      <c r="I12" s="445">
        <v>0.5</v>
      </c>
      <c r="J12" s="446">
        <f t="shared" si="4"/>
        <v>2.2440701600000001</v>
      </c>
      <c r="K12" s="446">
        <f t="shared" si="5"/>
        <v>0</v>
      </c>
      <c r="L12" s="446"/>
      <c r="M12" s="512" t="s">
        <v>1345</v>
      </c>
      <c r="N12" s="444"/>
      <c r="O12" s="445">
        <f t="shared" si="2"/>
        <v>2.7440701600000001</v>
      </c>
      <c r="P12" s="444"/>
      <c r="Q12" s="444"/>
      <c r="R12" s="444"/>
      <c r="S12" s="445">
        <f t="shared" si="3"/>
        <v>2.7440701600000001</v>
      </c>
      <c r="T12" s="444"/>
    </row>
    <row r="13" spans="1:20" ht="17.25" customHeight="1" x14ac:dyDescent="0.2">
      <c r="A13" s="275" t="str">
        <f>'Пр 1 (произв)'!A96</f>
        <v>1.3.1.9</v>
      </c>
      <c r="B13" s="277" t="s">
        <v>609</v>
      </c>
      <c r="C13" s="278" t="s">
        <v>1290</v>
      </c>
      <c r="D13" s="444">
        <v>2020</v>
      </c>
      <c r="E13" s="444">
        <v>2021</v>
      </c>
      <c r="F13" s="445">
        <f>2638.529/1000</f>
        <v>2.6385290000000001</v>
      </c>
      <c r="G13" s="250">
        <v>43891</v>
      </c>
      <c r="H13" s="445">
        <f>F13*'Пр 15 (произв)'!$J$13/100</f>
        <v>2.7440701600000001</v>
      </c>
      <c r="I13" s="445">
        <v>0.5</v>
      </c>
      <c r="J13" s="446">
        <f t="shared" si="4"/>
        <v>2.2440701600000001</v>
      </c>
      <c r="K13" s="446">
        <f t="shared" si="5"/>
        <v>0</v>
      </c>
      <c r="L13" s="446"/>
      <c r="M13" s="512" t="s">
        <v>1345</v>
      </c>
      <c r="N13" s="444"/>
      <c r="O13" s="445">
        <f t="shared" si="2"/>
        <v>2.7440701600000001</v>
      </c>
      <c r="P13" s="444"/>
      <c r="Q13" s="444"/>
      <c r="R13" s="444"/>
      <c r="S13" s="445">
        <f t="shared" si="3"/>
        <v>2.7440701600000001</v>
      </c>
      <c r="T13" s="444"/>
    </row>
    <row r="14" spans="1:20" ht="17.25" customHeight="1" x14ac:dyDescent="0.2">
      <c r="A14" s="275" t="str">
        <f>'Пр 1 (произв)'!A165</f>
        <v>1.5.1.1</v>
      </c>
      <c r="B14" s="277" t="s">
        <v>627</v>
      </c>
      <c r="C14" s="278" t="s">
        <v>1403</v>
      </c>
      <c r="D14" s="444">
        <v>2020</v>
      </c>
      <c r="E14" s="444">
        <v>2021</v>
      </c>
      <c r="F14" s="445">
        <f>3168.391/1000</f>
        <v>3.1683910000000002</v>
      </c>
      <c r="G14" s="250" t="s">
        <v>1303</v>
      </c>
      <c r="H14" s="445">
        <f>F14*'Пр 15 (произв)'!$H$13/100*'Пр 15 (произв)'!$I$13/100</f>
        <v>3.3874535537399999</v>
      </c>
      <c r="I14" s="445">
        <v>1</v>
      </c>
      <c r="J14" s="446">
        <f t="shared" si="4"/>
        <v>2.3874535537399999</v>
      </c>
      <c r="K14" s="446">
        <f t="shared" si="5"/>
        <v>0</v>
      </c>
      <c r="L14" s="446"/>
      <c r="M14" s="512" t="s">
        <v>1345</v>
      </c>
      <c r="N14" s="444"/>
      <c r="O14" s="445">
        <f t="shared" si="2"/>
        <v>3.3874535537399999</v>
      </c>
      <c r="P14" s="444"/>
      <c r="Q14" s="444"/>
      <c r="R14" s="444"/>
      <c r="S14" s="445">
        <f t="shared" si="3"/>
        <v>3.3874535537399999</v>
      </c>
      <c r="T14" s="444"/>
    </row>
    <row r="15" spans="1:20" ht="17.25" customHeight="1" x14ac:dyDescent="0.2">
      <c r="A15" s="275" t="str">
        <f>'Пр 1 (произв)'!A166</f>
        <v>1.5.1.2</v>
      </c>
      <c r="B15" s="277" t="s">
        <v>628</v>
      </c>
      <c r="C15" s="278" t="s">
        <v>1404</v>
      </c>
      <c r="D15" s="444">
        <v>2020</v>
      </c>
      <c r="E15" s="444">
        <v>2021</v>
      </c>
      <c r="F15" s="445">
        <f>3016.204/1000</f>
        <v>3.0162040000000001</v>
      </c>
      <c r="G15" s="250" t="s">
        <v>1303</v>
      </c>
      <c r="H15" s="445">
        <f>F15*'Пр 15 (произв)'!$H$13/100*'Пр 15 (произв)'!$I$13/100</f>
        <v>3.2247443445599999</v>
      </c>
      <c r="I15" s="445">
        <v>1</v>
      </c>
      <c r="J15" s="446">
        <f t="shared" si="4"/>
        <v>2.2247443445599999</v>
      </c>
      <c r="K15" s="446">
        <f t="shared" si="5"/>
        <v>0</v>
      </c>
      <c r="L15" s="446"/>
      <c r="M15" s="512" t="s">
        <v>1345</v>
      </c>
      <c r="N15" s="444"/>
      <c r="O15" s="445">
        <f t="shared" si="2"/>
        <v>3.2247443445599999</v>
      </c>
      <c r="P15" s="444"/>
      <c r="Q15" s="444"/>
      <c r="R15" s="444"/>
      <c r="S15" s="445">
        <f t="shared" si="3"/>
        <v>3.2247443445599999</v>
      </c>
      <c r="T15" s="444"/>
    </row>
    <row r="16" spans="1:20" ht="17.25" customHeight="1" x14ac:dyDescent="0.2">
      <c r="A16" s="275" t="str">
        <f>'Пр 1 (произв)'!A167</f>
        <v>1.5.1.3</v>
      </c>
      <c r="B16" s="277" t="s">
        <v>629</v>
      </c>
      <c r="C16" s="278" t="s">
        <v>1405</v>
      </c>
      <c r="D16" s="444">
        <v>2020</v>
      </c>
      <c r="E16" s="444">
        <v>2021</v>
      </c>
      <c r="F16" s="445">
        <f>3168.391/1000</f>
        <v>3.1683910000000002</v>
      </c>
      <c r="G16" s="250" t="s">
        <v>1303</v>
      </c>
      <c r="H16" s="445">
        <f>F16*'Пр 15 (произв)'!$H$13/100*'Пр 15 (произв)'!$I$13/100</f>
        <v>3.3874535537399999</v>
      </c>
      <c r="I16" s="445">
        <v>1</v>
      </c>
      <c r="J16" s="446">
        <f t="shared" si="4"/>
        <v>2.3874535537399999</v>
      </c>
      <c r="K16" s="446">
        <v>0</v>
      </c>
      <c r="L16" s="446"/>
      <c r="M16" s="512" t="s">
        <v>1345</v>
      </c>
      <c r="N16" s="444"/>
      <c r="O16" s="445">
        <f t="shared" si="2"/>
        <v>3.3874535537399999</v>
      </c>
      <c r="P16" s="444"/>
      <c r="Q16" s="444"/>
      <c r="R16" s="444"/>
      <c r="S16" s="445">
        <f t="shared" si="3"/>
        <v>3.3874535537399999</v>
      </c>
      <c r="T16" s="444"/>
    </row>
    <row r="17" spans="1:20" ht="17.25" customHeight="1" x14ac:dyDescent="0.2">
      <c r="A17" s="275" t="str">
        <f>'Пр 1 (произв)'!A178</f>
        <v>1.5.4.1</v>
      </c>
      <c r="B17" s="277" t="s">
        <v>623</v>
      </c>
      <c r="C17" s="278" t="s">
        <v>1406</v>
      </c>
      <c r="D17" s="444">
        <v>2020</v>
      </c>
      <c r="E17" s="444">
        <v>2023</v>
      </c>
      <c r="F17" s="445">
        <f>5537*15000/1000000</f>
        <v>83.055000000000007</v>
      </c>
      <c r="G17" s="250">
        <v>44075</v>
      </c>
      <c r="H17" s="445">
        <f>F17*'Пр 15 (произв)'!$J$13/100</f>
        <v>86.377200000000016</v>
      </c>
      <c r="I17" s="445">
        <v>1</v>
      </c>
      <c r="J17" s="446">
        <f>F17/2-I17</f>
        <v>40.527500000000003</v>
      </c>
      <c r="K17" s="446">
        <f>F17-I17-J17</f>
        <v>41.527500000000003</v>
      </c>
      <c r="L17" s="446"/>
      <c r="M17" s="512" t="s">
        <v>1601</v>
      </c>
      <c r="N17" s="445">
        <f t="shared" ref="N17:P18" si="6">I17</f>
        <v>1</v>
      </c>
      <c r="O17" s="446">
        <f t="shared" si="6"/>
        <v>40.527500000000003</v>
      </c>
      <c r="P17" s="446">
        <f t="shared" si="6"/>
        <v>41.527500000000003</v>
      </c>
      <c r="Q17" s="446">
        <f>J17+K17</f>
        <v>82.055000000000007</v>
      </c>
      <c r="R17" s="444"/>
      <c r="S17" s="444">
        <v>1</v>
      </c>
      <c r="T17" s="444"/>
    </row>
    <row r="18" spans="1:20" ht="17.25" customHeight="1" x14ac:dyDescent="0.2">
      <c r="A18" s="275" t="str">
        <f>'Пр 1 (произв)'!A97</f>
        <v>1.3.1.10</v>
      </c>
      <c r="B18" s="277" t="s">
        <v>1351</v>
      </c>
      <c r="C18" s="278" t="s">
        <v>1353</v>
      </c>
      <c r="D18" s="444">
        <v>2021</v>
      </c>
      <c r="E18" s="444">
        <v>2021</v>
      </c>
      <c r="F18" s="445">
        <f>2.4*2</f>
        <v>4.8</v>
      </c>
      <c r="G18" s="250">
        <v>44075</v>
      </c>
      <c r="H18" s="445">
        <f>F18*'Пр 15 (произв)'!$J$13/100</f>
        <v>4.992</v>
      </c>
      <c r="I18" s="445"/>
      <c r="J18" s="511">
        <f>H18</f>
        <v>4.992</v>
      </c>
      <c r="K18" s="446">
        <f>H18-I18-J18</f>
        <v>0</v>
      </c>
      <c r="L18" s="446"/>
      <c r="M18" s="512" t="s">
        <v>1344</v>
      </c>
      <c r="N18" s="445">
        <f t="shared" si="6"/>
        <v>0</v>
      </c>
      <c r="O18" s="446">
        <f t="shared" si="6"/>
        <v>4.992</v>
      </c>
      <c r="P18" s="446">
        <f t="shared" si="6"/>
        <v>0</v>
      </c>
      <c r="Q18" s="444"/>
      <c r="R18" s="444"/>
      <c r="S18" s="444"/>
      <c r="T18" s="444"/>
    </row>
    <row r="19" spans="1:20" ht="17.25" customHeight="1" x14ac:dyDescent="0.2">
      <c r="A19" s="275" t="str">
        <f>'Пр 1 (произв)'!A98</f>
        <v>1.3.1.11</v>
      </c>
      <c r="B19" s="277" t="s">
        <v>1352</v>
      </c>
      <c r="C19" s="278" t="s">
        <v>1354</v>
      </c>
      <c r="D19" s="444">
        <v>2021</v>
      </c>
      <c r="E19" s="444">
        <v>2021</v>
      </c>
      <c r="F19" s="445">
        <f>1.2*2</f>
        <v>2.4</v>
      </c>
      <c r="G19" s="250">
        <v>44075</v>
      </c>
      <c r="H19" s="445">
        <f>F19*'Пр 15 (произв)'!$J$13/100</f>
        <v>2.496</v>
      </c>
      <c r="I19" s="445"/>
      <c r="J19" s="511">
        <f>H19</f>
        <v>2.496</v>
      </c>
      <c r="K19" s="446">
        <f>H19-I19-J19</f>
        <v>0</v>
      </c>
      <c r="L19" s="446"/>
      <c r="M19" s="512" t="s">
        <v>1344</v>
      </c>
      <c r="N19" s="445">
        <f t="shared" ref="N19:P57" si="7">I19</f>
        <v>0</v>
      </c>
      <c r="O19" s="446">
        <f t="shared" si="7"/>
        <v>2.496</v>
      </c>
      <c r="P19" s="446">
        <f t="shared" si="7"/>
        <v>0</v>
      </c>
      <c r="Q19" s="444"/>
      <c r="R19" s="444"/>
      <c r="S19" s="444"/>
      <c r="T19" s="444"/>
    </row>
    <row r="20" spans="1:20" ht="17.25" customHeight="1" x14ac:dyDescent="0.2">
      <c r="A20" s="275" t="str">
        <f>'Пр 1 (произв)'!A99</f>
        <v>1.3.1.12</v>
      </c>
      <c r="B20" s="277" t="s">
        <v>1355</v>
      </c>
      <c r="C20" s="278" t="s">
        <v>1356</v>
      </c>
      <c r="D20" s="444">
        <v>2021</v>
      </c>
      <c r="E20" s="444">
        <v>2022</v>
      </c>
      <c r="F20" s="445">
        <f>2.4*2</f>
        <v>4.8</v>
      </c>
      <c r="G20" s="250">
        <v>44075</v>
      </c>
      <c r="H20" s="445">
        <f>F20*'Пр 15 (произв)'!$J$13/100</f>
        <v>4.992</v>
      </c>
      <c r="I20" s="445"/>
      <c r="J20" s="511">
        <f>H20/2</f>
        <v>2.496</v>
      </c>
      <c r="K20" s="446"/>
      <c r="L20" s="446">
        <v>2.5</v>
      </c>
      <c r="M20" s="512" t="s">
        <v>1344</v>
      </c>
      <c r="N20" s="445">
        <f t="shared" si="7"/>
        <v>0</v>
      </c>
      <c r="O20" s="446">
        <f t="shared" si="7"/>
        <v>2.496</v>
      </c>
      <c r="P20" s="446">
        <f t="shared" si="7"/>
        <v>0</v>
      </c>
      <c r="Q20" s="444"/>
      <c r="R20" s="444"/>
      <c r="S20" s="444"/>
      <c r="T20" s="444"/>
    </row>
    <row r="21" spans="1:20" ht="17.25" customHeight="1" x14ac:dyDescent="0.2">
      <c r="A21" s="275" t="str">
        <f>'Пр 1 (произв)'!A100</f>
        <v>1.3.1.13</v>
      </c>
      <c r="B21" s="277" t="s">
        <v>1413</v>
      </c>
      <c r="C21" s="278" t="s">
        <v>1359</v>
      </c>
      <c r="D21" s="444">
        <v>2021</v>
      </c>
      <c r="E21" s="444">
        <v>2022</v>
      </c>
      <c r="F21" s="445">
        <f>3*3</f>
        <v>9</v>
      </c>
      <c r="G21" s="250">
        <v>44075</v>
      </c>
      <c r="H21" s="445">
        <f>F21*'Пр 15 (произв)'!$J$13/100</f>
        <v>9.36</v>
      </c>
      <c r="I21" s="445"/>
      <c r="J21" s="511"/>
      <c r="K21" s="446">
        <f>H21-I21-J21-L21</f>
        <v>6.24</v>
      </c>
      <c r="L21" s="446">
        <f>H21/3</f>
        <v>3.1199999999999997</v>
      </c>
      <c r="M21" s="512" t="s">
        <v>1345</v>
      </c>
      <c r="N21" s="445">
        <f t="shared" si="7"/>
        <v>0</v>
      </c>
      <c r="O21" s="446">
        <f t="shared" si="7"/>
        <v>0</v>
      </c>
      <c r="P21" s="446">
        <f t="shared" si="7"/>
        <v>6.24</v>
      </c>
      <c r="Q21" s="444"/>
      <c r="R21" s="444"/>
      <c r="S21" s="444"/>
      <c r="T21" s="444"/>
    </row>
    <row r="22" spans="1:20" ht="17.25" customHeight="1" x14ac:dyDescent="0.2">
      <c r="A22" s="275" t="str">
        <f>'Пр 1 (произв)'!A101</f>
        <v>1.3.1.14</v>
      </c>
      <c r="B22" s="277" t="s">
        <v>1357</v>
      </c>
      <c r="C22" s="278" t="s">
        <v>1360</v>
      </c>
      <c r="D22" s="444">
        <v>2021</v>
      </c>
      <c r="E22" s="444">
        <v>2022</v>
      </c>
      <c r="F22" s="445">
        <f>2355000/6*1.04*2/1000000</f>
        <v>0.81640000000000001</v>
      </c>
      <c r="G22" s="250">
        <v>44075</v>
      </c>
      <c r="H22" s="445">
        <f>F22*'Пр 15 (произв)'!$J$13/100</f>
        <v>0.84905600000000003</v>
      </c>
      <c r="I22" s="445"/>
      <c r="J22" s="511">
        <f t="shared" ref="J22:J25" si="8">H22/2</f>
        <v>0.42452800000000002</v>
      </c>
      <c r="K22" s="510"/>
      <c r="L22" s="510">
        <v>0.42452800000000002</v>
      </c>
      <c r="M22" s="512" t="s">
        <v>1344</v>
      </c>
      <c r="N22" s="445">
        <f t="shared" si="7"/>
        <v>0</v>
      </c>
      <c r="O22" s="446">
        <f t="shared" si="7"/>
        <v>0.42452800000000002</v>
      </c>
      <c r="P22" s="446">
        <f t="shared" si="7"/>
        <v>0</v>
      </c>
      <c r="Q22" s="444"/>
      <c r="R22" s="444"/>
      <c r="S22" s="444"/>
      <c r="T22" s="444"/>
    </row>
    <row r="23" spans="1:20" ht="17.25" customHeight="1" x14ac:dyDescent="0.2">
      <c r="A23" s="275" t="str">
        <f>'Пр 1 (произв)'!A102</f>
        <v>1.3.1.15</v>
      </c>
      <c r="B23" s="277" t="s">
        <v>1358</v>
      </c>
      <c r="C23" s="278" t="s">
        <v>1363</v>
      </c>
      <c r="D23" s="444">
        <v>2021</v>
      </c>
      <c r="E23" s="444">
        <v>2022</v>
      </c>
      <c r="F23" s="445">
        <f>1.5*2</f>
        <v>3</v>
      </c>
      <c r="G23" s="250">
        <v>44075</v>
      </c>
      <c r="H23" s="445">
        <f>F23*'Пр 15 (произв)'!$J$13/100</f>
        <v>3.12</v>
      </c>
      <c r="I23" s="445"/>
      <c r="J23" s="511">
        <f t="shared" si="8"/>
        <v>1.56</v>
      </c>
      <c r="K23" s="510"/>
      <c r="L23" s="510">
        <v>1.56</v>
      </c>
      <c r="M23" s="512" t="s">
        <v>1344</v>
      </c>
      <c r="N23" s="445">
        <f t="shared" si="7"/>
        <v>0</v>
      </c>
      <c r="O23" s="446">
        <f t="shared" si="7"/>
        <v>1.56</v>
      </c>
      <c r="P23" s="446">
        <f t="shared" si="7"/>
        <v>0</v>
      </c>
      <c r="Q23" s="444"/>
      <c r="R23" s="444"/>
      <c r="S23" s="444"/>
      <c r="T23" s="444"/>
    </row>
    <row r="24" spans="1:20" ht="17.25" customHeight="1" x14ac:dyDescent="0.2">
      <c r="A24" s="275" t="str">
        <f>'Пр 1 (произв)'!A103</f>
        <v>1.3.1.16</v>
      </c>
      <c r="B24" s="277" t="s">
        <v>1361</v>
      </c>
      <c r="C24" s="278" t="s">
        <v>1364</v>
      </c>
      <c r="D24" s="444">
        <v>2021</v>
      </c>
      <c r="E24" s="444">
        <v>2022</v>
      </c>
      <c r="F24" s="445">
        <f>2.4*2</f>
        <v>4.8</v>
      </c>
      <c r="G24" s="250">
        <v>44075</v>
      </c>
      <c r="H24" s="445">
        <f>F24*'Пр 15 (произв)'!$J$13/100</f>
        <v>4.992</v>
      </c>
      <c r="I24" s="445"/>
      <c r="J24" s="511">
        <f t="shared" si="8"/>
        <v>2.496</v>
      </c>
      <c r="K24" s="511">
        <f t="shared" ref="K24:K55" si="9">H24-I24-J24</f>
        <v>2.496</v>
      </c>
      <c r="L24" s="511"/>
      <c r="M24" s="512" t="s">
        <v>1344</v>
      </c>
      <c r="N24" s="445">
        <f t="shared" si="7"/>
        <v>0</v>
      </c>
      <c r="O24" s="446">
        <f t="shared" si="7"/>
        <v>2.496</v>
      </c>
      <c r="P24" s="446">
        <f t="shared" si="7"/>
        <v>2.496</v>
      </c>
      <c r="Q24" s="444"/>
      <c r="R24" s="444"/>
      <c r="S24" s="444"/>
      <c r="T24" s="444"/>
    </row>
    <row r="25" spans="1:20" ht="17.25" customHeight="1" x14ac:dyDescent="0.2">
      <c r="A25" s="275" t="str">
        <f>'Пр 1 (произв)'!A104</f>
        <v>1.3.1.17</v>
      </c>
      <c r="B25" s="277" t="s">
        <v>1362</v>
      </c>
      <c r="C25" s="278" t="s">
        <v>1367</v>
      </c>
      <c r="D25" s="444">
        <v>2021</v>
      </c>
      <c r="E25" s="444">
        <v>2022</v>
      </c>
      <c r="F25" s="445">
        <f>3*2</f>
        <v>6</v>
      </c>
      <c r="G25" s="250">
        <v>44075</v>
      </c>
      <c r="H25" s="445">
        <f>F25*'Пр 15 (произв)'!$J$13/100</f>
        <v>6.24</v>
      </c>
      <c r="I25" s="445"/>
      <c r="J25" s="511">
        <f t="shared" si="8"/>
        <v>3.12</v>
      </c>
      <c r="K25" s="511">
        <f t="shared" si="9"/>
        <v>3.12</v>
      </c>
      <c r="L25" s="511"/>
      <c r="M25" s="512" t="s">
        <v>1344</v>
      </c>
      <c r="N25" s="445">
        <f t="shared" si="7"/>
        <v>0</v>
      </c>
      <c r="O25" s="446">
        <f t="shared" si="7"/>
        <v>3.12</v>
      </c>
      <c r="P25" s="446">
        <f t="shared" si="7"/>
        <v>3.12</v>
      </c>
      <c r="Q25" s="444"/>
      <c r="R25" s="444"/>
      <c r="S25" s="444"/>
      <c r="T25" s="444"/>
    </row>
    <row r="26" spans="1:20" ht="17.25" customHeight="1" x14ac:dyDescent="0.2">
      <c r="A26" s="275" t="str">
        <f>'Пр 1 (произв)'!A105</f>
        <v>1.3.1.18</v>
      </c>
      <c r="B26" s="277" t="s">
        <v>1365</v>
      </c>
      <c r="C26" s="278" t="s">
        <v>1368</v>
      </c>
      <c r="D26" s="444">
        <v>2021</v>
      </c>
      <c r="E26" s="444">
        <v>2022</v>
      </c>
      <c r="F26" s="445">
        <f>1.2*2</f>
        <v>2.4</v>
      </c>
      <c r="G26" s="250">
        <v>44075</v>
      </c>
      <c r="H26" s="445">
        <f>F26*'Пр 15 (произв)'!$J$13/100</f>
        <v>2.496</v>
      </c>
      <c r="I26" s="445"/>
      <c r="J26" s="510"/>
      <c r="K26" s="510">
        <f t="shared" si="9"/>
        <v>2.496</v>
      </c>
      <c r="L26" s="510">
        <v>2.5</v>
      </c>
      <c r="M26" s="512" t="s">
        <v>1345</v>
      </c>
      <c r="N26" s="445">
        <f t="shared" si="7"/>
        <v>0</v>
      </c>
      <c r="O26" s="446">
        <f t="shared" si="7"/>
        <v>0</v>
      </c>
      <c r="P26" s="446">
        <f t="shared" si="7"/>
        <v>2.496</v>
      </c>
      <c r="Q26" s="444"/>
      <c r="R26" s="444"/>
      <c r="S26" s="444"/>
      <c r="T26" s="444"/>
    </row>
    <row r="27" spans="1:20" ht="17.25" customHeight="1" x14ac:dyDescent="0.2">
      <c r="A27" s="275" t="str">
        <f>'Пр 1 (произв)'!A106</f>
        <v>1.3.1.19</v>
      </c>
      <c r="B27" s="277" t="s">
        <v>1366</v>
      </c>
      <c r="C27" s="278" t="s">
        <v>1369</v>
      </c>
      <c r="D27" s="444">
        <v>2021</v>
      </c>
      <c r="E27" s="444">
        <v>2022</v>
      </c>
      <c r="F27" s="445">
        <f>2.4*2</f>
        <v>4.8</v>
      </c>
      <c r="G27" s="250">
        <v>44075</v>
      </c>
      <c r="H27" s="445">
        <f>F27*'Пр 15 (произв)'!$J$13/100</f>
        <v>4.992</v>
      </c>
      <c r="I27" s="445"/>
      <c r="J27" s="510"/>
      <c r="K27" s="510">
        <f t="shared" si="9"/>
        <v>4.992</v>
      </c>
      <c r="L27" s="510">
        <v>4.99</v>
      </c>
      <c r="M27" s="512" t="s">
        <v>1345</v>
      </c>
      <c r="N27" s="445">
        <f t="shared" si="7"/>
        <v>0</v>
      </c>
      <c r="O27" s="446">
        <f t="shared" si="7"/>
        <v>0</v>
      </c>
      <c r="P27" s="446">
        <f t="shared" si="7"/>
        <v>4.992</v>
      </c>
      <c r="Q27" s="444"/>
      <c r="R27" s="444"/>
      <c r="S27" s="444"/>
      <c r="T27" s="444"/>
    </row>
    <row r="28" spans="1:20" ht="21.75" customHeight="1" x14ac:dyDescent="0.2">
      <c r="A28" s="275" t="str">
        <f>'Пр 1 (произв)'!A107</f>
        <v>1.3.1.20</v>
      </c>
      <c r="B28" s="277" t="s">
        <v>1349</v>
      </c>
      <c r="C28" s="278" t="s">
        <v>1373</v>
      </c>
      <c r="D28" s="444">
        <v>2021</v>
      </c>
      <c r="E28" s="444">
        <v>2022</v>
      </c>
      <c r="F28" s="445">
        <f>2.4*4</f>
        <v>9.6</v>
      </c>
      <c r="G28" s="250">
        <v>44075</v>
      </c>
      <c r="H28" s="445">
        <f>F28*'Пр 15 (произв)'!$J$13/100</f>
        <v>9.984</v>
      </c>
      <c r="I28" s="445"/>
      <c r="J28" s="446"/>
      <c r="K28" s="446"/>
      <c r="L28" s="446">
        <f>H28</f>
        <v>9.984</v>
      </c>
      <c r="M28" s="512" t="s">
        <v>1344</v>
      </c>
      <c r="N28" s="445">
        <f t="shared" si="7"/>
        <v>0</v>
      </c>
      <c r="O28" s="446">
        <f t="shared" si="7"/>
        <v>0</v>
      </c>
      <c r="P28" s="446">
        <f t="shared" si="7"/>
        <v>0</v>
      </c>
      <c r="Q28" s="444"/>
      <c r="R28" s="444"/>
      <c r="S28" s="444"/>
      <c r="T28" s="444"/>
    </row>
    <row r="29" spans="1:20" ht="17.25" customHeight="1" x14ac:dyDescent="0.2">
      <c r="A29" s="275" t="str">
        <f>'Пр 1 (произв)'!A108</f>
        <v>1.3.1.21</v>
      </c>
      <c r="B29" s="277" t="s">
        <v>624</v>
      </c>
      <c r="C29" s="278" t="s">
        <v>1374</v>
      </c>
      <c r="D29" s="444">
        <v>2021</v>
      </c>
      <c r="E29" s="444">
        <v>2021</v>
      </c>
      <c r="F29" s="445">
        <f>2335000/6*2/1000000*1.04</f>
        <v>0.80946666666666667</v>
      </c>
      <c r="G29" s="250">
        <v>44075</v>
      </c>
      <c r="H29" s="445">
        <f>F29*'Пр 15 (произв)'!$J$13/100</f>
        <v>0.84184533333333333</v>
      </c>
      <c r="I29" s="445">
        <v>0</v>
      </c>
      <c r="J29" s="511">
        <f>H29</f>
        <v>0.84184533333333333</v>
      </c>
      <c r="K29" s="446">
        <f t="shared" si="9"/>
        <v>0</v>
      </c>
      <c r="L29" s="446"/>
      <c r="M29" s="512" t="s">
        <v>1344</v>
      </c>
      <c r="N29" s="445">
        <f t="shared" si="7"/>
        <v>0</v>
      </c>
      <c r="O29" s="446">
        <f t="shared" si="7"/>
        <v>0.84184533333333333</v>
      </c>
      <c r="P29" s="446">
        <f t="shared" si="7"/>
        <v>0</v>
      </c>
      <c r="Q29" s="444"/>
      <c r="R29" s="444"/>
      <c r="S29" s="444"/>
      <c r="T29" s="444"/>
    </row>
    <row r="30" spans="1:20" ht="21.75" customHeight="1" x14ac:dyDescent="0.2">
      <c r="A30" s="275" t="str">
        <f>'Пр 1 (произв)'!A109</f>
        <v>1.3.1.22</v>
      </c>
      <c r="B30" s="277" t="s">
        <v>1370</v>
      </c>
      <c r="C30" s="278" t="s">
        <v>1389</v>
      </c>
      <c r="D30" s="444">
        <v>2021</v>
      </c>
      <c r="E30" s="444">
        <v>2022</v>
      </c>
      <c r="F30" s="445">
        <f>3*2</f>
        <v>6</v>
      </c>
      <c r="G30" s="250">
        <v>44075</v>
      </c>
      <c r="H30" s="445">
        <f>F30*'Пр 15 (произв)'!$J$13/100</f>
        <v>6.24</v>
      </c>
      <c r="I30" s="445"/>
      <c r="J30" s="446"/>
      <c r="K30" s="446"/>
      <c r="L30" s="446">
        <f>H30</f>
        <v>6.24</v>
      </c>
      <c r="M30" s="512" t="s">
        <v>1344</v>
      </c>
      <c r="N30" s="445">
        <f t="shared" si="7"/>
        <v>0</v>
      </c>
      <c r="O30" s="446">
        <f t="shared" si="7"/>
        <v>0</v>
      </c>
      <c r="P30" s="446">
        <f t="shared" si="7"/>
        <v>0</v>
      </c>
      <c r="Q30" s="444"/>
      <c r="R30" s="444"/>
      <c r="S30" s="444"/>
      <c r="T30" s="444"/>
    </row>
    <row r="31" spans="1:20" ht="21.75" customHeight="1" x14ac:dyDescent="0.2">
      <c r="A31" s="275" t="str">
        <f>'Пр 1 (произв)'!A110</f>
        <v>1.3.1.23</v>
      </c>
      <c r="B31" s="277" t="s">
        <v>1371</v>
      </c>
      <c r="C31" s="278" t="s">
        <v>1375</v>
      </c>
      <c r="D31" s="444">
        <v>2021</v>
      </c>
      <c r="E31" s="444">
        <v>2022</v>
      </c>
      <c r="F31" s="445">
        <f>2.4*2</f>
        <v>4.8</v>
      </c>
      <c r="G31" s="250">
        <v>44075</v>
      </c>
      <c r="H31" s="445">
        <f>F31*'Пр 15 (произв)'!$J$13/100</f>
        <v>4.992</v>
      </c>
      <c r="I31" s="445"/>
      <c r="J31" s="446"/>
      <c r="K31" s="446"/>
      <c r="L31" s="446">
        <f>H31</f>
        <v>4.992</v>
      </c>
      <c r="M31" s="512" t="s">
        <v>1344</v>
      </c>
      <c r="N31" s="445">
        <f t="shared" si="7"/>
        <v>0</v>
      </c>
      <c r="O31" s="446">
        <f t="shared" si="7"/>
        <v>0</v>
      </c>
      <c r="P31" s="446">
        <f t="shared" si="7"/>
        <v>0</v>
      </c>
      <c r="Q31" s="444"/>
      <c r="R31" s="444"/>
      <c r="S31" s="444"/>
      <c r="T31" s="444"/>
    </row>
    <row r="32" spans="1:20" ht="17.25" customHeight="1" x14ac:dyDescent="0.2">
      <c r="A32" s="275" t="e">
        <f>'Пр 1 (произв)'!#REF!</f>
        <v>#REF!</v>
      </c>
      <c r="B32" s="277" t="s">
        <v>1347</v>
      </c>
      <c r="C32" s="278" t="s">
        <v>1390</v>
      </c>
      <c r="D32" s="444">
        <v>2021</v>
      </c>
      <c r="E32" s="444">
        <v>2021</v>
      </c>
      <c r="F32" s="445">
        <f>2335000/6*2/1000000*1.04</f>
        <v>0.80946666666666667</v>
      </c>
      <c r="G32" s="250">
        <v>44075</v>
      </c>
      <c r="H32" s="445">
        <f>F32*'Пр 15 (произв)'!$J$13/100</f>
        <v>0.84184533333333333</v>
      </c>
      <c r="I32" s="445">
        <v>0</v>
      </c>
      <c r="J32" s="511">
        <f>H32/2*2</f>
        <v>0.84184533333333333</v>
      </c>
      <c r="K32" s="446">
        <f t="shared" si="9"/>
        <v>0</v>
      </c>
      <c r="L32" s="446"/>
      <c r="M32" s="512" t="s">
        <v>1344</v>
      </c>
      <c r="N32" s="445">
        <f t="shared" si="7"/>
        <v>0</v>
      </c>
      <c r="O32" s="446">
        <f t="shared" si="7"/>
        <v>0.84184533333333333</v>
      </c>
      <c r="P32" s="446">
        <f t="shared" si="7"/>
        <v>0</v>
      </c>
      <c r="Q32" s="444"/>
      <c r="R32" s="444"/>
      <c r="S32" s="444"/>
      <c r="T32" s="444"/>
    </row>
    <row r="33" spans="1:20" ht="17.25" customHeight="1" x14ac:dyDescent="0.2">
      <c r="A33" s="275" t="str">
        <f>'Пр 1 (произв)'!A111</f>
        <v>1.3.1.24</v>
      </c>
      <c r="B33" s="277" t="s">
        <v>1348</v>
      </c>
      <c r="C33" s="278" t="s">
        <v>1391</v>
      </c>
      <c r="D33" s="444">
        <v>2021</v>
      </c>
      <c r="E33" s="444">
        <v>2022</v>
      </c>
      <c r="F33" s="445">
        <f>1.5*3</f>
        <v>4.5</v>
      </c>
      <c r="G33" s="250">
        <v>44075</v>
      </c>
      <c r="H33" s="445">
        <f>F33*'Пр 15 (произв)'!$J$13/100</f>
        <v>4.68</v>
      </c>
      <c r="I33" s="445"/>
      <c r="J33" s="511">
        <f>H33/3*1</f>
        <v>1.5599999999999998</v>
      </c>
      <c r="K33" s="511">
        <f t="shared" si="9"/>
        <v>3.12</v>
      </c>
      <c r="L33" s="446"/>
      <c r="M33" s="512" t="s">
        <v>1344</v>
      </c>
      <c r="N33" s="445">
        <f t="shared" si="7"/>
        <v>0</v>
      </c>
      <c r="O33" s="446">
        <f t="shared" si="7"/>
        <v>1.5599999999999998</v>
      </c>
      <c r="P33" s="446">
        <f t="shared" si="7"/>
        <v>3.12</v>
      </c>
      <c r="Q33" s="444"/>
      <c r="R33" s="444"/>
      <c r="S33" s="444"/>
      <c r="T33" s="444"/>
    </row>
    <row r="34" spans="1:20" ht="17.25" customHeight="1" x14ac:dyDescent="0.2">
      <c r="A34" s="275" t="str">
        <f>'Пр 1 (произв)'!A112</f>
        <v>1.3.1.25</v>
      </c>
      <c r="B34" s="277" t="s">
        <v>1350</v>
      </c>
      <c r="C34" s="278" t="s">
        <v>1392</v>
      </c>
      <c r="D34" s="444">
        <v>2021</v>
      </c>
      <c r="E34" s="444">
        <v>2021</v>
      </c>
      <c r="F34" s="445">
        <f>2335000/6*2/1000000*1.04</f>
        <v>0.80946666666666667</v>
      </c>
      <c r="G34" s="250">
        <v>44075</v>
      </c>
      <c r="H34" s="445">
        <f>F34*'Пр 15 (произв)'!$J$13/100</f>
        <v>0.84184533333333333</v>
      </c>
      <c r="I34" s="445">
        <v>0</v>
      </c>
      <c r="J34" s="511">
        <f>H34/2*2</f>
        <v>0.84184533333333333</v>
      </c>
      <c r="K34" s="511">
        <f t="shared" si="9"/>
        <v>0</v>
      </c>
      <c r="L34" s="446"/>
      <c r="M34" s="512" t="s">
        <v>1344</v>
      </c>
      <c r="N34" s="445">
        <f t="shared" si="7"/>
        <v>0</v>
      </c>
      <c r="O34" s="446">
        <f t="shared" si="7"/>
        <v>0.84184533333333333</v>
      </c>
      <c r="P34" s="446">
        <f t="shared" si="7"/>
        <v>0</v>
      </c>
      <c r="Q34" s="444"/>
      <c r="R34" s="444"/>
      <c r="S34" s="444"/>
      <c r="T34" s="444"/>
    </row>
    <row r="35" spans="1:20" ht="22.5" customHeight="1" x14ac:dyDescent="0.2">
      <c r="A35" s="275" t="str">
        <f>'Пр 1 (произв)'!A113</f>
        <v>1.3.1.26</v>
      </c>
      <c r="B35" s="277" t="s">
        <v>1376</v>
      </c>
      <c r="C35" s="278" t="s">
        <v>1393</v>
      </c>
      <c r="D35" s="444">
        <v>2021</v>
      </c>
      <c r="E35" s="444">
        <v>2022</v>
      </c>
      <c r="F35" s="445">
        <f>2335000/6*2/1000000*1.04</f>
        <v>0.80946666666666667</v>
      </c>
      <c r="G35" s="250">
        <v>44075</v>
      </c>
      <c r="H35" s="445">
        <f>F35*'Пр 15 (произв)'!$J$13/100</f>
        <v>0.84184533333333333</v>
      </c>
      <c r="I35" s="445"/>
      <c r="J35" s="511">
        <f>H35/2</f>
        <v>0.42092266666666667</v>
      </c>
      <c r="K35" s="511">
        <f t="shared" si="9"/>
        <v>0.42092266666666667</v>
      </c>
      <c r="L35" s="446"/>
      <c r="M35" s="512" t="s">
        <v>1344</v>
      </c>
      <c r="N35" s="445">
        <f t="shared" si="7"/>
        <v>0</v>
      </c>
      <c r="O35" s="446">
        <f t="shared" si="7"/>
        <v>0.42092266666666667</v>
      </c>
      <c r="P35" s="446">
        <f t="shared" si="7"/>
        <v>0.42092266666666667</v>
      </c>
      <c r="Q35" s="444"/>
      <c r="R35" s="444"/>
      <c r="S35" s="444"/>
      <c r="T35" s="444"/>
    </row>
    <row r="36" spans="1:20" ht="22.5" customHeight="1" x14ac:dyDescent="0.2">
      <c r="A36" s="275" t="str">
        <f>'Пр 1 (произв)'!A114</f>
        <v>1.3.1.27</v>
      </c>
      <c r="B36" s="277" t="s">
        <v>1377</v>
      </c>
      <c r="C36" s="278" t="s">
        <v>1394</v>
      </c>
      <c r="D36" s="444">
        <v>2021</v>
      </c>
      <c r="E36" s="444">
        <v>2022</v>
      </c>
      <c r="F36" s="445">
        <f>2335000/6*2/1000000*1.04</f>
        <v>0.80946666666666667</v>
      </c>
      <c r="G36" s="250">
        <v>44075</v>
      </c>
      <c r="H36" s="445">
        <f>F36*'Пр 15 (произв)'!$J$13/100</f>
        <v>0.84184533333333333</v>
      </c>
      <c r="I36" s="445"/>
      <c r="J36" s="511">
        <f>H36/2</f>
        <v>0.42092266666666667</v>
      </c>
      <c r="K36" s="511">
        <f t="shared" si="9"/>
        <v>0.42092266666666667</v>
      </c>
      <c r="L36" s="446"/>
      <c r="M36" s="512" t="s">
        <v>1344</v>
      </c>
      <c r="N36" s="445">
        <f t="shared" si="7"/>
        <v>0</v>
      </c>
      <c r="O36" s="446">
        <f t="shared" si="7"/>
        <v>0.42092266666666667</v>
      </c>
      <c r="P36" s="446">
        <f t="shared" si="7"/>
        <v>0.42092266666666667</v>
      </c>
      <c r="Q36" s="444"/>
      <c r="R36" s="444"/>
      <c r="S36" s="444"/>
      <c r="T36" s="444"/>
    </row>
    <row r="37" spans="1:20" ht="22.5" customHeight="1" x14ac:dyDescent="0.2">
      <c r="A37" s="275" t="str">
        <f>'Пр 1 (произв)'!A115</f>
        <v>1.3.1.28</v>
      </c>
      <c r="B37" s="277" t="s">
        <v>1378</v>
      </c>
      <c r="C37" s="278" t="s">
        <v>1395</v>
      </c>
      <c r="D37" s="444">
        <v>2021</v>
      </c>
      <c r="E37" s="444">
        <v>2022</v>
      </c>
      <c r="F37" s="445">
        <f>3*3</f>
        <v>9</v>
      </c>
      <c r="G37" s="250">
        <v>44075</v>
      </c>
      <c r="H37" s="445">
        <f>F37*'Пр 15 (произв)'!$J$13/100</f>
        <v>9.36</v>
      </c>
      <c r="I37" s="445"/>
      <c r="J37" s="511">
        <f>H37/3*1</f>
        <v>3.1199999999999997</v>
      </c>
      <c r="K37" s="511">
        <f t="shared" si="9"/>
        <v>6.24</v>
      </c>
      <c r="L37" s="446"/>
      <c r="M37" s="512" t="s">
        <v>1344</v>
      </c>
      <c r="N37" s="445">
        <f t="shared" si="7"/>
        <v>0</v>
      </c>
      <c r="O37" s="446">
        <f t="shared" si="7"/>
        <v>3.1199999999999997</v>
      </c>
      <c r="P37" s="446">
        <f t="shared" si="7"/>
        <v>6.24</v>
      </c>
      <c r="Q37" s="444"/>
      <c r="R37" s="444"/>
      <c r="S37" s="444"/>
      <c r="T37" s="444"/>
    </row>
    <row r="38" spans="1:20" ht="22.5" customHeight="1" x14ac:dyDescent="0.2">
      <c r="A38" s="275" t="str">
        <f>'Пр 1 (произв)'!A116</f>
        <v>1.3.1.29</v>
      </c>
      <c r="B38" s="277" t="s">
        <v>1414</v>
      </c>
      <c r="C38" s="278" t="s">
        <v>1396</v>
      </c>
      <c r="D38" s="444">
        <v>2021</v>
      </c>
      <c r="E38" s="444">
        <v>2022</v>
      </c>
      <c r="F38" s="445">
        <f>2.4*1</f>
        <v>2.4</v>
      </c>
      <c r="G38" s="250">
        <v>44075</v>
      </c>
      <c r="H38" s="445">
        <f>F38*'Пр 15 (произв)'!$J$13/100</f>
        <v>2.496</v>
      </c>
      <c r="I38" s="445"/>
      <c r="J38" s="511">
        <f>H38/1*1</f>
        <v>2.496</v>
      </c>
      <c r="K38" s="446">
        <f t="shared" si="9"/>
        <v>0</v>
      </c>
      <c r="L38" s="446"/>
      <c r="M38" s="512" t="s">
        <v>1345</v>
      </c>
      <c r="N38" s="445">
        <f t="shared" si="7"/>
        <v>0</v>
      </c>
      <c r="O38" s="446">
        <f t="shared" si="7"/>
        <v>2.496</v>
      </c>
      <c r="P38" s="446">
        <f t="shared" si="7"/>
        <v>0</v>
      </c>
      <c r="Q38" s="444"/>
      <c r="R38" s="444"/>
      <c r="S38" s="444"/>
      <c r="T38" s="444"/>
    </row>
    <row r="39" spans="1:20" ht="22.5" customHeight="1" x14ac:dyDescent="0.2">
      <c r="A39" s="275" t="str">
        <f>'Пр 1 (произв)'!A117</f>
        <v>1.3.1.30</v>
      </c>
      <c r="B39" s="277" t="s">
        <v>1379</v>
      </c>
      <c r="C39" s="278" t="s">
        <v>1397</v>
      </c>
      <c r="D39" s="444">
        <v>2021</v>
      </c>
      <c r="E39" s="444">
        <v>2022</v>
      </c>
      <c r="F39" s="445">
        <f>2335000/6*2/1000000*1.04</f>
        <v>0.80946666666666667</v>
      </c>
      <c r="G39" s="250">
        <v>44075</v>
      </c>
      <c r="H39" s="445">
        <f>F39*'Пр 15 (произв)'!$J$13/100</f>
        <v>0.84184533333333333</v>
      </c>
      <c r="I39" s="445"/>
      <c r="J39" s="511">
        <f>H39/2</f>
        <v>0.42092266666666667</v>
      </c>
      <c r="K39" s="511">
        <f t="shared" si="9"/>
        <v>0.42092266666666667</v>
      </c>
      <c r="L39" s="446"/>
      <c r="M39" s="512" t="s">
        <v>1344</v>
      </c>
      <c r="N39" s="445">
        <f t="shared" si="7"/>
        <v>0</v>
      </c>
      <c r="O39" s="446">
        <f t="shared" si="7"/>
        <v>0.42092266666666667</v>
      </c>
      <c r="P39" s="446">
        <f t="shared" si="7"/>
        <v>0.42092266666666667</v>
      </c>
      <c r="Q39" s="444"/>
      <c r="R39" s="444"/>
      <c r="S39" s="444"/>
      <c r="T39" s="444"/>
    </row>
    <row r="40" spans="1:20" ht="17.25" customHeight="1" x14ac:dyDescent="0.2">
      <c r="A40" s="275" t="str">
        <f>'Пр 1 (произв)'!A118</f>
        <v>1.3.1.31</v>
      </c>
      <c r="B40" s="277" t="s">
        <v>1415</v>
      </c>
      <c r="C40" s="278" t="s">
        <v>1398</v>
      </c>
      <c r="D40" s="444">
        <v>2021</v>
      </c>
      <c r="E40" s="444">
        <v>2022</v>
      </c>
      <c r="F40" s="445">
        <f>1.5*2</f>
        <v>3</v>
      </c>
      <c r="G40" s="250">
        <v>44075</v>
      </c>
      <c r="H40" s="445">
        <f>F40*'Пр 15 (произв)'!$J$13/100</f>
        <v>3.12</v>
      </c>
      <c r="I40" s="445"/>
      <c r="J40" s="511">
        <f>H40/2*1</f>
        <v>1.56</v>
      </c>
      <c r="K40" s="511">
        <f t="shared" si="9"/>
        <v>1.56</v>
      </c>
      <c r="L40" s="446"/>
      <c r="M40" s="512" t="s">
        <v>1344</v>
      </c>
      <c r="N40" s="445">
        <f t="shared" si="7"/>
        <v>0</v>
      </c>
      <c r="O40" s="446">
        <f t="shared" si="7"/>
        <v>1.56</v>
      </c>
      <c r="P40" s="446">
        <f t="shared" si="7"/>
        <v>1.56</v>
      </c>
      <c r="Q40" s="444"/>
      <c r="R40" s="444"/>
      <c r="S40" s="444"/>
      <c r="T40" s="444"/>
    </row>
    <row r="41" spans="1:20" ht="22.5" customHeight="1" x14ac:dyDescent="0.2">
      <c r="A41" s="275" t="str">
        <f>'Пр 1 (произв)'!A119</f>
        <v>1.3.1.32</v>
      </c>
      <c r="B41" s="277" t="s">
        <v>1381</v>
      </c>
      <c r="C41" s="278" t="s">
        <v>1399</v>
      </c>
      <c r="D41" s="444">
        <v>2021</v>
      </c>
      <c r="E41" s="444">
        <v>2021</v>
      </c>
      <c r="F41" s="445">
        <f>2.4*2</f>
        <v>4.8</v>
      </c>
      <c r="G41" s="250">
        <v>44075</v>
      </c>
      <c r="H41" s="445">
        <f>F41*'Пр 15 (произв)'!$J$13/100</f>
        <v>4.992</v>
      </c>
      <c r="I41" s="445"/>
      <c r="J41" s="511"/>
      <c r="K41" s="511">
        <f>H41</f>
        <v>4.992</v>
      </c>
      <c r="L41" s="446"/>
      <c r="M41" s="512" t="s">
        <v>1344</v>
      </c>
      <c r="N41" s="445">
        <f t="shared" si="7"/>
        <v>0</v>
      </c>
      <c r="O41" s="446">
        <f t="shared" si="7"/>
        <v>0</v>
      </c>
      <c r="P41" s="446">
        <f t="shared" si="7"/>
        <v>4.992</v>
      </c>
      <c r="Q41" s="444"/>
      <c r="R41" s="444"/>
      <c r="S41" s="444"/>
      <c r="T41" s="444"/>
    </row>
    <row r="42" spans="1:20" ht="22.5" customHeight="1" x14ac:dyDescent="0.2">
      <c r="A42" s="275" t="str">
        <f>'Пр 1 (произв)'!A120</f>
        <v>1.3.1.33</v>
      </c>
      <c r="B42" s="277" t="s">
        <v>1382</v>
      </c>
      <c r="C42" s="278" t="s">
        <v>1400</v>
      </c>
      <c r="D42" s="444">
        <v>2021</v>
      </c>
      <c r="E42" s="444">
        <v>2021</v>
      </c>
      <c r="F42" s="445">
        <f>1.2*1</f>
        <v>1.2</v>
      </c>
      <c r="G42" s="250">
        <v>44075</v>
      </c>
      <c r="H42" s="445">
        <f>F42*'Пр 15 (произв)'!$J$13/100</f>
        <v>1.248</v>
      </c>
      <c r="I42" s="445"/>
      <c r="J42" s="511">
        <f>H42/2*2</f>
        <v>1.248</v>
      </c>
      <c r="K42" s="446">
        <f t="shared" si="9"/>
        <v>0</v>
      </c>
      <c r="L42" s="446"/>
      <c r="M42" s="512" t="s">
        <v>1344</v>
      </c>
      <c r="N42" s="445">
        <f t="shared" si="7"/>
        <v>0</v>
      </c>
      <c r="O42" s="446">
        <f t="shared" si="7"/>
        <v>1.248</v>
      </c>
      <c r="P42" s="446">
        <f t="shared" si="7"/>
        <v>0</v>
      </c>
      <c r="Q42" s="444"/>
      <c r="R42" s="444"/>
      <c r="S42" s="444"/>
      <c r="T42" s="444"/>
    </row>
    <row r="43" spans="1:20" ht="22.5" customHeight="1" x14ac:dyDescent="0.2">
      <c r="A43" s="275" t="str">
        <f>'Пр 1 (произв)'!A121</f>
        <v>1.3.1.34</v>
      </c>
      <c r="B43" s="277" t="s">
        <v>1383</v>
      </c>
      <c r="C43" s="278" t="s">
        <v>1401</v>
      </c>
      <c r="D43" s="444">
        <v>2021</v>
      </c>
      <c r="E43" s="444">
        <v>2021</v>
      </c>
      <c r="F43" s="445">
        <f>1.5*1</f>
        <v>1.5</v>
      </c>
      <c r="G43" s="250">
        <v>44075</v>
      </c>
      <c r="H43" s="445">
        <f>F43*'Пр 15 (произв)'!$J$13/100</f>
        <v>1.56</v>
      </c>
      <c r="I43" s="445"/>
      <c r="J43" s="511">
        <f>H43/1*1</f>
        <v>1.56</v>
      </c>
      <c r="K43" s="446">
        <f t="shared" si="9"/>
        <v>0</v>
      </c>
      <c r="L43" s="446"/>
      <c r="M43" s="512" t="s">
        <v>1344</v>
      </c>
      <c r="N43" s="445">
        <f t="shared" si="7"/>
        <v>0</v>
      </c>
      <c r="O43" s="446">
        <f t="shared" si="7"/>
        <v>1.56</v>
      </c>
      <c r="P43" s="446">
        <f t="shared" si="7"/>
        <v>0</v>
      </c>
      <c r="Q43" s="444"/>
      <c r="R43" s="444"/>
      <c r="S43" s="444"/>
      <c r="T43" s="444"/>
    </row>
    <row r="44" spans="1:20" ht="22.5" customHeight="1" x14ac:dyDescent="0.2">
      <c r="A44" s="275" t="str">
        <f>'Пр 1 (произв)'!A122</f>
        <v>1.3.1.35</v>
      </c>
      <c r="B44" s="277" t="s">
        <v>1384</v>
      </c>
      <c r="C44" s="278" t="s">
        <v>1402</v>
      </c>
      <c r="D44" s="444">
        <v>2021</v>
      </c>
      <c r="E44" s="444">
        <v>2021</v>
      </c>
      <c r="F44" s="445">
        <f>1.2*2</f>
        <v>2.4</v>
      </c>
      <c r="G44" s="250">
        <v>44075</v>
      </c>
      <c r="H44" s="445">
        <f>F44*'Пр 15 (произв)'!$J$13/100</f>
        <v>2.496</v>
      </c>
      <c r="I44" s="445"/>
      <c r="J44" s="446"/>
      <c r="K44" s="446">
        <f>H44</f>
        <v>2.496</v>
      </c>
      <c r="L44" s="446"/>
      <c r="M44" s="512" t="s">
        <v>1345</v>
      </c>
      <c r="N44" s="445">
        <f t="shared" si="7"/>
        <v>0</v>
      </c>
      <c r="O44" s="446">
        <f t="shared" si="7"/>
        <v>0</v>
      </c>
      <c r="P44" s="446">
        <f t="shared" si="7"/>
        <v>2.496</v>
      </c>
      <c r="Q44" s="444"/>
      <c r="R44" s="444"/>
      <c r="S44" s="444"/>
      <c r="T44" s="444"/>
    </row>
    <row r="45" spans="1:20" ht="17.25" customHeight="1" x14ac:dyDescent="0.2">
      <c r="A45" s="275" t="str">
        <f>'Пр 1 (произв)'!A123</f>
        <v>1.3.1.36</v>
      </c>
      <c r="B45" s="277" t="s">
        <v>1385</v>
      </c>
      <c r="C45" s="278" t="s">
        <v>1407</v>
      </c>
      <c r="D45" s="444">
        <v>2021</v>
      </c>
      <c r="E45" s="444">
        <v>2022</v>
      </c>
      <c r="F45" s="445">
        <f>2335000/6*2/1000000*1.04</f>
        <v>0.80946666666666667</v>
      </c>
      <c r="G45" s="250">
        <v>44075</v>
      </c>
      <c r="H45" s="445">
        <f>F45*'Пр 15 (произв)'!$J$13/100</f>
        <v>0.84184533333333333</v>
      </c>
      <c r="I45" s="445">
        <v>0</v>
      </c>
      <c r="J45" s="446">
        <f>H45/2*1</f>
        <v>0.42092266666666667</v>
      </c>
      <c r="K45" s="446">
        <f t="shared" si="9"/>
        <v>0.42092266666666667</v>
      </c>
      <c r="L45" s="446"/>
      <c r="M45" s="512" t="s">
        <v>1345</v>
      </c>
      <c r="N45" s="445">
        <f t="shared" si="7"/>
        <v>0</v>
      </c>
      <c r="O45" s="446">
        <f t="shared" si="7"/>
        <v>0.42092266666666667</v>
      </c>
      <c r="P45" s="446">
        <f t="shared" si="7"/>
        <v>0.42092266666666667</v>
      </c>
      <c r="Q45" s="444"/>
      <c r="R45" s="444"/>
      <c r="S45" s="444"/>
      <c r="T45" s="444"/>
    </row>
    <row r="46" spans="1:20" ht="22.5" customHeight="1" x14ac:dyDescent="0.2">
      <c r="A46" s="275" t="str">
        <f>'Пр 1 (произв)'!A124</f>
        <v>1.3.1.37</v>
      </c>
      <c r="B46" s="277" t="s">
        <v>1386</v>
      </c>
      <c r="C46" s="278" t="s">
        <v>1408</v>
      </c>
      <c r="D46" s="444">
        <v>2021</v>
      </c>
      <c r="E46" s="444">
        <v>2022</v>
      </c>
      <c r="F46" s="445">
        <f>1.2*2</f>
        <v>2.4</v>
      </c>
      <c r="G46" s="250">
        <v>44075</v>
      </c>
      <c r="H46" s="445">
        <f>F46*'Пр 15 (произв)'!$J$13/100</f>
        <v>2.496</v>
      </c>
      <c r="I46" s="445"/>
      <c r="J46" s="446"/>
      <c r="K46" s="446">
        <f>H46/2</f>
        <v>1.248</v>
      </c>
      <c r="L46" s="446">
        <f>H46-K46</f>
        <v>1.248</v>
      </c>
      <c r="M46" s="512" t="s">
        <v>1345</v>
      </c>
      <c r="N46" s="445">
        <f t="shared" si="7"/>
        <v>0</v>
      </c>
      <c r="O46" s="446">
        <f t="shared" si="7"/>
        <v>0</v>
      </c>
      <c r="P46" s="446">
        <f t="shared" si="7"/>
        <v>1.248</v>
      </c>
      <c r="Q46" s="444"/>
      <c r="R46" s="444"/>
      <c r="S46" s="444"/>
      <c r="T46" s="444"/>
    </row>
    <row r="47" spans="1:20" ht="22.5" customHeight="1" x14ac:dyDescent="0.2">
      <c r="A47" s="275" t="str">
        <f>'Пр 1 (произв)'!A125</f>
        <v>1.3.1.38</v>
      </c>
      <c r="B47" s="277" t="s">
        <v>1387</v>
      </c>
      <c r="C47" s="278" t="s">
        <v>1409</v>
      </c>
      <c r="D47" s="444">
        <v>2021</v>
      </c>
      <c r="E47" s="444">
        <v>2021</v>
      </c>
      <c r="F47" s="445">
        <f>1.5*1</f>
        <v>1.5</v>
      </c>
      <c r="G47" s="250">
        <v>44075</v>
      </c>
      <c r="H47" s="445">
        <f>F47*'Пр 15 (произв)'!$J$13/100</f>
        <v>1.56</v>
      </c>
      <c r="I47" s="445"/>
      <c r="J47" s="511">
        <f>H47</f>
        <v>1.56</v>
      </c>
      <c r="K47" s="446">
        <f t="shared" si="9"/>
        <v>0</v>
      </c>
      <c r="L47" s="446"/>
      <c r="M47" s="512" t="s">
        <v>1344</v>
      </c>
      <c r="N47" s="445">
        <f t="shared" si="7"/>
        <v>0</v>
      </c>
      <c r="O47" s="446">
        <f t="shared" si="7"/>
        <v>1.56</v>
      </c>
      <c r="P47" s="446">
        <f t="shared" si="7"/>
        <v>0</v>
      </c>
      <c r="Q47" s="444"/>
      <c r="R47" s="444"/>
      <c r="S47" s="444"/>
      <c r="T47" s="444"/>
    </row>
    <row r="48" spans="1:20" ht="17.25" customHeight="1" x14ac:dyDescent="0.2">
      <c r="A48" s="275" t="str">
        <f>'Пр 1 (произв)'!A126</f>
        <v>1.3.1.39</v>
      </c>
      <c r="B48" s="277" t="s">
        <v>1388</v>
      </c>
      <c r="C48" s="278" t="s">
        <v>1410</v>
      </c>
      <c r="D48" s="444">
        <v>2021</v>
      </c>
      <c r="E48" s="444">
        <v>2022</v>
      </c>
      <c r="F48" s="445">
        <f>1.5*2</f>
        <v>3</v>
      </c>
      <c r="G48" s="250">
        <v>44075</v>
      </c>
      <c r="H48" s="445">
        <f>F48*'Пр 15 (произв)'!$J$13/100</f>
        <v>3.12</v>
      </c>
      <c r="I48" s="445"/>
      <c r="J48" s="511">
        <f>H48/2*1</f>
        <v>1.56</v>
      </c>
      <c r="K48" s="511">
        <f t="shared" si="9"/>
        <v>1.56</v>
      </c>
      <c r="L48" s="446"/>
      <c r="M48" s="512" t="s">
        <v>1344</v>
      </c>
      <c r="N48" s="445">
        <f t="shared" si="7"/>
        <v>0</v>
      </c>
      <c r="O48" s="446">
        <f t="shared" si="7"/>
        <v>1.56</v>
      </c>
      <c r="P48" s="446">
        <f t="shared" si="7"/>
        <v>1.56</v>
      </c>
      <c r="Q48" s="444"/>
      <c r="R48" s="444"/>
      <c r="S48" s="444"/>
      <c r="T48" s="444"/>
    </row>
    <row r="49" spans="1:20" ht="17.25" customHeight="1" x14ac:dyDescent="0.2">
      <c r="A49" s="275" t="str">
        <f>'Пр 1 (произв)'!A127</f>
        <v>1.3.1.40</v>
      </c>
      <c r="B49" s="277" t="s">
        <v>1416</v>
      </c>
      <c r="C49" s="278" t="s">
        <v>1417</v>
      </c>
      <c r="D49" s="444">
        <v>2021</v>
      </c>
      <c r="E49" s="444">
        <v>2022</v>
      </c>
      <c r="F49" s="445">
        <f>3*2</f>
        <v>6</v>
      </c>
      <c r="G49" s="250">
        <v>44075</v>
      </c>
      <c r="H49" s="445">
        <f>F49*'Пр 15 (произв)'!$J$13/100</f>
        <v>6.24</v>
      </c>
      <c r="I49" s="445"/>
      <c r="J49" s="446"/>
      <c r="K49" s="446"/>
      <c r="L49" s="446">
        <f>H49</f>
        <v>6.24</v>
      </c>
      <c r="M49" s="512" t="s">
        <v>1344</v>
      </c>
      <c r="N49" s="445">
        <f t="shared" si="7"/>
        <v>0</v>
      </c>
      <c r="O49" s="446">
        <f t="shared" si="7"/>
        <v>0</v>
      </c>
      <c r="P49" s="446">
        <f t="shared" si="7"/>
        <v>0</v>
      </c>
      <c r="Q49" s="444"/>
      <c r="R49" s="444"/>
      <c r="S49" s="444"/>
      <c r="T49" s="444"/>
    </row>
    <row r="50" spans="1:20" ht="17.25" customHeight="1" x14ac:dyDescent="0.2">
      <c r="A50" s="275" t="str">
        <f>'Пр 1 (произв)'!A128</f>
        <v>1.3.1.41</v>
      </c>
      <c r="B50" s="277" t="s">
        <v>1475</v>
      </c>
      <c r="C50" s="278" t="s">
        <v>1476</v>
      </c>
      <c r="D50" s="444">
        <v>2021</v>
      </c>
      <c r="E50" s="444">
        <v>2021</v>
      </c>
      <c r="F50" s="445">
        <v>0.3</v>
      </c>
      <c r="G50" s="250">
        <v>44075</v>
      </c>
      <c r="H50" s="445">
        <f>F50*'Пр 15 (произв)'!$J$13/100</f>
        <v>0.312</v>
      </c>
      <c r="I50" s="445"/>
      <c r="J50" s="446">
        <f>H50</f>
        <v>0.312</v>
      </c>
      <c r="K50" s="446">
        <f t="shared" si="9"/>
        <v>0</v>
      </c>
      <c r="L50" s="446"/>
      <c r="M50" s="512" t="s">
        <v>1344</v>
      </c>
      <c r="N50" s="445"/>
      <c r="O50" s="446">
        <f t="shared" si="7"/>
        <v>0.312</v>
      </c>
      <c r="P50" s="446">
        <f t="shared" si="7"/>
        <v>0</v>
      </c>
      <c r="Q50" s="444"/>
      <c r="R50" s="444"/>
      <c r="S50" s="444"/>
      <c r="T50" s="444"/>
    </row>
    <row r="51" spans="1:20" ht="17.25" customHeight="1" x14ac:dyDescent="0.2">
      <c r="A51" s="275"/>
      <c r="B51" s="277" t="s">
        <v>1551</v>
      </c>
      <c r="C51" s="278"/>
      <c r="D51" s="444">
        <v>2021</v>
      </c>
      <c r="E51" s="444">
        <v>2021</v>
      </c>
      <c r="F51" s="445">
        <v>1.5</v>
      </c>
      <c r="G51" s="250"/>
      <c r="H51" s="445">
        <f>F51*'Пр 15 (произв)'!$J$13/100</f>
        <v>1.56</v>
      </c>
      <c r="I51" s="445"/>
      <c r="J51" s="446">
        <f>H51</f>
        <v>1.56</v>
      </c>
      <c r="K51" s="446"/>
      <c r="L51" s="446"/>
      <c r="M51" s="512" t="s">
        <v>1344</v>
      </c>
    </row>
    <row r="52" spans="1:20" ht="17.25" customHeight="1" x14ac:dyDescent="0.2">
      <c r="A52" s="275"/>
      <c r="B52" s="277" t="s">
        <v>1553</v>
      </c>
      <c r="C52" s="278"/>
      <c r="D52" s="444">
        <v>2021</v>
      </c>
      <c r="E52" s="444">
        <v>2021</v>
      </c>
      <c r="F52" s="445">
        <f>2.4*1</f>
        <v>2.4</v>
      </c>
      <c r="G52" s="250"/>
      <c r="H52" s="445">
        <f>F52*'Пр 15 (произв)'!$J$13/100</f>
        <v>2.496</v>
      </c>
      <c r="I52" s="445"/>
      <c r="J52" s="446">
        <f>H52</f>
        <v>2.496</v>
      </c>
      <c r="K52" s="446"/>
      <c r="L52" s="446"/>
      <c r="M52" s="512" t="s">
        <v>1344</v>
      </c>
    </row>
    <row r="53" spans="1:20" ht="17.25" customHeight="1" x14ac:dyDescent="0.2">
      <c r="A53" s="275"/>
      <c r="B53" s="277" t="s">
        <v>1556</v>
      </c>
      <c r="C53" s="278"/>
      <c r="D53" s="444">
        <v>2021</v>
      </c>
      <c r="E53" s="444">
        <v>2021</v>
      </c>
      <c r="F53" s="445">
        <v>1.5</v>
      </c>
      <c r="G53" s="250"/>
      <c r="H53" s="445">
        <f>F53*'Пр 15 (произв)'!$J$13/100</f>
        <v>1.56</v>
      </c>
      <c r="I53" s="445"/>
      <c r="J53" s="446">
        <f>H53</f>
        <v>1.56</v>
      </c>
      <c r="K53" s="446"/>
      <c r="L53" s="446"/>
      <c r="M53" s="512" t="s">
        <v>1344</v>
      </c>
    </row>
    <row r="54" spans="1:20" ht="17.25" customHeight="1" x14ac:dyDescent="0.2">
      <c r="A54" s="275" t="e">
        <f>'Пр 1 (произв)'!#REF!</f>
        <v>#REF!</v>
      </c>
      <c r="B54" s="277" t="s">
        <v>1554</v>
      </c>
      <c r="C54" s="278"/>
      <c r="D54" s="444">
        <v>2021</v>
      </c>
      <c r="E54" s="444">
        <v>2022</v>
      </c>
      <c r="F54" s="445">
        <f>3*1</f>
        <v>3</v>
      </c>
      <c r="G54" s="250">
        <v>44075</v>
      </c>
      <c r="H54" s="445">
        <f>F54*'Пр 15 (произв)'!$J$13/100</f>
        <v>3.12</v>
      </c>
      <c r="I54" s="445"/>
      <c r="J54" s="446">
        <f>H54</f>
        <v>3.12</v>
      </c>
      <c r="K54" s="446"/>
      <c r="L54" s="446"/>
      <c r="M54" s="512" t="s">
        <v>1344</v>
      </c>
      <c r="N54" s="445">
        <f t="shared" ref="N54" si="10">I54</f>
        <v>0</v>
      </c>
      <c r="O54" s="446">
        <f t="shared" ref="O54" si="11">J54</f>
        <v>3.12</v>
      </c>
      <c r="P54" s="446">
        <f t="shared" ref="P54" si="12">K54</f>
        <v>0</v>
      </c>
      <c r="Q54" s="444"/>
      <c r="R54" s="444"/>
      <c r="S54" s="444"/>
      <c r="T54" s="444"/>
    </row>
    <row r="55" spans="1:20" ht="17.25" customHeight="1" x14ac:dyDescent="0.2">
      <c r="A55" s="275" t="e">
        <f>'Пр 1 (произв)'!#REF!</f>
        <v>#REF!</v>
      </c>
      <c r="B55" s="277" t="s">
        <v>1550</v>
      </c>
      <c r="C55" s="278" t="s">
        <v>1411</v>
      </c>
      <c r="D55" s="444">
        <v>2022</v>
      </c>
      <c r="E55" s="444">
        <v>2022</v>
      </c>
      <c r="F55" s="445">
        <f>1.5</f>
        <v>1.5</v>
      </c>
      <c r="G55" s="250">
        <v>44075</v>
      </c>
      <c r="H55" s="445">
        <f>F55*'Пр 15 (произв)'!$J$13/100*'Пр 15 (произв)'!$K$13/100</f>
        <v>1.6224000000000001</v>
      </c>
      <c r="I55" s="445"/>
      <c r="J55" s="446"/>
      <c r="K55" s="446">
        <f t="shared" si="9"/>
        <v>1.6224000000000001</v>
      </c>
      <c r="L55" s="446"/>
      <c r="M55" s="512" t="s">
        <v>1345</v>
      </c>
      <c r="N55" s="445">
        <f t="shared" si="7"/>
        <v>0</v>
      </c>
      <c r="O55" s="446">
        <f t="shared" si="7"/>
        <v>0</v>
      </c>
      <c r="P55" s="446">
        <f t="shared" si="7"/>
        <v>1.6224000000000001</v>
      </c>
      <c r="Q55" s="444"/>
      <c r="R55" s="444"/>
      <c r="S55" s="444"/>
      <c r="T55" s="444"/>
    </row>
    <row r="56" spans="1:20" ht="22.5" customHeight="1" x14ac:dyDescent="0.2">
      <c r="A56" s="275" t="e">
        <f>'Пр 1 (произв)'!#REF!</f>
        <v>#REF!</v>
      </c>
      <c r="B56" s="277" t="s">
        <v>1380</v>
      </c>
      <c r="C56" s="278" t="s">
        <v>1412</v>
      </c>
      <c r="D56" s="444">
        <v>2022</v>
      </c>
      <c r="E56" s="444">
        <v>2022</v>
      </c>
      <c r="F56" s="445">
        <f>2335000/6*2/1000000*1.04</f>
        <v>0.80946666666666667</v>
      </c>
      <c r="G56" s="250">
        <v>44075</v>
      </c>
      <c r="H56" s="445">
        <f>F56*'Пр 15 (произв)'!$J$13/100*'Пр 15 (произв)'!$K$13/100</f>
        <v>0.87551914666666664</v>
      </c>
      <c r="I56" s="445"/>
      <c r="J56" s="446"/>
      <c r="K56" s="446"/>
      <c r="L56" s="446">
        <f>H56</f>
        <v>0.87551914666666664</v>
      </c>
      <c r="M56" s="512" t="s">
        <v>1345</v>
      </c>
      <c r="N56" s="445">
        <f t="shared" si="7"/>
        <v>0</v>
      </c>
      <c r="O56" s="446">
        <f t="shared" si="7"/>
        <v>0</v>
      </c>
      <c r="P56" s="446">
        <f t="shared" si="7"/>
        <v>0</v>
      </c>
      <c r="Q56" s="444"/>
      <c r="R56" s="444"/>
      <c r="S56" s="444"/>
      <c r="T56" s="444"/>
    </row>
    <row r="57" spans="1:20" ht="17.25" customHeight="1" x14ac:dyDescent="0.2">
      <c r="A57" s="275" t="e">
        <f>'Пр 1 (произв)'!#REF!</f>
        <v>#REF!</v>
      </c>
      <c r="B57" s="277" t="s">
        <v>1372</v>
      </c>
      <c r="C57" s="278" t="s">
        <v>1478</v>
      </c>
      <c r="D57" s="444">
        <v>2022</v>
      </c>
      <c r="E57" s="444">
        <v>2022</v>
      </c>
      <c r="F57" s="445">
        <f>3*2</f>
        <v>6</v>
      </c>
      <c r="G57" s="250">
        <v>44075</v>
      </c>
      <c r="H57" s="445">
        <f>F57*'Пр 15 (произв)'!$J$13/100*'Пр 15 (произв)'!$K$13/100</f>
        <v>6.4896000000000003</v>
      </c>
      <c r="I57" s="445"/>
      <c r="J57" s="446"/>
      <c r="K57" s="446"/>
      <c r="L57" s="446">
        <f>H57</f>
        <v>6.4896000000000003</v>
      </c>
      <c r="M57" s="512" t="s">
        <v>1345</v>
      </c>
      <c r="N57" s="445">
        <f t="shared" si="7"/>
        <v>0</v>
      </c>
      <c r="O57" s="446">
        <f t="shared" si="7"/>
        <v>0</v>
      </c>
      <c r="P57" s="446">
        <f t="shared" si="7"/>
        <v>0</v>
      </c>
      <c r="Q57" s="444"/>
      <c r="R57" s="444"/>
      <c r="S57" s="444"/>
      <c r="T57" s="444"/>
    </row>
    <row r="58" spans="1:20" ht="17.25" customHeight="1" x14ac:dyDescent="0.2">
      <c r="A58" s="275" t="e">
        <f>'Пр 1 (произв)'!#REF!</f>
        <v>#REF!</v>
      </c>
      <c r="B58" s="277" t="s">
        <v>1477</v>
      </c>
      <c r="C58" s="278" t="s">
        <v>1479</v>
      </c>
      <c r="D58" s="444">
        <v>2022</v>
      </c>
      <c r="E58" s="444">
        <v>2022</v>
      </c>
      <c r="F58" s="445">
        <f>2335000/6*2/1000000*1.04</f>
        <v>0.80946666666666667</v>
      </c>
      <c r="G58" s="250">
        <v>44075</v>
      </c>
      <c r="H58" s="445">
        <f>F58*'Пр 15 (произв)'!$J$13/100*'Пр 15 (произв)'!$K$13/100</f>
        <v>0.87551914666666664</v>
      </c>
      <c r="I58" s="445"/>
      <c r="J58" s="446"/>
      <c r="K58" s="446">
        <f>H58</f>
        <v>0.87551914666666664</v>
      </c>
      <c r="L58" s="446"/>
      <c r="M58" s="512" t="s">
        <v>1345</v>
      </c>
      <c r="N58" s="445"/>
      <c r="O58" s="446"/>
      <c r="P58" s="446">
        <f t="shared" ref="P58" si="13">K58</f>
        <v>0.87551914666666664</v>
      </c>
      <c r="Q58" s="444"/>
      <c r="R58" s="444"/>
      <c r="S58" s="444"/>
      <c r="T58" s="444"/>
    </row>
    <row r="59" spans="1:20" x14ac:dyDescent="0.2">
      <c r="A59" s="444"/>
      <c r="B59" s="444"/>
      <c r="C59" s="444"/>
      <c r="D59" s="444"/>
      <c r="E59" s="444"/>
      <c r="F59" s="444"/>
      <c r="G59" s="444"/>
      <c r="H59" s="444"/>
      <c r="I59" s="444"/>
      <c r="J59" s="444"/>
      <c r="K59" s="444"/>
      <c r="L59" s="444"/>
    </row>
    <row r="60" spans="1:20" x14ac:dyDescent="0.2">
      <c r="A60" s="444"/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</row>
    <row r="61" spans="1:20" ht="17.25" customHeight="1" x14ac:dyDescent="0.2">
      <c r="A61" s="275"/>
      <c r="B61" s="277" t="s">
        <v>1557</v>
      </c>
      <c r="C61" s="278"/>
      <c r="D61" s="444">
        <v>2023</v>
      </c>
      <c r="E61" s="444">
        <v>2023</v>
      </c>
      <c r="F61" s="445">
        <f>1.2*2</f>
        <v>2.4</v>
      </c>
      <c r="G61" s="250"/>
      <c r="H61" s="445">
        <f>F61*'Пр 15 (произв)'!$J$13/100</f>
        <v>2.496</v>
      </c>
      <c r="I61" s="445"/>
      <c r="J61" s="446"/>
      <c r="K61" s="446"/>
      <c r="L61" s="446">
        <f t="shared" ref="L61:L66" si="14">H61</f>
        <v>2.496</v>
      </c>
      <c r="M61" s="512"/>
      <c r="N61" s="445"/>
      <c r="O61" s="446"/>
      <c r="P61" s="446"/>
      <c r="Q61" s="444"/>
      <c r="R61" s="444"/>
      <c r="S61" s="444"/>
      <c r="T61" s="444"/>
    </row>
    <row r="62" spans="1:20" ht="17.25" customHeight="1" x14ac:dyDescent="0.2">
      <c r="A62" s="275"/>
      <c r="B62" s="277" t="s">
        <v>1555</v>
      </c>
      <c r="C62" s="278"/>
      <c r="D62" s="444">
        <v>2023</v>
      </c>
      <c r="E62" s="444">
        <v>2023</v>
      </c>
      <c r="F62" s="445">
        <f>1.2*2</f>
        <v>2.4</v>
      </c>
      <c r="G62" s="250"/>
      <c r="H62" s="445">
        <f>F62*'Пр 15 (произв)'!$J$13/100</f>
        <v>2.496</v>
      </c>
      <c r="I62" s="445"/>
      <c r="J62" s="446"/>
      <c r="K62" s="446"/>
      <c r="L62" s="446">
        <f t="shared" si="14"/>
        <v>2.496</v>
      </c>
      <c r="M62" s="512"/>
      <c r="N62" s="445"/>
      <c r="O62" s="446"/>
      <c r="P62" s="446"/>
      <c r="Q62" s="444"/>
      <c r="R62" s="444"/>
      <c r="S62" s="444"/>
      <c r="T62" s="444"/>
    </row>
    <row r="63" spans="1:20" ht="17.25" customHeight="1" x14ac:dyDescent="0.2">
      <c r="A63" s="275"/>
      <c r="B63" s="277" t="s">
        <v>1553</v>
      </c>
      <c r="C63" s="278"/>
      <c r="D63" s="444">
        <v>2023</v>
      </c>
      <c r="E63" s="444">
        <v>2023</v>
      </c>
      <c r="F63" s="445">
        <f>2.4*1</f>
        <v>2.4</v>
      </c>
      <c r="G63" s="250"/>
      <c r="H63" s="445">
        <f>F63*'Пр 15 (произв)'!$J$13/100</f>
        <v>2.496</v>
      </c>
      <c r="I63" s="445"/>
      <c r="J63" s="446"/>
      <c r="K63" s="446"/>
      <c r="L63" s="446">
        <f t="shared" si="14"/>
        <v>2.496</v>
      </c>
      <c r="M63" s="450"/>
    </row>
    <row r="64" spans="1:20" ht="17.25" customHeight="1" x14ac:dyDescent="0.2">
      <c r="A64" s="275"/>
      <c r="B64" s="277" t="s">
        <v>1552</v>
      </c>
      <c r="C64" s="278"/>
      <c r="D64" s="444">
        <v>2023</v>
      </c>
      <c r="E64" s="444">
        <v>2023</v>
      </c>
      <c r="F64" s="445">
        <f>1.2*2</f>
        <v>2.4</v>
      </c>
      <c r="G64" s="250"/>
      <c r="H64" s="445">
        <f>F64*'Пр 15 (произв)'!$J$13/100</f>
        <v>2.496</v>
      </c>
      <c r="I64" s="445"/>
      <c r="J64" s="446"/>
      <c r="K64" s="446"/>
      <c r="L64" s="446">
        <f t="shared" si="14"/>
        <v>2.496</v>
      </c>
      <c r="M64" s="512"/>
      <c r="N64" s="445"/>
      <c r="O64" s="446"/>
      <c r="P64" s="446"/>
      <c r="Q64" s="444"/>
      <c r="R64" s="444"/>
      <c r="S64" s="444"/>
      <c r="T64" s="444"/>
    </row>
    <row r="65" spans="1:20" ht="17.25" customHeight="1" x14ac:dyDescent="0.2">
      <c r="A65" s="275"/>
      <c r="B65" s="277" t="s">
        <v>1548</v>
      </c>
      <c r="C65" s="278"/>
      <c r="D65" s="444">
        <v>2023</v>
      </c>
      <c r="E65" s="444">
        <v>2023</v>
      </c>
      <c r="F65" s="445">
        <f>1.2*2</f>
        <v>2.4</v>
      </c>
      <c r="G65" s="250"/>
      <c r="H65" s="445">
        <f>F65*'Пр 15 (произв)'!$J$13/100</f>
        <v>2.496</v>
      </c>
      <c r="I65" s="445"/>
      <c r="J65" s="446"/>
      <c r="K65" s="446"/>
      <c r="L65" s="446">
        <f t="shared" si="14"/>
        <v>2.496</v>
      </c>
      <c r="M65" s="512"/>
      <c r="N65" s="445"/>
      <c r="O65" s="446"/>
      <c r="P65" s="446"/>
      <c r="Q65" s="444"/>
      <c r="R65" s="444"/>
      <c r="S65" s="444"/>
      <c r="T65" s="444"/>
    </row>
    <row r="66" spans="1:20" ht="17.25" customHeight="1" x14ac:dyDescent="0.2">
      <c r="A66" s="275"/>
      <c r="B66" s="277" t="s">
        <v>1549</v>
      </c>
      <c r="C66" s="278"/>
      <c r="D66" s="444">
        <v>2023</v>
      </c>
      <c r="E66" s="444">
        <v>2023</v>
      </c>
      <c r="F66" s="445">
        <v>1.5</v>
      </c>
      <c r="G66" s="250"/>
      <c r="H66" s="445">
        <f>F66*'Пр 15 (произв)'!$J$13/100</f>
        <v>1.56</v>
      </c>
      <c r="I66" s="445"/>
      <c r="J66" s="446"/>
      <c r="K66" s="446"/>
      <c r="L66" s="446">
        <f t="shared" si="14"/>
        <v>1.56</v>
      </c>
      <c r="M66" s="512"/>
      <c r="N66" s="445"/>
      <c r="O66" s="446"/>
      <c r="P66" s="446"/>
      <c r="Q66" s="444"/>
      <c r="R66" s="444"/>
      <c r="S66" s="444"/>
      <c r="T66" s="444"/>
    </row>
    <row r="68" spans="1:20" x14ac:dyDescent="0.2">
      <c r="F68" s="436">
        <f>SUM(F5:F57)</f>
        <v>243.79507133333351</v>
      </c>
      <c r="G68" s="436"/>
      <c r="H68" s="436">
        <f>SUM(H5:H60)</f>
        <v>255.04061315870678</v>
      </c>
      <c r="I68" s="436">
        <f>SUM(I5:I60)</f>
        <v>8.5</v>
      </c>
      <c r="J68" s="436">
        <f>SUM(J5:J60)</f>
        <v>113.2796561987067</v>
      </c>
      <c r="K68" s="436">
        <f>SUM(K5:K60)</f>
        <v>86.269109813333344</v>
      </c>
      <c r="L68" s="436"/>
      <c r="M68" s="436">
        <f t="shared" ref="M68:T68" si="15">SUM(M5:M60)</f>
        <v>0</v>
      </c>
      <c r="N68" s="436">
        <f t="shared" si="15"/>
        <v>1</v>
      </c>
      <c r="O68" s="436">
        <f t="shared" si="15"/>
        <v>115.1636561987067</v>
      </c>
      <c r="P68" s="436">
        <f t="shared" si="15"/>
        <v>86.269109813333344</v>
      </c>
      <c r="Q68" s="436">
        <f t="shared" si="15"/>
        <v>82.055000000000007</v>
      </c>
      <c r="R68" s="436">
        <f t="shared" si="15"/>
        <v>0</v>
      </c>
      <c r="S68" s="436">
        <f t="shared" si="15"/>
        <v>35.746401532039997</v>
      </c>
      <c r="T68" s="436">
        <f t="shared" si="15"/>
        <v>0</v>
      </c>
    </row>
    <row r="69" spans="1:20" x14ac:dyDescent="0.2">
      <c r="B69" s="272" t="s">
        <v>1344</v>
      </c>
      <c r="H69" s="434">
        <f>SUMIF(M5:M57,B69,H5:H57)</f>
        <v>98.876128000000023</v>
      </c>
      <c r="I69" s="434">
        <f>SUMIF(M5:M57,B69,I5:I57)</f>
        <v>0</v>
      </c>
      <c r="J69" s="434">
        <f>SUMIF(M5:M58,B69,J5:J58)+J17</f>
        <v>83.116332</v>
      </c>
      <c r="K69" s="434">
        <f>SUMIF(M5:M58,B69,K5:K58)+K17-15</f>
        <v>50.878268000000006</v>
      </c>
      <c r="L69" s="434"/>
    </row>
    <row r="70" spans="1:20" x14ac:dyDescent="0.2">
      <c r="B70" s="272" t="s">
        <v>1345</v>
      </c>
      <c r="H70" s="434">
        <f>SUMIF(M5:M57,B70,H5:H57)+H17</f>
        <v>155.28896601204002</v>
      </c>
      <c r="I70" s="434">
        <f>SUMIF(M5:M58,B70,I5:I58)+I17</f>
        <v>8.5</v>
      </c>
      <c r="J70" s="434">
        <f>SUMIF(M5:M58,B70,J5:J58)</f>
        <v>30.163324198706661</v>
      </c>
      <c r="K70" s="434">
        <f>SUMIF(M5:M58,B70,K5:K58)+15</f>
        <v>35.390841813333331</v>
      </c>
      <c r="L70" s="434"/>
    </row>
    <row r="71" spans="1:20" x14ac:dyDescent="0.2">
      <c r="B71" s="272" t="s">
        <v>1506</v>
      </c>
      <c r="I71" s="434">
        <f>SUMIF(M5:M58,B71,I5:I58)+I18</f>
        <v>0</v>
      </c>
      <c r="J71" s="434">
        <f>SUMIF(M5:M58,B71,J5:J58)</f>
        <v>0</v>
      </c>
      <c r="K71" s="434">
        <f>SUMIF(M5:M58,B71,K5:K58)</f>
        <v>0</v>
      </c>
      <c r="L71" s="434"/>
    </row>
    <row r="72" spans="1:20" x14ac:dyDescent="0.2">
      <c r="J72" s="434">
        <f>J68-J69-J70-J71</f>
        <v>4.2632564145606011E-14</v>
      </c>
      <c r="K72" s="434">
        <f>K68-K69-K70-K71</f>
        <v>7.1054273576010019E-15</v>
      </c>
      <c r="L72" s="434"/>
    </row>
    <row r="74" spans="1:20" x14ac:dyDescent="0.2">
      <c r="B74" s="272" t="s">
        <v>1346</v>
      </c>
    </row>
  </sheetData>
  <mergeCells count="2">
    <mergeCell ref="N3:P3"/>
    <mergeCell ref="Q3:S3"/>
  </mergeCells>
  <pageMargins left="0.11811023622047245" right="0.11811023622047245" top="0.15748031496062992" bottom="0.15748031496062992" header="0.31496062992125984" footer="0.31496062992125984"/>
  <pageSetup paperSize="9" scale="55" fitToHeight="2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84"/>
  <sheetViews>
    <sheetView view="pageBreakPreview" zoomScale="115" zoomScaleNormal="100" zoomScaleSheetLayoutView="115" workbookViewId="0">
      <pane xSplit="2" ySplit="16" topLeftCell="C17" activePane="bottomRight" state="frozen"/>
      <selection pane="topRight" activeCell="C1" sqref="C1"/>
      <selection pane="bottomLeft" activeCell="A18" sqref="A18"/>
      <selection pane="bottomRight" activeCell="A161" sqref="A161:XFD161"/>
    </sheetView>
  </sheetViews>
  <sheetFormatPr defaultRowHeight="15" outlineLevelRow="1" x14ac:dyDescent="0.25"/>
  <cols>
    <col min="1" max="1" width="6.42578125" style="12" customWidth="1"/>
    <col min="2" max="2" width="28.140625" style="12" customWidth="1"/>
    <col min="3" max="3" width="8.28515625" style="12" customWidth="1"/>
    <col min="4" max="4" width="7" style="12" customWidth="1"/>
    <col min="5" max="5" width="4.28515625" style="12" customWidth="1"/>
    <col min="6" max="10" width="3.7109375" style="12" customWidth="1"/>
    <col min="11" max="11" width="6.7109375" style="12" customWidth="1"/>
    <col min="12" max="12" width="4.28515625" style="12" customWidth="1"/>
    <col min="13" max="17" width="3.7109375" style="12" customWidth="1"/>
    <col min="18" max="18" width="3.5703125" style="12" customWidth="1"/>
    <col min="19" max="19" width="2.42578125" style="12" customWidth="1"/>
    <col min="20" max="20" width="4.28515625" style="12" customWidth="1"/>
    <col min="21" max="25" width="3.7109375" style="12" customWidth="1"/>
    <col min="26" max="26" width="6.7109375" style="12" customWidth="1"/>
    <col min="27" max="27" width="4.7109375" style="12" customWidth="1"/>
    <col min="28" max="28" width="5.7109375" style="12" customWidth="1"/>
    <col min="29" max="32" width="3.7109375" style="12" customWidth="1"/>
    <col min="33" max="33" width="7" style="12" customWidth="1"/>
    <col min="34" max="34" width="5.140625" style="12" customWidth="1"/>
    <col min="35" max="35" width="5.7109375" style="12" customWidth="1"/>
    <col min="36" max="38" width="3.5703125" style="12" customWidth="1"/>
    <col min="39" max="39" width="5.140625" style="12" customWidth="1"/>
    <col min="40" max="256" width="9.140625" style="12"/>
    <col min="257" max="257" width="6.42578125" style="12" customWidth="1"/>
    <col min="258" max="258" width="19.28515625" style="12" customWidth="1"/>
    <col min="259" max="259" width="8.28515625" style="12" customWidth="1"/>
    <col min="260" max="260" width="10" style="12" customWidth="1"/>
    <col min="261" max="261" width="4.28515625" style="12" customWidth="1"/>
    <col min="262" max="266" width="3.7109375" style="12" customWidth="1"/>
    <col min="267" max="267" width="10" style="12" customWidth="1"/>
    <col min="268" max="268" width="4.28515625" style="12" customWidth="1"/>
    <col min="269" max="273" width="3.7109375" style="12" customWidth="1"/>
    <col min="274" max="274" width="5.5703125" style="12" customWidth="1"/>
    <col min="275" max="275" width="4" style="12" customWidth="1"/>
    <col min="276" max="276" width="4.28515625" style="12" customWidth="1"/>
    <col min="277" max="281" width="3.7109375" style="12" customWidth="1"/>
    <col min="282" max="282" width="10" style="12" customWidth="1"/>
    <col min="283" max="283" width="4.28515625" style="12" customWidth="1"/>
    <col min="284" max="288" width="3.7109375" style="12" customWidth="1"/>
    <col min="289" max="289" width="9.5703125" style="12" customWidth="1"/>
    <col min="290" max="290" width="4.28515625" style="12" customWidth="1"/>
    <col min="291" max="295" width="3.5703125" style="12" customWidth="1"/>
    <col min="296" max="512" width="9.140625" style="12"/>
    <col min="513" max="513" width="6.42578125" style="12" customWidth="1"/>
    <col min="514" max="514" width="19.28515625" style="12" customWidth="1"/>
    <col min="515" max="515" width="8.28515625" style="12" customWidth="1"/>
    <col min="516" max="516" width="10" style="12" customWidth="1"/>
    <col min="517" max="517" width="4.28515625" style="12" customWidth="1"/>
    <col min="518" max="522" width="3.7109375" style="12" customWidth="1"/>
    <col min="523" max="523" width="10" style="12" customWidth="1"/>
    <col min="524" max="524" width="4.28515625" style="12" customWidth="1"/>
    <col min="525" max="529" width="3.7109375" style="12" customWidth="1"/>
    <col min="530" max="530" width="5.5703125" style="12" customWidth="1"/>
    <col min="531" max="531" width="4" style="12" customWidth="1"/>
    <col min="532" max="532" width="4.28515625" style="12" customWidth="1"/>
    <col min="533" max="537" width="3.7109375" style="12" customWidth="1"/>
    <col min="538" max="538" width="10" style="12" customWidth="1"/>
    <col min="539" max="539" width="4.28515625" style="12" customWidth="1"/>
    <col min="540" max="544" width="3.7109375" style="12" customWidth="1"/>
    <col min="545" max="545" width="9.5703125" style="12" customWidth="1"/>
    <col min="546" max="546" width="4.28515625" style="12" customWidth="1"/>
    <col min="547" max="551" width="3.5703125" style="12" customWidth="1"/>
    <col min="552" max="768" width="9.140625" style="12"/>
    <col min="769" max="769" width="6.42578125" style="12" customWidth="1"/>
    <col min="770" max="770" width="19.28515625" style="12" customWidth="1"/>
    <col min="771" max="771" width="8.28515625" style="12" customWidth="1"/>
    <col min="772" max="772" width="10" style="12" customWidth="1"/>
    <col min="773" max="773" width="4.28515625" style="12" customWidth="1"/>
    <col min="774" max="778" width="3.7109375" style="12" customWidth="1"/>
    <col min="779" max="779" width="10" style="12" customWidth="1"/>
    <col min="780" max="780" width="4.28515625" style="12" customWidth="1"/>
    <col min="781" max="785" width="3.7109375" style="12" customWidth="1"/>
    <col min="786" max="786" width="5.5703125" style="12" customWidth="1"/>
    <col min="787" max="787" width="4" style="12" customWidth="1"/>
    <col min="788" max="788" width="4.28515625" style="12" customWidth="1"/>
    <col min="789" max="793" width="3.7109375" style="12" customWidth="1"/>
    <col min="794" max="794" width="10" style="12" customWidth="1"/>
    <col min="795" max="795" width="4.28515625" style="12" customWidth="1"/>
    <col min="796" max="800" width="3.7109375" style="12" customWidth="1"/>
    <col min="801" max="801" width="9.5703125" style="12" customWidth="1"/>
    <col min="802" max="802" width="4.28515625" style="12" customWidth="1"/>
    <col min="803" max="807" width="3.5703125" style="12" customWidth="1"/>
    <col min="808" max="1024" width="9.140625" style="12"/>
    <col min="1025" max="1025" width="6.42578125" style="12" customWidth="1"/>
    <col min="1026" max="1026" width="19.28515625" style="12" customWidth="1"/>
    <col min="1027" max="1027" width="8.28515625" style="12" customWidth="1"/>
    <col min="1028" max="1028" width="10" style="12" customWidth="1"/>
    <col min="1029" max="1029" width="4.28515625" style="12" customWidth="1"/>
    <col min="1030" max="1034" width="3.7109375" style="12" customWidth="1"/>
    <col min="1035" max="1035" width="10" style="12" customWidth="1"/>
    <col min="1036" max="1036" width="4.28515625" style="12" customWidth="1"/>
    <col min="1037" max="1041" width="3.7109375" style="12" customWidth="1"/>
    <col min="1042" max="1042" width="5.5703125" style="12" customWidth="1"/>
    <col min="1043" max="1043" width="4" style="12" customWidth="1"/>
    <col min="1044" max="1044" width="4.28515625" style="12" customWidth="1"/>
    <col min="1045" max="1049" width="3.7109375" style="12" customWidth="1"/>
    <col min="1050" max="1050" width="10" style="12" customWidth="1"/>
    <col min="1051" max="1051" width="4.28515625" style="12" customWidth="1"/>
    <col min="1052" max="1056" width="3.7109375" style="12" customWidth="1"/>
    <col min="1057" max="1057" width="9.5703125" style="12" customWidth="1"/>
    <col min="1058" max="1058" width="4.28515625" style="12" customWidth="1"/>
    <col min="1059" max="1063" width="3.5703125" style="12" customWidth="1"/>
    <col min="1064" max="1280" width="9.140625" style="12"/>
    <col min="1281" max="1281" width="6.42578125" style="12" customWidth="1"/>
    <col min="1282" max="1282" width="19.28515625" style="12" customWidth="1"/>
    <col min="1283" max="1283" width="8.28515625" style="12" customWidth="1"/>
    <col min="1284" max="1284" width="10" style="12" customWidth="1"/>
    <col min="1285" max="1285" width="4.28515625" style="12" customWidth="1"/>
    <col min="1286" max="1290" width="3.7109375" style="12" customWidth="1"/>
    <col min="1291" max="1291" width="10" style="12" customWidth="1"/>
    <col min="1292" max="1292" width="4.28515625" style="12" customWidth="1"/>
    <col min="1293" max="1297" width="3.7109375" style="12" customWidth="1"/>
    <col min="1298" max="1298" width="5.5703125" style="12" customWidth="1"/>
    <col min="1299" max="1299" width="4" style="12" customWidth="1"/>
    <col min="1300" max="1300" width="4.28515625" style="12" customWidth="1"/>
    <col min="1301" max="1305" width="3.7109375" style="12" customWidth="1"/>
    <col min="1306" max="1306" width="10" style="12" customWidth="1"/>
    <col min="1307" max="1307" width="4.28515625" style="12" customWidth="1"/>
    <col min="1308" max="1312" width="3.7109375" style="12" customWidth="1"/>
    <col min="1313" max="1313" width="9.5703125" style="12" customWidth="1"/>
    <col min="1314" max="1314" width="4.28515625" style="12" customWidth="1"/>
    <col min="1315" max="1319" width="3.5703125" style="12" customWidth="1"/>
    <col min="1320" max="1536" width="9.140625" style="12"/>
    <col min="1537" max="1537" width="6.42578125" style="12" customWidth="1"/>
    <col min="1538" max="1538" width="19.28515625" style="12" customWidth="1"/>
    <col min="1539" max="1539" width="8.28515625" style="12" customWidth="1"/>
    <col min="1540" max="1540" width="10" style="12" customWidth="1"/>
    <col min="1541" max="1541" width="4.28515625" style="12" customWidth="1"/>
    <col min="1542" max="1546" width="3.7109375" style="12" customWidth="1"/>
    <col min="1547" max="1547" width="10" style="12" customWidth="1"/>
    <col min="1548" max="1548" width="4.28515625" style="12" customWidth="1"/>
    <col min="1549" max="1553" width="3.7109375" style="12" customWidth="1"/>
    <col min="1554" max="1554" width="5.5703125" style="12" customWidth="1"/>
    <col min="1555" max="1555" width="4" style="12" customWidth="1"/>
    <col min="1556" max="1556" width="4.28515625" style="12" customWidth="1"/>
    <col min="1557" max="1561" width="3.7109375" style="12" customWidth="1"/>
    <col min="1562" max="1562" width="10" style="12" customWidth="1"/>
    <col min="1563" max="1563" width="4.28515625" style="12" customWidth="1"/>
    <col min="1564" max="1568" width="3.7109375" style="12" customWidth="1"/>
    <col min="1569" max="1569" width="9.5703125" style="12" customWidth="1"/>
    <col min="1570" max="1570" width="4.28515625" style="12" customWidth="1"/>
    <col min="1571" max="1575" width="3.5703125" style="12" customWidth="1"/>
    <col min="1576" max="1792" width="9.140625" style="12"/>
    <col min="1793" max="1793" width="6.42578125" style="12" customWidth="1"/>
    <col min="1794" max="1794" width="19.28515625" style="12" customWidth="1"/>
    <col min="1795" max="1795" width="8.28515625" style="12" customWidth="1"/>
    <col min="1796" max="1796" width="10" style="12" customWidth="1"/>
    <col min="1797" max="1797" width="4.28515625" style="12" customWidth="1"/>
    <col min="1798" max="1802" width="3.7109375" style="12" customWidth="1"/>
    <col min="1803" max="1803" width="10" style="12" customWidth="1"/>
    <col min="1804" max="1804" width="4.28515625" style="12" customWidth="1"/>
    <col min="1805" max="1809" width="3.7109375" style="12" customWidth="1"/>
    <col min="1810" max="1810" width="5.5703125" style="12" customWidth="1"/>
    <col min="1811" max="1811" width="4" style="12" customWidth="1"/>
    <col min="1812" max="1812" width="4.28515625" style="12" customWidth="1"/>
    <col min="1813" max="1817" width="3.7109375" style="12" customWidth="1"/>
    <col min="1818" max="1818" width="10" style="12" customWidth="1"/>
    <col min="1819" max="1819" width="4.28515625" style="12" customWidth="1"/>
    <col min="1820" max="1824" width="3.7109375" style="12" customWidth="1"/>
    <col min="1825" max="1825" width="9.5703125" style="12" customWidth="1"/>
    <col min="1826" max="1826" width="4.28515625" style="12" customWidth="1"/>
    <col min="1827" max="1831" width="3.5703125" style="12" customWidth="1"/>
    <col min="1832" max="2048" width="9.140625" style="12"/>
    <col min="2049" max="2049" width="6.42578125" style="12" customWidth="1"/>
    <col min="2050" max="2050" width="19.28515625" style="12" customWidth="1"/>
    <col min="2051" max="2051" width="8.28515625" style="12" customWidth="1"/>
    <col min="2052" max="2052" width="10" style="12" customWidth="1"/>
    <col min="2053" max="2053" width="4.28515625" style="12" customWidth="1"/>
    <col min="2054" max="2058" width="3.7109375" style="12" customWidth="1"/>
    <col min="2059" max="2059" width="10" style="12" customWidth="1"/>
    <col min="2060" max="2060" width="4.28515625" style="12" customWidth="1"/>
    <col min="2061" max="2065" width="3.7109375" style="12" customWidth="1"/>
    <col min="2066" max="2066" width="5.5703125" style="12" customWidth="1"/>
    <col min="2067" max="2067" width="4" style="12" customWidth="1"/>
    <col min="2068" max="2068" width="4.28515625" style="12" customWidth="1"/>
    <col min="2069" max="2073" width="3.7109375" style="12" customWidth="1"/>
    <col min="2074" max="2074" width="10" style="12" customWidth="1"/>
    <col min="2075" max="2075" width="4.28515625" style="12" customWidth="1"/>
    <col min="2076" max="2080" width="3.7109375" style="12" customWidth="1"/>
    <col min="2081" max="2081" width="9.5703125" style="12" customWidth="1"/>
    <col min="2082" max="2082" width="4.28515625" style="12" customWidth="1"/>
    <col min="2083" max="2087" width="3.5703125" style="12" customWidth="1"/>
    <col min="2088" max="2304" width="9.140625" style="12"/>
    <col min="2305" max="2305" width="6.42578125" style="12" customWidth="1"/>
    <col min="2306" max="2306" width="19.28515625" style="12" customWidth="1"/>
    <col min="2307" max="2307" width="8.28515625" style="12" customWidth="1"/>
    <col min="2308" max="2308" width="10" style="12" customWidth="1"/>
    <col min="2309" max="2309" width="4.28515625" style="12" customWidth="1"/>
    <col min="2310" max="2314" width="3.7109375" style="12" customWidth="1"/>
    <col min="2315" max="2315" width="10" style="12" customWidth="1"/>
    <col min="2316" max="2316" width="4.28515625" style="12" customWidth="1"/>
    <col min="2317" max="2321" width="3.7109375" style="12" customWidth="1"/>
    <col min="2322" max="2322" width="5.5703125" style="12" customWidth="1"/>
    <col min="2323" max="2323" width="4" style="12" customWidth="1"/>
    <col min="2324" max="2324" width="4.28515625" style="12" customWidth="1"/>
    <col min="2325" max="2329" width="3.7109375" style="12" customWidth="1"/>
    <col min="2330" max="2330" width="10" style="12" customWidth="1"/>
    <col min="2331" max="2331" width="4.28515625" style="12" customWidth="1"/>
    <col min="2332" max="2336" width="3.7109375" style="12" customWidth="1"/>
    <col min="2337" max="2337" width="9.5703125" style="12" customWidth="1"/>
    <col min="2338" max="2338" width="4.28515625" style="12" customWidth="1"/>
    <col min="2339" max="2343" width="3.5703125" style="12" customWidth="1"/>
    <col min="2344" max="2560" width="9.140625" style="12"/>
    <col min="2561" max="2561" width="6.42578125" style="12" customWidth="1"/>
    <col min="2562" max="2562" width="19.28515625" style="12" customWidth="1"/>
    <col min="2563" max="2563" width="8.28515625" style="12" customWidth="1"/>
    <col min="2564" max="2564" width="10" style="12" customWidth="1"/>
    <col min="2565" max="2565" width="4.28515625" style="12" customWidth="1"/>
    <col min="2566" max="2570" width="3.7109375" style="12" customWidth="1"/>
    <col min="2571" max="2571" width="10" style="12" customWidth="1"/>
    <col min="2572" max="2572" width="4.28515625" style="12" customWidth="1"/>
    <col min="2573" max="2577" width="3.7109375" style="12" customWidth="1"/>
    <col min="2578" max="2578" width="5.5703125" style="12" customWidth="1"/>
    <col min="2579" max="2579" width="4" style="12" customWidth="1"/>
    <col min="2580" max="2580" width="4.28515625" style="12" customWidth="1"/>
    <col min="2581" max="2585" width="3.7109375" style="12" customWidth="1"/>
    <col min="2586" max="2586" width="10" style="12" customWidth="1"/>
    <col min="2587" max="2587" width="4.28515625" style="12" customWidth="1"/>
    <col min="2588" max="2592" width="3.7109375" style="12" customWidth="1"/>
    <col min="2593" max="2593" width="9.5703125" style="12" customWidth="1"/>
    <col min="2594" max="2594" width="4.28515625" style="12" customWidth="1"/>
    <col min="2595" max="2599" width="3.5703125" style="12" customWidth="1"/>
    <col min="2600" max="2816" width="9.140625" style="12"/>
    <col min="2817" max="2817" width="6.42578125" style="12" customWidth="1"/>
    <col min="2818" max="2818" width="19.28515625" style="12" customWidth="1"/>
    <col min="2819" max="2819" width="8.28515625" style="12" customWidth="1"/>
    <col min="2820" max="2820" width="10" style="12" customWidth="1"/>
    <col min="2821" max="2821" width="4.28515625" style="12" customWidth="1"/>
    <col min="2822" max="2826" width="3.7109375" style="12" customWidth="1"/>
    <col min="2827" max="2827" width="10" style="12" customWidth="1"/>
    <col min="2828" max="2828" width="4.28515625" style="12" customWidth="1"/>
    <col min="2829" max="2833" width="3.7109375" style="12" customWidth="1"/>
    <col min="2834" max="2834" width="5.5703125" style="12" customWidth="1"/>
    <col min="2835" max="2835" width="4" style="12" customWidth="1"/>
    <col min="2836" max="2836" width="4.28515625" style="12" customWidth="1"/>
    <col min="2837" max="2841" width="3.7109375" style="12" customWidth="1"/>
    <col min="2842" max="2842" width="10" style="12" customWidth="1"/>
    <col min="2843" max="2843" width="4.28515625" style="12" customWidth="1"/>
    <col min="2844" max="2848" width="3.7109375" style="12" customWidth="1"/>
    <col min="2849" max="2849" width="9.5703125" style="12" customWidth="1"/>
    <col min="2850" max="2850" width="4.28515625" style="12" customWidth="1"/>
    <col min="2851" max="2855" width="3.5703125" style="12" customWidth="1"/>
    <col min="2856" max="3072" width="9.140625" style="12"/>
    <col min="3073" max="3073" width="6.42578125" style="12" customWidth="1"/>
    <col min="3074" max="3074" width="19.28515625" style="12" customWidth="1"/>
    <col min="3075" max="3075" width="8.28515625" style="12" customWidth="1"/>
    <col min="3076" max="3076" width="10" style="12" customWidth="1"/>
    <col min="3077" max="3077" width="4.28515625" style="12" customWidth="1"/>
    <col min="3078" max="3082" width="3.7109375" style="12" customWidth="1"/>
    <col min="3083" max="3083" width="10" style="12" customWidth="1"/>
    <col min="3084" max="3084" width="4.28515625" style="12" customWidth="1"/>
    <col min="3085" max="3089" width="3.7109375" style="12" customWidth="1"/>
    <col min="3090" max="3090" width="5.5703125" style="12" customWidth="1"/>
    <col min="3091" max="3091" width="4" style="12" customWidth="1"/>
    <col min="3092" max="3092" width="4.28515625" style="12" customWidth="1"/>
    <col min="3093" max="3097" width="3.7109375" style="12" customWidth="1"/>
    <col min="3098" max="3098" width="10" style="12" customWidth="1"/>
    <col min="3099" max="3099" width="4.28515625" style="12" customWidth="1"/>
    <col min="3100" max="3104" width="3.7109375" style="12" customWidth="1"/>
    <col min="3105" max="3105" width="9.5703125" style="12" customWidth="1"/>
    <col min="3106" max="3106" width="4.28515625" style="12" customWidth="1"/>
    <col min="3107" max="3111" width="3.5703125" style="12" customWidth="1"/>
    <col min="3112" max="3328" width="9.140625" style="12"/>
    <col min="3329" max="3329" width="6.42578125" style="12" customWidth="1"/>
    <col min="3330" max="3330" width="19.28515625" style="12" customWidth="1"/>
    <col min="3331" max="3331" width="8.28515625" style="12" customWidth="1"/>
    <col min="3332" max="3332" width="10" style="12" customWidth="1"/>
    <col min="3333" max="3333" width="4.28515625" style="12" customWidth="1"/>
    <col min="3334" max="3338" width="3.7109375" style="12" customWidth="1"/>
    <col min="3339" max="3339" width="10" style="12" customWidth="1"/>
    <col min="3340" max="3340" width="4.28515625" style="12" customWidth="1"/>
    <col min="3341" max="3345" width="3.7109375" style="12" customWidth="1"/>
    <col min="3346" max="3346" width="5.5703125" style="12" customWidth="1"/>
    <col min="3347" max="3347" width="4" style="12" customWidth="1"/>
    <col min="3348" max="3348" width="4.28515625" style="12" customWidth="1"/>
    <col min="3349" max="3353" width="3.7109375" style="12" customWidth="1"/>
    <col min="3354" max="3354" width="10" style="12" customWidth="1"/>
    <col min="3355" max="3355" width="4.28515625" style="12" customWidth="1"/>
    <col min="3356" max="3360" width="3.7109375" style="12" customWidth="1"/>
    <col min="3361" max="3361" width="9.5703125" style="12" customWidth="1"/>
    <col min="3362" max="3362" width="4.28515625" style="12" customWidth="1"/>
    <col min="3363" max="3367" width="3.5703125" style="12" customWidth="1"/>
    <col min="3368" max="3584" width="9.140625" style="12"/>
    <col min="3585" max="3585" width="6.42578125" style="12" customWidth="1"/>
    <col min="3586" max="3586" width="19.28515625" style="12" customWidth="1"/>
    <col min="3587" max="3587" width="8.28515625" style="12" customWidth="1"/>
    <col min="3588" max="3588" width="10" style="12" customWidth="1"/>
    <col min="3589" max="3589" width="4.28515625" style="12" customWidth="1"/>
    <col min="3590" max="3594" width="3.7109375" style="12" customWidth="1"/>
    <col min="3595" max="3595" width="10" style="12" customWidth="1"/>
    <col min="3596" max="3596" width="4.28515625" style="12" customWidth="1"/>
    <col min="3597" max="3601" width="3.7109375" style="12" customWidth="1"/>
    <col min="3602" max="3602" width="5.5703125" style="12" customWidth="1"/>
    <col min="3603" max="3603" width="4" style="12" customWidth="1"/>
    <col min="3604" max="3604" width="4.28515625" style="12" customWidth="1"/>
    <col min="3605" max="3609" width="3.7109375" style="12" customWidth="1"/>
    <col min="3610" max="3610" width="10" style="12" customWidth="1"/>
    <col min="3611" max="3611" width="4.28515625" style="12" customWidth="1"/>
    <col min="3612" max="3616" width="3.7109375" style="12" customWidth="1"/>
    <col min="3617" max="3617" width="9.5703125" style="12" customWidth="1"/>
    <col min="3618" max="3618" width="4.28515625" style="12" customWidth="1"/>
    <col min="3619" max="3623" width="3.5703125" style="12" customWidth="1"/>
    <col min="3624" max="3840" width="9.140625" style="12"/>
    <col min="3841" max="3841" width="6.42578125" style="12" customWidth="1"/>
    <col min="3842" max="3842" width="19.28515625" style="12" customWidth="1"/>
    <col min="3843" max="3843" width="8.28515625" style="12" customWidth="1"/>
    <col min="3844" max="3844" width="10" style="12" customWidth="1"/>
    <col min="3845" max="3845" width="4.28515625" style="12" customWidth="1"/>
    <col min="3846" max="3850" width="3.7109375" style="12" customWidth="1"/>
    <col min="3851" max="3851" width="10" style="12" customWidth="1"/>
    <col min="3852" max="3852" width="4.28515625" style="12" customWidth="1"/>
    <col min="3853" max="3857" width="3.7109375" style="12" customWidth="1"/>
    <col min="3858" max="3858" width="5.5703125" style="12" customWidth="1"/>
    <col min="3859" max="3859" width="4" style="12" customWidth="1"/>
    <col min="3860" max="3860" width="4.28515625" style="12" customWidth="1"/>
    <col min="3861" max="3865" width="3.7109375" style="12" customWidth="1"/>
    <col min="3866" max="3866" width="10" style="12" customWidth="1"/>
    <col min="3867" max="3867" width="4.28515625" style="12" customWidth="1"/>
    <col min="3868" max="3872" width="3.7109375" style="12" customWidth="1"/>
    <col min="3873" max="3873" width="9.5703125" style="12" customWidth="1"/>
    <col min="3874" max="3874" width="4.28515625" style="12" customWidth="1"/>
    <col min="3875" max="3879" width="3.5703125" style="12" customWidth="1"/>
    <col min="3880" max="4096" width="9.140625" style="12"/>
    <col min="4097" max="4097" width="6.42578125" style="12" customWidth="1"/>
    <col min="4098" max="4098" width="19.28515625" style="12" customWidth="1"/>
    <col min="4099" max="4099" width="8.28515625" style="12" customWidth="1"/>
    <col min="4100" max="4100" width="10" style="12" customWidth="1"/>
    <col min="4101" max="4101" width="4.28515625" style="12" customWidth="1"/>
    <col min="4102" max="4106" width="3.7109375" style="12" customWidth="1"/>
    <col min="4107" max="4107" width="10" style="12" customWidth="1"/>
    <col min="4108" max="4108" width="4.28515625" style="12" customWidth="1"/>
    <col min="4109" max="4113" width="3.7109375" style="12" customWidth="1"/>
    <col min="4114" max="4114" width="5.5703125" style="12" customWidth="1"/>
    <col min="4115" max="4115" width="4" style="12" customWidth="1"/>
    <col min="4116" max="4116" width="4.28515625" style="12" customWidth="1"/>
    <col min="4117" max="4121" width="3.7109375" style="12" customWidth="1"/>
    <col min="4122" max="4122" width="10" style="12" customWidth="1"/>
    <col min="4123" max="4123" width="4.28515625" style="12" customWidth="1"/>
    <col min="4124" max="4128" width="3.7109375" style="12" customWidth="1"/>
    <col min="4129" max="4129" width="9.5703125" style="12" customWidth="1"/>
    <col min="4130" max="4130" width="4.28515625" style="12" customWidth="1"/>
    <col min="4131" max="4135" width="3.5703125" style="12" customWidth="1"/>
    <col min="4136" max="4352" width="9.140625" style="12"/>
    <col min="4353" max="4353" width="6.42578125" style="12" customWidth="1"/>
    <col min="4354" max="4354" width="19.28515625" style="12" customWidth="1"/>
    <col min="4355" max="4355" width="8.28515625" style="12" customWidth="1"/>
    <col min="4356" max="4356" width="10" style="12" customWidth="1"/>
    <col min="4357" max="4357" width="4.28515625" style="12" customWidth="1"/>
    <col min="4358" max="4362" width="3.7109375" style="12" customWidth="1"/>
    <col min="4363" max="4363" width="10" style="12" customWidth="1"/>
    <col min="4364" max="4364" width="4.28515625" style="12" customWidth="1"/>
    <col min="4365" max="4369" width="3.7109375" style="12" customWidth="1"/>
    <col min="4370" max="4370" width="5.5703125" style="12" customWidth="1"/>
    <col min="4371" max="4371" width="4" style="12" customWidth="1"/>
    <col min="4372" max="4372" width="4.28515625" style="12" customWidth="1"/>
    <col min="4373" max="4377" width="3.7109375" style="12" customWidth="1"/>
    <col min="4378" max="4378" width="10" style="12" customWidth="1"/>
    <col min="4379" max="4379" width="4.28515625" style="12" customWidth="1"/>
    <col min="4380" max="4384" width="3.7109375" style="12" customWidth="1"/>
    <col min="4385" max="4385" width="9.5703125" style="12" customWidth="1"/>
    <col min="4386" max="4386" width="4.28515625" style="12" customWidth="1"/>
    <col min="4387" max="4391" width="3.5703125" style="12" customWidth="1"/>
    <col min="4392" max="4608" width="9.140625" style="12"/>
    <col min="4609" max="4609" width="6.42578125" style="12" customWidth="1"/>
    <col min="4610" max="4610" width="19.28515625" style="12" customWidth="1"/>
    <col min="4611" max="4611" width="8.28515625" style="12" customWidth="1"/>
    <col min="4612" max="4612" width="10" style="12" customWidth="1"/>
    <col min="4613" max="4613" width="4.28515625" style="12" customWidth="1"/>
    <col min="4614" max="4618" width="3.7109375" style="12" customWidth="1"/>
    <col min="4619" max="4619" width="10" style="12" customWidth="1"/>
    <col min="4620" max="4620" width="4.28515625" style="12" customWidth="1"/>
    <col min="4621" max="4625" width="3.7109375" style="12" customWidth="1"/>
    <col min="4626" max="4626" width="5.5703125" style="12" customWidth="1"/>
    <col min="4627" max="4627" width="4" style="12" customWidth="1"/>
    <col min="4628" max="4628" width="4.28515625" style="12" customWidth="1"/>
    <col min="4629" max="4633" width="3.7109375" style="12" customWidth="1"/>
    <col min="4634" max="4634" width="10" style="12" customWidth="1"/>
    <col min="4635" max="4635" width="4.28515625" style="12" customWidth="1"/>
    <col min="4636" max="4640" width="3.7109375" style="12" customWidth="1"/>
    <col min="4641" max="4641" width="9.5703125" style="12" customWidth="1"/>
    <col min="4642" max="4642" width="4.28515625" style="12" customWidth="1"/>
    <col min="4643" max="4647" width="3.5703125" style="12" customWidth="1"/>
    <col min="4648" max="4864" width="9.140625" style="12"/>
    <col min="4865" max="4865" width="6.42578125" style="12" customWidth="1"/>
    <col min="4866" max="4866" width="19.28515625" style="12" customWidth="1"/>
    <col min="4867" max="4867" width="8.28515625" style="12" customWidth="1"/>
    <col min="4868" max="4868" width="10" style="12" customWidth="1"/>
    <col min="4869" max="4869" width="4.28515625" style="12" customWidth="1"/>
    <col min="4870" max="4874" width="3.7109375" style="12" customWidth="1"/>
    <col min="4875" max="4875" width="10" style="12" customWidth="1"/>
    <col min="4876" max="4876" width="4.28515625" style="12" customWidth="1"/>
    <col min="4877" max="4881" width="3.7109375" style="12" customWidth="1"/>
    <col min="4882" max="4882" width="5.5703125" style="12" customWidth="1"/>
    <col min="4883" max="4883" width="4" style="12" customWidth="1"/>
    <col min="4884" max="4884" width="4.28515625" style="12" customWidth="1"/>
    <col min="4885" max="4889" width="3.7109375" style="12" customWidth="1"/>
    <col min="4890" max="4890" width="10" style="12" customWidth="1"/>
    <col min="4891" max="4891" width="4.28515625" style="12" customWidth="1"/>
    <col min="4892" max="4896" width="3.7109375" style="12" customWidth="1"/>
    <col min="4897" max="4897" width="9.5703125" style="12" customWidth="1"/>
    <col min="4898" max="4898" width="4.28515625" style="12" customWidth="1"/>
    <col min="4899" max="4903" width="3.5703125" style="12" customWidth="1"/>
    <col min="4904" max="5120" width="9.140625" style="12"/>
    <col min="5121" max="5121" width="6.42578125" style="12" customWidth="1"/>
    <col min="5122" max="5122" width="19.28515625" style="12" customWidth="1"/>
    <col min="5123" max="5123" width="8.28515625" style="12" customWidth="1"/>
    <col min="5124" max="5124" width="10" style="12" customWidth="1"/>
    <col min="5125" max="5125" width="4.28515625" style="12" customWidth="1"/>
    <col min="5126" max="5130" width="3.7109375" style="12" customWidth="1"/>
    <col min="5131" max="5131" width="10" style="12" customWidth="1"/>
    <col min="5132" max="5132" width="4.28515625" style="12" customWidth="1"/>
    <col min="5133" max="5137" width="3.7109375" style="12" customWidth="1"/>
    <col min="5138" max="5138" width="5.5703125" style="12" customWidth="1"/>
    <col min="5139" max="5139" width="4" style="12" customWidth="1"/>
    <col min="5140" max="5140" width="4.28515625" style="12" customWidth="1"/>
    <col min="5141" max="5145" width="3.7109375" style="12" customWidth="1"/>
    <col min="5146" max="5146" width="10" style="12" customWidth="1"/>
    <col min="5147" max="5147" width="4.28515625" style="12" customWidth="1"/>
    <col min="5148" max="5152" width="3.7109375" style="12" customWidth="1"/>
    <col min="5153" max="5153" width="9.5703125" style="12" customWidth="1"/>
    <col min="5154" max="5154" width="4.28515625" style="12" customWidth="1"/>
    <col min="5155" max="5159" width="3.5703125" style="12" customWidth="1"/>
    <col min="5160" max="5376" width="9.140625" style="12"/>
    <col min="5377" max="5377" width="6.42578125" style="12" customWidth="1"/>
    <col min="5378" max="5378" width="19.28515625" style="12" customWidth="1"/>
    <col min="5379" max="5379" width="8.28515625" style="12" customWidth="1"/>
    <col min="5380" max="5380" width="10" style="12" customWidth="1"/>
    <col min="5381" max="5381" width="4.28515625" style="12" customWidth="1"/>
    <col min="5382" max="5386" width="3.7109375" style="12" customWidth="1"/>
    <col min="5387" max="5387" width="10" style="12" customWidth="1"/>
    <col min="5388" max="5388" width="4.28515625" style="12" customWidth="1"/>
    <col min="5389" max="5393" width="3.7109375" style="12" customWidth="1"/>
    <col min="5394" max="5394" width="5.5703125" style="12" customWidth="1"/>
    <col min="5395" max="5395" width="4" style="12" customWidth="1"/>
    <col min="5396" max="5396" width="4.28515625" style="12" customWidth="1"/>
    <col min="5397" max="5401" width="3.7109375" style="12" customWidth="1"/>
    <col min="5402" max="5402" width="10" style="12" customWidth="1"/>
    <col min="5403" max="5403" width="4.28515625" style="12" customWidth="1"/>
    <col min="5404" max="5408" width="3.7109375" style="12" customWidth="1"/>
    <col min="5409" max="5409" width="9.5703125" style="12" customWidth="1"/>
    <col min="5410" max="5410" width="4.28515625" style="12" customWidth="1"/>
    <col min="5411" max="5415" width="3.5703125" style="12" customWidth="1"/>
    <col min="5416" max="5632" width="9.140625" style="12"/>
    <col min="5633" max="5633" width="6.42578125" style="12" customWidth="1"/>
    <col min="5634" max="5634" width="19.28515625" style="12" customWidth="1"/>
    <col min="5635" max="5635" width="8.28515625" style="12" customWidth="1"/>
    <col min="5636" max="5636" width="10" style="12" customWidth="1"/>
    <col min="5637" max="5637" width="4.28515625" style="12" customWidth="1"/>
    <col min="5638" max="5642" width="3.7109375" style="12" customWidth="1"/>
    <col min="5643" max="5643" width="10" style="12" customWidth="1"/>
    <col min="5644" max="5644" width="4.28515625" style="12" customWidth="1"/>
    <col min="5645" max="5649" width="3.7109375" style="12" customWidth="1"/>
    <col min="5650" max="5650" width="5.5703125" style="12" customWidth="1"/>
    <col min="5651" max="5651" width="4" style="12" customWidth="1"/>
    <col min="5652" max="5652" width="4.28515625" style="12" customWidth="1"/>
    <col min="5653" max="5657" width="3.7109375" style="12" customWidth="1"/>
    <col min="5658" max="5658" width="10" style="12" customWidth="1"/>
    <col min="5659" max="5659" width="4.28515625" style="12" customWidth="1"/>
    <col min="5660" max="5664" width="3.7109375" style="12" customWidth="1"/>
    <col min="5665" max="5665" width="9.5703125" style="12" customWidth="1"/>
    <col min="5666" max="5666" width="4.28515625" style="12" customWidth="1"/>
    <col min="5667" max="5671" width="3.5703125" style="12" customWidth="1"/>
    <col min="5672" max="5888" width="9.140625" style="12"/>
    <col min="5889" max="5889" width="6.42578125" style="12" customWidth="1"/>
    <col min="5890" max="5890" width="19.28515625" style="12" customWidth="1"/>
    <col min="5891" max="5891" width="8.28515625" style="12" customWidth="1"/>
    <col min="5892" max="5892" width="10" style="12" customWidth="1"/>
    <col min="5893" max="5893" width="4.28515625" style="12" customWidth="1"/>
    <col min="5894" max="5898" width="3.7109375" style="12" customWidth="1"/>
    <col min="5899" max="5899" width="10" style="12" customWidth="1"/>
    <col min="5900" max="5900" width="4.28515625" style="12" customWidth="1"/>
    <col min="5901" max="5905" width="3.7109375" style="12" customWidth="1"/>
    <col min="5906" max="5906" width="5.5703125" style="12" customWidth="1"/>
    <col min="5907" max="5907" width="4" style="12" customWidth="1"/>
    <col min="5908" max="5908" width="4.28515625" style="12" customWidth="1"/>
    <col min="5909" max="5913" width="3.7109375" style="12" customWidth="1"/>
    <col min="5914" max="5914" width="10" style="12" customWidth="1"/>
    <col min="5915" max="5915" width="4.28515625" style="12" customWidth="1"/>
    <col min="5916" max="5920" width="3.7109375" style="12" customWidth="1"/>
    <col min="5921" max="5921" width="9.5703125" style="12" customWidth="1"/>
    <col min="5922" max="5922" width="4.28515625" style="12" customWidth="1"/>
    <col min="5923" max="5927" width="3.5703125" style="12" customWidth="1"/>
    <col min="5928" max="6144" width="9.140625" style="12"/>
    <col min="6145" max="6145" width="6.42578125" style="12" customWidth="1"/>
    <col min="6146" max="6146" width="19.28515625" style="12" customWidth="1"/>
    <col min="6147" max="6147" width="8.28515625" style="12" customWidth="1"/>
    <col min="6148" max="6148" width="10" style="12" customWidth="1"/>
    <col min="6149" max="6149" width="4.28515625" style="12" customWidth="1"/>
    <col min="6150" max="6154" width="3.7109375" style="12" customWidth="1"/>
    <col min="6155" max="6155" width="10" style="12" customWidth="1"/>
    <col min="6156" max="6156" width="4.28515625" style="12" customWidth="1"/>
    <col min="6157" max="6161" width="3.7109375" style="12" customWidth="1"/>
    <col min="6162" max="6162" width="5.5703125" style="12" customWidth="1"/>
    <col min="6163" max="6163" width="4" style="12" customWidth="1"/>
    <col min="6164" max="6164" width="4.28515625" style="12" customWidth="1"/>
    <col min="6165" max="6169" width="3.7109375" style="12" customWidth="1"/>
    <col min="6170" max="6170" width="10" style="12" customWidth="1"/>
    <col min="6171" max="6171" width="4.28515625" style="12" customWidth="1"/>
    <col min="6172" max="6176" width="3.7109375" style="12" customWidth="1"/>
    <col min="6177" max="6177" width="9.5703125" style="12" customWidth="1"/>
    <col min="6178" max="6178" width="4.28515625" style="12" customWidth="1"/>
    <col min="6179" max="6183" width="3.5703125" style="12" customWidth="1"/>
    <col min="6184" max="6400" width="9.140625" style="12"/>
    <col min="6401" max="6401" width="6.42578125" style="12" customWidth="1"/>
    <col min="6402" max="6402" width="19.28515625" style="12" customWidth="1"/>
    <col min="6403" max="6403" width="8.28515625" style="12" customWidth="1"/>
    <col min="6404" max="6404" width="10" style="12" customWidth="1"/>
    <col min="6405" max="6405" width="4.28515625" style="12" customWidth="1"/>
    <col min="6406" max="6410" width="3.7109375" style="12" customWidth="1"/>
    <col min="6411" max="6411" width="10" style="12" customWidth="1"/>
    <col min="6412" max="6412" width="4.28515625" style="12" customWidth="1"/>
    <col min="6413" max="6417" width="3.7109375" style="12" customWidth="1"/>
    <col min="6418" max="6418" width="5.5703125" style="12" customWidth="1"/>
    <col min="6419" max="6419" width="4" style="12" customWidth="1"/>
    <col min="6420" max="6420" width="4.28515625" style="12" customWidth="1"/>
    <col min="6421" max="6425" width="3.7109375" style="12" customWidth="1"/>
    <col min="6426" max="6426" width="10" style="12" customWidth="1"/>
    <col min="6427" max="6427" width="4.28515625" style="12" customWidth="1"/>
    <col min="6428" max="6432" width="3.7109375" style="12" customWidth="1"/>
    <col min="6433" max="6433" width="9.5703125" style="12" customWidth="1"/>
    <col min="6434" max="6434" width="4.28515625" style="12" customWidth="1"/>
    <col min="6435" max="6439" width="3.5703125" style="12" customWidth="1"/>
    <col min="6440" max="6656" width="9.140625" style="12"/>
    <col min="6657" max="6657" width="6.42578125" style="12" customWidth="1"/>
    <col min="6658" max="6658" width="19.28515625" style="12" customWidth="1"/>
    <col min="6659" max="6659" width="8.28515625" style="12" customWidth="1"/>
    <col min="6660" max="6660" width="10" style="12" customWidth="1"/>
    <col min="6661" max="6661" width="4.28515625" style="12" customWidth="1"/>
    <col min="6662" max="6666" width="3.7109375" style="12" customWidth="1"/>
    <col min="6667" max="6667" width="10" style="12" customWidth="1"/>
    <col min="6668" max="6668" width="4.28515625" style="12" customWidth="1"/>
    <col min="6669" max="6673" width="3.7109375" style="12" customWidth="1"/>
    <col min="6674" max="6674" width="5.5703125" style="12" customWidth="1"/>
    <col min="6675" max="6675" width="4" style="12" customWidth="1"/>
    <col min="6676" max="6676" width="4.28515625" style="12" customWidth="1"/>
    <col min="6677" max="6681" width="3.7109375" style="12" customWidth="1"/>
    <col min="6682" max="6682" width="10" style="12" customWidth="1"/>
    <col min="6683" max="6683" width="4.28515625" style="12" customWidth="1"/>
    <col min="6684" max="6688" width="3.7109375" style="12" customWidth="1"/>
    <col min="6689" max="6689" width="9.5703125" style="12" customWidth="1"/>
    <col min="6690" max="6690" width="4.28515625" style="12" customWidth="1"/>
    <col min="6691" max="6695" width="3.5703125" style="12" customWidth="1"/>
    <col min="6696" max="6912" width="9.140625" style="12"/>
    <col min="6913" max="6913" width="6.42578125" style="12" customWidth="1"/>
    <col min="6914" max="6914" width="19.28515625" style="12" customWidth="1"/>
    <col min="6915" max="6915" width="8.28515625" style="12" customWidth="1"/>
    <col min="6916" max="6916" width="10" style="12" customWidth="1"/>
    <col min="6917" max="6917" width="4.28515625" style="12" customWidth="1"/>
    <col min="6918" max="6922" width="3.7109375" style="12" customWidth="1"/>
    <col min="6923" max="6923" width="10" style="12" customWidth="1"/>
    <col min="6924" max="6924" width="4.28515625" style="12" customWidth="1"/>
    <col min="6925" max="6929" width="3.7109375" style="12" customWidth="1"/>
    <col min="6930" max="6930" width="5.5703125" style="12" customWidth="1"/>
    <col min="6931" max="6931" width="4" style="12" customWidth="1"/>
    <col min="6932" max="6932" width="4.28515625" style="12" customWidth="1"/>
    <col min="6933" max="6937" width="3.7109375" style="12" customWidth="1"/>
    <col min="6938" max="6938" width="10" style="12" customWidth="1"/>
    <col min="6939" max="6939" width="4.28515625" style="12" customWidth="1"/>
    <col min="6940" max="6944" width="3.7109375" style="12" customWidth="1"/>
    <col min="6945" max="6945" width="9.5703125" style="12" customWidth="1"/>
    <col min="6946" max="6946" width="4.28515625" style="12" customWidth="1"/>
    <col min="6947" max="6951" width="3.5703125" style="12" customWidth="1"/>
    <col min="6952" max="7168" width="9.140625" style="12"/>
    <col min="7169" max="7169" width="6.42578125" style="12" customWidth="1"/>
    <col min="7170" max="7170" width="19.28515625" style="12" customWidth="1"/>
    <col min="7171" max="7171" width="8.28515625" style="12" customWidth="1"/>
    <col min="7172" max="7172" width="10" style="12" customWidth="1"/>
    <col min="7173" max="7173" width="4.28515625" style="12" customWidth="1"/>
    <col min="7174" max="7178" width="3.7109375" style="12" customWidth="1"/>
    <col min="7179" max="7179" width="10" style="12" customWidth="1"/>
    <col min="7180" max="7180" width="4.28515625" style="12" customWidth="1"/>
    <col min="7181" max="7185" width="3.7109375" style="12" customWidth="1"/>
    <col min="7186" max="7186" width="5.5703125" style="12" customWidth="1"/>
    <col min="7187" max="7187" width="4" style="12" customWidth="1"/>
    <col min="7188" max="7188" width="4.28515625" style="12" customWidth="1"/>
    <col min="7189" max="7193" width="3.7109375" style="12" customWidth="1"/>
    <col min="7194" max="7194" width="10" style="12" customWidth="1"/>
    <col min="7195" max="7195" width="4.28515625" style="12" customWidth="1"/>
    <col min="7196" max="7200" width="3.7109375" style="12" customWidth="1"/>
    <col min="7201" max="7201" width="9.5703125" style="12" customWidth="1"/>
    <col min="7202" max="7202" width="4.28515625" style="12" customWidth="1"/>
    <col min="7203" max="7207" width="3.5703125" style="12" customWidth="1"/>
    <col min="7208" max="7424" width="9.140625" style="12"/>
    <col min="7425" max="7425" width="6.42578125" style="12" customWidth="1"/>
    <col min="7426" max="7426" width="19.28515625" style="12" customWidth="1"/>
    <col min="7427" max="7427" width="8.28515625" style="12" customWidth="1"/>
    <col min="7428" max="7428" width="10" style="12" customWidth="1"/>
    <col min="7429" max="7429" width="4.28515625" style="12" customWidth="1"/>
    <col min="7430" max="7434" width="3.7109375" style="12" customWidth="1"/>
    <col min="7435" max="7435" width="10" style="12" customWidth="1"/>
    <col min="7436" max="7436" width="4.28515625" style="12" customWidth="1"/>
    <col min="7437" max="7441" width="3.7109375" style="12" customWidth="1"/>
    <col min="7442" max="7442" width="5.5703125" style="12" customWidth="1"/>
    <col min="7443" max="7443" width="4" style="12" customWidth="1"/>
    <col min="7444" max="7444" width="4.28515625" style="12" customWidth="1"/>
    <col min="7445" max="7449" width="3.7109375" style="12" customWidth="1"/>
    <col min="7450" max="7450" width="10" style="12" customWidth="1"/>
    <col min="7451" max="7451" width="4.28515625" style="12" customWidth="1"/>
    <col min="7452" max="7456" width="3.7109375" style="12" customWidth="1"/>
    <col min="7457" max="7457" width="9.5703125" style="12" customWidth="1"/>
    <col min="7458" max="7458" width="4.28515625" style="12" customWidth="1"/>
    <col min="7459" max="7463" width="3.5703125" style="12" customWidth="1"/>
    <col min="7464" max="7680" width="9.140625" style="12"/>
    <col min="7681" max="7681" width="6.42578125" style="12" customWidth="1"/>
    <col min="7682" max="7682" width="19.28515625" style="12" customWidth="1"/>
    <col min="7683" max="7683" width="8.28515625" style="12" customWidth="1"/>
    <col min="7684" max="7684" width="10" style="12" customWidth="1"/>
    <col min="7685" max="7685" width="4.28515625" style="12" customWidth="1"/>
    <col min="7686" max="7690" width="3.7109375" style="12" customWidth="1"/>
    <col min="7691" max="7691" width="10" style="12" customWidth="1"/>
    <col min="7692" max="7692" width="4.28515625" style="12" customWidth="1"/>
    <col min="7693" max="7697" width="3.7109375" style="12" customWidth="1"/>
    <col min="7698" max="7698" width="5.5703125" style="12" customWidth="1"/>
    <col min="7699" max="7699" width="4" style="12" customWidth="1"/>
    <col min="7700" max="7700" width="4.28515625" style="12" customWidth="1"/>
    <col min="7701" max="7705" width="3.7109375" style="12" customWidth="1"/>
    <col min="7706" max="7706" width="10" style="12" customWidth="1"/>
    <col min="7707" max="7707" width="4.28515625" style="12" customWidth="1"/>
    <col min="7708" max="7712" width="3.7109375" style="12" customWidth="1"/>
    <col min="7713" max="7713" width="9.5703125" style="12" customWidth="1"/>
    <col min="7714" max="7714" width="4.28515625" style="12" customWidth="1"/>
    <col min="7715" max="7719" width="3.5703125" style="12" customWidth="1"/>
    <col min="7720" max="7936" width="9.140625" style="12"/>
    <col min="7937" max="7937" width="6.42578125" style="12" customWidth="1"/>
    <col min="7938" max="7938" width="19.28515625" style="12" customWidth="1"/>
    <col min="7939" max="7939" width="8.28515625" style="12" customWidth="1"/>
    <col min="7940" max="7940" width="10" style="12" customWidth="1"/>
    <col min="7941" max="7941" width="4.28515625" style="12" customWidth="1"/>
    <col min="7942" max="7946" width="3.7109375" style="12" customWidth="1"/>
    <col min="7947" max="7947" width="10" style="12" customWidth="1"/>
    <col min="7948" max="7948" width="4.28515625" style="12" customWidth="1"/>
    <col min="7949" max="7953" width="3.7109375" style="12" customWidth="1"/>
    <col min="7954" max="7954" width="5.5703125" style="12" customWidth="1"/>
    <col min="7955" max="7955" width="4" style="12" customWidth="1"/>
    <col min="7956" max="7956" width="4.28515625" style="12" customWidth="1"/>
    <col min="7957" max="7961" width="3.7109375" style="12" customWidth="1"/>
    <col min="7962" max="7962" width="10" style="12" customWidth="1"/>
    <col min="7963" max="7963" width="4.28515625" style="12" customWidth="1"/>
    <col min="7964" max="7968" width="3.7109375" style="12" customWidth="1"/>
    <col min="7969" max="7969" width="9.5703125" style="12" customWidth="1"/>
    <col min="7970" max="7970" width="4.28515625" style="12" customWidth="1"/>
    <col min="7971" max="7975" width="3.5703125" style="12" customWidth="1"/>
    <col min="7976" max="8192" width="9.140625" style="12"/>
    <col min="8193" max="8193" width="6.42578125" style="12" customWidth="1"/>
    <col min="8194" max="8194" width="19.28515625" style="12" customWidth="1"/>
    <col min="8195" max="8195" width="8.28515625" style="12" customWidth="1"/>
    <col min="8196" max="8196" width="10" style="12" customWidth="1"/>
    <col min="8197" max="8197" width="4.28515625" style="12" customWidth="1"/>
    <col min="8198" max="8202" width="3.7109375" style="12" customWidth="1"/>
    <col min="8203" max="8203" width="10" style="12" customWidth="1"/>
    <col min="8204" max="8204" width="4.28515625" style="12" customWidth="1"/>
    <col min="8205" max="8209" width="3.7109375" style="12" customWidth="1"/>
    <col min="8210" max="8210" width="5.5703125" style="12" customWidth="1"/>
    <col min="8211" max="8211" width="4" style="12" customWidth="1"/>
    <col min="8212" max="8212" width="4.28515625" style="12" customWidth="1"/>
    <col min="8213" max="8217" width="3.7109375" style="12" customWidth="1"/>
    <col min="8218" max="8218" width="10" style="12" customWidth="1"/>
    <col min="8219" max="8219" width="4.28515625" style="12" customWidth="1"/>
    <col min="8220" max="8224" width="3.7109375" style="12" customWidth="1"/>
    <col min="8225" max="8225" width="9.5703125" style="12" customWidth="1"/>
    <col min="8226" max="8226" width="4.28515625" style="12" customWidth="1"/>
    <col min="8227" max="8231" width="3.5703125" style="12" customWidth="1"/>
    <col min="8232" max="8448" width="9.140625" style="12"/>
    <col min="8449" max="8449" width="6.42578125" style="12" customWidth="1"/>
    <col min="8450" max="8450" width="19.28515625" style="12" customWidth="1"/>
    <col min="8451" max="8451" width="8.28515625" style="12" customWidth="1"/>
    <col min="8452" max="8452" width="10" style="12" customWidth="1"/>
    <col min="8453" max="8453" width="4.28515625" style="12" customWidth="1"/>
    <col min="8454" max="8458" width="3.7109375" style="12" customWidth="1"/>
    <col min="8459" max="8459" width="10" style="12" customWidth="1"/>
    <col min="8460" max="8460" width="4.28515625" style="12" customWidth="1"/>
    <col min="8461" max="8465" width="3.7109375" style="12" customWidth="1"/>
    <col min="8466" max="8466" width="5.5703125" style="12" customWidth="1"/>
    <col min="8467" max="8467" width="4" style="12" customWidth="1"/>
    <col min="8468" max="8468" width="4.28515625" style="12" customWidth="1"/>
    <col min="8469" max="8473" width="3.7109375" style="12" customWidth="1"/>
    <col min="8474" max="8474" width="10" style="12" customWidth="1"/>
    <col min="8475" max="8475" width="4.28515625" style="12" customWidth="1"/>
    <col min="8476" max="8480" width="3.7109375" style="12" customWidth="1"/>
    <col min="8481" max="8481" width="9.5703125" style="12" customWidth="1"/>
    <col min="8482" max="8482" width="4.28515625" style="12" customWidth="1"/>
    <col min="8483" max="8487" width="3.5703125" style="12" customWidth="1"/>
    <col min="8488" max="8704" width="9.140625" style="12"/>
    <col min="8705" max="8705" width="6.42578125" style="12" customWidth="1"/>
    <col min="8706" max="8706" width="19.28515625" style="12" customWidth="1"/>
    <col min="8707" max="8707" width="8.28515625" style="12" customWidth="1"/>
    <col min="8708" max="8708" width="10" style="12" customWidth="1"/>
    <col min="8709" max="8709" width="4.28515625" style="12" customWidth="1"/>
    <col min="8710" max="8714" width="3.7109375" style="12" customWidth="1"/>
    <col min="8715" max="8715" width="10" style="12" customWidth="1"/>
    <col min="8716" max="8716" width="4.28515625" style="12" customWidth="1"/>
    <col min="8717" max="8721" width="3.7109375" style="12" customWidth="1"/>
    <col min="8722" max="8722" width="5.5703125" style="12" customWidth="1"/>
    <col min="8723" max="8723" width="4" style="12" customWidth="1"/>
    <col min="8724" max="8724" width="4.28515625" style="12" customWidth="1"/>
    <col min="8725" max="8729" width="3.7109375" style="12" customWidth="1"/>
    <col min="8730" max="8730" width="10" style="12" customWidth="1"/>
    <col min="8731" max="8731" width="4.28515625" style="12" customWidth="1"/>
    <col min="8732" max="8736" width="3.7109375" style="12" customWidth="1"/>
    <col min="8737" max="8737" width="9.5703125" style="12" customWidth="1"/>
    <col min="8738" max="8738" width="4.28515625" style="12" customWidth="1"/>
    <col min="8739" max="8743" width="3.5703125" style="12" customWidth="1"/>
    <col min="8744" max="8960" width="9.140625" style="12"/>
    <col min="8961" max="8961" width="6.42578125" style="12" customWidth="1"/>
    <col min="8962" max="8962" width="19.28515625" style="12" customWidth="1"/>
    <col min="8963" max="8963" width="8.28515625" style="12" customWidth="1"/>
    <col min="8964" max="8964" width="10" style="12" customWidth="1"/>
    <col min="8965" max="8965" width="4.28515625" style="12" customWidth="1"/>
    <col min="8966" max="8970" width="3.7109375" style="12" customWidth="1"/>
    <col min="8971" max="8971" width="10" style="12" customWidth="1"/>
    <col min="8972" max="8972" width="4.28515625" style="12" customWidth="1"/>
    <col min="8973" max="8977" width="3.7109375" style="12" customWidth="1"/>
    <col min="8978" max="8978" width="5.5703125" style="12" customWidth="1"/>
    <col min="8979" max="8979" width="4" style="12" customWidth="1"/>
    <col min="8980" max="8980" width="4.28515625" style="12" customWidth="1"/>
    <col min="8981" max="8985" width="3.7109375" style="12" customWidth="1"/>
    <col min="8986" max="8986" width="10" style="12" customWidth="1"/>
    <col min="8987" max="8987" width="4.28515625" style="12" customWidth="1"/>
    <col min="8988" max="8992" width="3.7109375" style="12" customWidth="1"/>
    <col min="8993" max="8993" width="9.5703125" style="12" customWidth="1"/>
    <col min="8994" max="8994" width="4.28515625" style="12" customWidth="1"/>
    <col min="8995" max="8999" width="3.5703125" style="12" customWidth="1"/>
    <col min="9000" max="9216" width="9.140625" style="12"/>
    <col min="9217" max="9217" width="6.42578125" style="12" customWidth="1"/>
    <col min="9218" max="9218" width="19.28515625" style="12" customWidth="1"/>
    <col min="9219" max="9219" width="8.28515625" style="12" customWidth="1"/>
    <col min="9220" max="9220" width="10" style="12" customWidth="1"/>
    <col min="9221" max="9221" width="4.28515625" style="12" customWidth="1"/>
    <col min="9222" max="9226" width="3.7109375" style="12" customWidth="1"/>
    <col min="9227" max="9227" width="10" style="12" customWidth="1"/>
    <col min="9228" max="9228" width="4.28515625" style="12" customWidth="1"/>
    <col min="9229" max="9233" width="3.7109375" style="12" customWidth="1"/>
    <col min="9234" max="9234" width="5.5703125" style="12" customWidth="1"/>
    <col min="9235" max="9235" width="4" style="12" customWidth="1"/>
    <col min="9236" max="9236" width="4.28515625" style="12" customWidth="1"/>
    <col min="9237" max="9241" width="3.7109375" style="12" customWidth="1"/>
    <col min="9242" max="9242" width="10" style="12" customWidth="1"/>
    <col min="9243" max="9243" width="4.28515625" style="12" customWidth="1"/>
    <col min="9244" max="9248" width="3.7109375" style="12" customWidth="1"/>
    <col min="9249" max="9249" width="9.5703125" style="12" customWidth="1"/>
    <col min="9250" max="9250" width="4.28515625" style="12" customWidth="1"/>
    <col min="9251" max="9255" width="3.5703125" style="12" customWidth="1"/>
    <col min="9256" max="9472" width="9.140625" style="12"/>
    <col min="9473" max="9473" width="6.42578125" style="12" customWidth="1"/>
    <col min="9474" max="9474" width="19.28515625" style="12" customWidth="1"/>
    <col min="9475" max="9475" width="8.28515625" style="12" customWidth="1"/>
    <col min="9476" max="9476" width="10" style="12" customWidth="1"/>
    <col min="9477" max="9477" width="4.28515625" style="12" customWidth="1"/>
    <col min="9478" max="9482" width="3.7109375" style="12" customWidth="1"/>
    <col min="9483" max="9483" width="10" style="12" customWidth="1"/>
    <col min="9484" max="9484" width="4.28515625" style="12" customWidth="1"/>
    <col min="9485" max="9489" width="3.7109375" style="12" customWidth="1"/>
    <col min="9490" max="9490" width="5.5703125" style="12" customWidth="1"/>
    <col min="9491" max="9491" width="4" style="12" customWidth="1"/>
    <col min="9492" max="9492" width="4.28515625" style="12" customWidth="1"/>
    <col min="9493" max="9497" width="3.7109375" style="12" customWidth="1"/>
    <col min="9498" max="9498" width="10" style="12" customWidth="1"/>
    <col min="9499" max="9499" width="4.28515625" style="12" customWidth="1"/>
    <col min="9500" max="9504" width="3.7109375" style="12" customWidth="1"/>
    <col min="9505" max="9505" width="9.5703125" style="12" customWidth="1"/>
    <col min="9506" max="9506" width="4.28515625" style="12" customWidth="1"/>
    <col min="9507" max="9511" width="3.5703125" style="12" customWidth="1"/>
    <col min="9512" max="9728" width="9.140625" style="12"/>
    <col min="9729" max="9729" width="6.42578125" style="12" customWidth="1"/>
    <col min="9730" max="9730" width="19.28515625" style="12" customWidth="1"/>
    <col min="9731" max="9731" width="8.28515625" style="12" customWidth="1"/>
    <col min="9732" max="9732" width="10" style="12" customWidth="1"/>
    <col min="9733" max="9733" width="4.28515625" style="12" customWidth="1"/>
    <col min="9734" max="9738" width="3.7109375" style="12" customWidth="1"/>
    <col min="9739" max="9739" width="10" style="12" customWidth="1"/>
    <col min="9740" max="9740" width="4.28515625" style="12" customWidth="1"/>
    <col min="9741" max="9745" width="3.7109375" style="12" customWidth="1"/>
    <col min="9746" max="9746" width="5.5703125" style="12" customWidth="1"/>
    <col min="9747" max="9747" width="4" style="12" customWidth="1"/>
    <col min="9748" max="9748" width="4.28515625" style="12" customWidth="1"/>
    <col min="9749" max="9753" width="3.7109375" style="12" customWidth="1"/>
    <col min="9754" max="9754" width="10" style="12" customWidth="1"/>
    <col min="9755" max="9755" width="4.28515625" style="12" customWidth="1"/>
    <col min="9756" max="9760" width="3.7109375" style="12" customWidth="1"/>
    <col min="9761" max="9761" width="9.5703125" style="12" customWidth="1"/>
    <col min="9762" max="9762" width="4.28515625" style="12" customWidth="1"/>
    <col min="9763" max="9767" width="3.5703125" style="12" customWidth="1"/>
    <col min="9768" max="9984" width="9.140625" style="12"/>
    <col min="9985" max="9985" width="6.42578125" style="12" customWidth="1"/>
    <col min="9986" max="9986" width="19.28515625" style="12" customWidth="1"/>
    <col min="9987" max="9987" width="8.28515625" style="12" customWidth="1"/>
    <col min="9988" max="9988" width="10" style="12" customWidth="1"/>
    <col min="9989" max="9989" width="4.28515625" style="12" customWidth="1"/>
    <col min="9990" max="9994" width="3.7109375" style="12" customWidth="1"/>
    <col min="9995" max="9995" width="10" style="12" customWidth="1"/>
    <col min="9996" max="9996" width="4.28515625" style="12" customWidth="1"/>
    <col min="9997" max="10001" width="3.7109375" style="12" customWidth="1"/>
    <col min="10002" max="10002" width="5.5703125" style="12" customWidth="1"/>
    <col min="10003" max="10003" width="4" style="12" customWidth="1"/>
    <col min="10004" max="10004" width="4.28515625" style="12" customWidth="1"/>
    <col min="10005" max="10009" width="3.7109375" style="12" customWidth="1"/>
    <col min="10010" max="10010" width="10" style="12" customWidth="1"/>
    <col min="10011" max="10011" width="4.28515625" style="12" customWidth="1"/>
    <col min="10012" max="10016" width="3.7109375" style="12" customWidth="1"/>
    <col min="10017" max="10017" width="9.5703125" style="12" customWidth="1"/>
    <col min="10018" max="10018" width="4.28515625" style="12" customWidth="1"/>
    <col min="10019" max="10023" width="3.5703125" style="12" customWidth="1"/>
    <col min="10024" max="10240" width="9.140625" style="12"/>
    <col min="10241" max="10241" width="6.42578125" style="12" customWidth="1"/>
    <col min="10242" max="10242" width="19.28515625" style="12" customWidth="1"/>
    <col min="10243" max="10243" width="8.28515625" style="12" customWidth="1"/>
    <col min="10244" max="10244" width="10" style="12" customWidth="1"/>
    <col min="10245" max="10245" width="4.28515625" style="12" customWidth="1"/>
    <col min="10246" max="10250" width="3.7109375" style="12" customWidth="1"/>
    <col min="10251" max="10251" width="10" style="12" customWidth="1"/>
    <col min="10252" max="10252" width="4.28515625" style="12" customWidth="1"/>
    <col min="10253" max="10257" width="3.7109375" style="12" customWidth="1"/>
    <col min="10258" max="10258" width="5.5703125" style="12" customWidth="1"/>
    <col min="10259" max="10259" width="4" style="12" customWidth="1"/>
    <col min="10260" max="10260" width="4.28515625" style="12" customWidth="1"/>
    <col min="10261" max="10265" width="3.7109375" style="12" customWidth="1"/>
    <col min="10266" max="10266" width="10" style="12" customWidth="1"/>
    <col min="10267" max="10267" width="4.28515625" style="12" customWidth="1"/>
    <col min="10268" max="10272" width="3.7109375" style="12" customWidth="1"/>
    <col min="10273" max="10273" width="9.5703125" style="12" customWidth="1"/>
    <col min="10274" max="10274" width="4.28515625" style="12" customWidth="1"/>
    <col min="10275" max="10279" width="3.5703125" style="12" customWidth="1"/>
    <col min="10280" max="10496" width="9.140625" style="12"/>
    <col min="10497" max="10497" width="6.42578125" style="12" customWidth="1"/>
    <col min="10498" max="10498" width="19.28515625" style="12" customWidth="1"/>
    <col min="10499" max="10499" width="8.28515625" style="12" customWidth="1"/>
    <col min="10500" max="10500" width="10" style="12" customWidth="1"/>
    <col min="10501" max="10501" width="4.28515625" style="12" customWidth="1"/>
    <col min="10502" max="10506" width="3.7109375" style="12" customWidth="1"/>
    <col min="10507" max="10507" width="10" style="12" customWidth="1"/>
    <col min="10508" max="10508" width="4.28515625" style="12" customWidth="1"/>
    <col min="10509" max="10513" width="3.7109375" style="12" customWidth="1"/>
    <col min="10514" max="10514" width="5.5703125" style="12" customWidth="1"/>
    <col min="10515" max="10515" width="4" style="12" customWidth="1"/>
    <col min="10516" max="10516" width="4.28515625" style="12" customWidth="1"/>
    <col min="10517" max="10521" width="3.7109375" style="12" customWidth="1"/>
    <col min="10522" max="10522" width="10" style="12" customWidth="1"/>
    <col min="10523" max="10523" width="4.28515625" style="12" customWidth="1"/>
    <col min="10524" max="10528" width="3.7109375" style="12" customWidth="1"/>
    <col min="10529" max="10529" width="9.5703125" style="12" customWidth="1"/>
    <col min="10530" max="10530" width="4.28515625" style="12" customWidth="1"/>
    <col min="10531" max="10535" width="3.5703125" style="12" customWidth="1"/>
    <col min="10536" max="10752" width="9.140625" style="12"/>
    <col min="10753" max="10753" width="6.42578125" style="12" customWidth="1"/>
    <col min="10754" max="10754" width="19.28515625" style="12" customWidth="1"/>
    <col min="10755" max="10755" width="8.28515625" style="12" customWidth="1"/>
    <col min="10756" max="10756" width="10" style="12" customWidth="1"/>
    <col min="10757" max="10757" width="4.28515625" style="12" customWidth="1"/>
    <col min="10758" max="10762" width="3.7109375" style="12" customWidth="1"/>
    <col min="10763" max="10763" width="10" style="12" customWidth="1"/>
    <col min="10764" max="10764" width="4.28515625" style="12" customWidth="1"/>
    <col min="10765" max="10769" width="3.7109375" style="12" customWidth="1"/>
    <col min="10770" max="10770" width="5.5703125" style="12" customWidth="1"/>
    <col min="10771" max="10771" width="4" style="12" customWidth="1"/>
    <col min="10772" max="10772" width="4.28515625" style="12" customWidth="1"/>
    <col min="10773" max="10777" width="3.7109375" style="12" customWidth="1"/>
    <col min="10778" max="10778" width="10" style="12" customWidth="1"/>
    <col min="10779" max="10779" width="4.28515625" style="12" customWidth="1"/>
    <col min="10780" max="10784" width="3.7109375" style="12" customWidth="1"/>
    <col min="10785" max="10785" width="9.5703125" style="12" customWidth="1"/>
    <col min="10786" max="10786" width="4.28515625" style="12" customWidth="1"/>
    <col min="10787" max="10791" width="3.5703125" style="12" customWidth="1"/>
    <col min="10792" max="11008" width="9.140625" style="12"/>
    <col min="11009" max="11009" width="6.42578125" style="12" customWidth="1"/>
    <col min="11010" max="11010" width="19.28515625" style="12" customWidth="1"/>
    <col min="11011" max="11011" width="8.28515625" style="12" customWidth="1"/>
    <col min="11012" max="11012" width="10" style="12" customWidth="1"/>
    <col min="11013" max="11013" width="4.28515625" style="12" customWidth="1"/>
    <col min="11014" max="11018" width="3.7109375" style="12" customWidth="1"/>
    <col min="11019" max="11019" width="10" style="12" customWidth="1"/>
    <col min="11020" max="11020" width="4.28515625" style="12" customWidth="1"/>
    <col min="11021" max="11025" width="3.7109375" style="12" customWidth="1"/>
    <col min="11026" max="11026" width="5.5703125" style="12" customWidth="1"/>
    <col min="11027" max="11027" width="4" style="12" customWidth="1"/>
    <col min="11028" max="11028" width="4.28515625" style="12" customWidth="1"/>
    <col min="11029" max="11033" width="3.7109375" style="12" customWidth="1"/>
    <col min="11034" max="11034" width="10" style="12" customWidth="1"/>
    <col min="11035" max="11035" width="4.28515625" style="12" customWidth="1"/>
    <col min="11036" max="11040" width="3.7109375" style="12" customWidth="1"/>
    <col min="11041" max="11041" width="9.5703125" style="12" customWidth="1"/>
    <col min="11042" max="11042" width="4.28515625" style="12" customWidth="1"/>
    <col min="11043" max="11047" width="3.5703125" style="12" customWidth="1"/>
    <col min="11048" max="11264" width="9.140625" style="12"/>
    <col min="11265" max="11265" width="6.42578125" style="12" customWidth="1"/>
    <col min="11266" max="11266" width="19.28515625" style="12" customWidth="1"/>
    <col min="11267" max="11267" width="8.28515625" style="12" customWidth="1"/>
    <col min="11268" max="11268" width="10" style="12" customWidth="1"/>
    <col min="11269" max="11269" width="4.28515625" style="12" customWidth="1"/>
    <col min="11270" max="11274" width="3.7109375" style="12" customWidth="1"/>
    <col min="11275" max="11275" width="10" style="12" customWidth="1"/>
    <col min="11276" max="11276" width="4.28515625" style="12" customWidth="1"/>
    <col min="11277" max="11281" width="3.7109375" style="12" customWidth="1"/>
    <col min="11282" max="11282" width="5.5703125" style="12" customWidth="1"/>
    <col min="11283" max="11283" width="4" style="12" customWidth="1"/>
    <col min="11284" max="11284" width="4.28515625" style="12" customWidth="1"/>
    <col min="11285" max="11289" width="3.7109375" style="12" customWidth="1"/>
    <col min="11290" max="11290" width="10" style="12" customWidth="1"/>
    <col min="11291" max="11291" width="4.28515625" style="12" customWidth="1"/>
    <col min="11292" max="11296" width="3.7109375" style="12" customWidth="1"/>
    <col min="11297" max="11297" width="9.5703125" style="12" customWidth="1"/>
    <col min="11298" max="11298" width="4.28515625" style="12" customWidth="1"/>
    <col min="11299" max="11303" width="3.5703125" style="12" customWidth="1"/>
    <col min="11304" max="11520" width="9.140625" style="12"/>
    <col min="11521" max="11521" width="6.42578125" style="12" customWidth="1"/>
    <col min="11522" max="11522" width="19.28515625" style="12" customWidth="1"/>
    <col min="11523" max="11523" width="8.28515625" style="12" customWidth="1"/>
    <col min="11524" max="11524" width="10" style="12" customWidth="1"/>
    <col min="11525" max="11525" width="4.28515625" style="12" customWidth="1"/>
    <col min="11526" max="11530" width="3.7109375" style="12" customWidth="1"/>
    <col min="11531" max="11531" width="10" style="12" customWidth="1"/>
    <col min="11532" max="11532" width="4.28515625" style="12" customWidth="1"/>
    <col min="11533" max="11537" width="3.7109375" style="12" customWidth="1"/>
    <col min="11538" max="11538" width="5.5703125" style="12" customWidth="1"/>
    <col min="11539" max="11539" width="4" style="12" customWidth="1"/>
    <col min="11540" max="11540" width="4.28515625" style="12" customWidth="1"/>
    <col min="11541" max="11545" width="3.7109375" style="12" customWidth="1"/>
    <col min="11546" max="11546" width="10" style="12" customWidth="1"/>
    <col min="11547" max="11547" width="4.28515625" style="12" customWidth="1"/>
    <col min="11548" max="11552" width="3.7109375" style="12" customWidth="1"/>
    <col min="11553" max="11553" width="9.5703125" style="12" customWidth="1"/>
    <col min="11554" max="11554" width="4.28515625" style="12" customWidth="1"/>
    <col min="11555" max="11559" width="3.5703125" style="12" customWidth="1"/>
    <col min="11560" max="11776" width="9.140625" style="12"/>
    <col min="11777" max="11777" width="6.42578125" style="12" customWidth="1"/>
    <col min="11778" max="11778" width="19.28515625" style="12" customWidth="1"/>
    <col min="11779" max="11779" width="8.28515625" style="12" customWidth="1"/>
    <col min="11780" max="11780" width="10" style="12" customWidth="1"/>
    <col min="11781" max="11781" width="4.28515625" style="12" customWidth="1"/>
    <col min="11782" max="11786" width="3.7109375" style="12" customWidth="1"/>
    <col min="11787" max="11787" width="10" style="12" customWidth="1"/>
    <col min="11788" max="11788" width="4.28515625" style="12" customWidth="1"/>
    <col min="11789" max="11793" width="3.7109375" style="12" customWidth="1"/>
    <col min="11794" max="11794" width="5.5703125" style="12" customWidth="1"/>
    <col min="11795" max="11795" width="4" style="12" customWidth="1"/>
    <col min="11796" max="11796" width="4.28515625" style="12" customWidth="1"/>
    <col min="11797" max="11801" width="3.7109375" style="12" customWidth="1"/>
    <col min="11802" max="11802" width="10" style="12" customWidth="1"/>
    <col min="11803" max="11803" width="4.28515625" style="12" customWidth="1"/>
    <col min="11804" max="11808" width="3.7109375" style="12" customWidth="1"/>
    <col min="11809" max="11809" width="9.5703125" style="12" customWidth="1"/>
    <col min="11810" max="11810" width="4.28515625" style="12" customWidth="1"/>
    <col min="11811" max="11815" width="3.5703125" style="12" customWidth="1"/>
    <col min="11816" max="12032" width="9.140625" style="12"/>
    <col min="12033" max="12033" width="6.42578125" style="12" customWidth="1"/>
    <col min="12034" max="12034" width="19.28515625" style="12" customWidth="1"/>
    <col min="12035" max="12035" width="8.28515625" style="12" customWidth="1"/>
    <col min="12036" max="12036" width="10" style="12" customWidth="1"/>
    <col min="12037" max="12037" width="4.28515625" style="12" customWidth="1"/>
    <col min="12038" max="12042" width="3.7109375" style="12" customWidth="1"/>
    <col min="12043" max="12043" width="10" style="12" customWidth="1"/>
    <col min="12044" max="12044" width="4.28515625" style="12" customWidth="1"/>
    <col min="12045" max="12049" width="3.7109375" style="12" customWidth="1"/>
    <col min="12050" max="12050" width="5.5703125" style="12" customWidth="1"/>
    <col min="12051" max="12051" width="4" style="12" customWidth="1"/>
    <col min="12052" max="12052" width="4.28515625" style="12" customWidth="1"/>
    <col min="12053" max="12057" width="3.7109375" style="12" customWidth="1"/>
    <col min="12058" max="12058" width="10" style="12" customWidth="1"/>
    <col min="12059" max="12059" width="4.28515625" style="12" customWidth="1"/>
    <col min="12060" max="12064" width="3.7109375" style="12" customWidth="1"/>
    <col min="12065" max="12065" width="9.5703125" style="12" customWidth="1"/>
    <col min="12066" max="12066" width="4.28515625" style="12" customWidth="1"/>
    <col min="12067" max="12071" width="3.5703125" style="12" customWidth="1"/>
    <col min="12072" max="12288" width="9.140625" style="12"/>
    <col min="12289" max="12289" width="6.42578125" style="12" customWidth="1"/>
    <col min="12290" max="12290" width="19.28515625" style="12" customWidth="1"/>
    <col min="12291" max="12291" width="8.28515625" style="12" customWidth="1"/>
    <col min="12292" max="12292" width="10" style="12" customWidth="1"/>
    <col min="12293" max="12293" width="4.28515625" style="12" customWidth="1"/>
    <col min="12294" max="12298" width="3.7109375" style="12" customWidth="1"/>
    <col min="12299" max="12299" width="10" style="12" customWidth="1"/>
    <col min="12300" max="12300" width="4.28515625" style="12" customWidth="1"/>
    <col min="12301" max="12305" width="3.7109375" style="12" customWidth="1"/>
    <col min="12306" max="12306" width="5.5703125" style="12" customWidth="1"/>
    <col min="12307" max="12307" width="4" style="12" customWidth="1"/>
    <col min="12308" max="12308" width="4.28515625" style="12" customWidth="1"/>
    <col min="12309" max="12313" width="3.7109375" style="12" customWidth="1"/>
    <col min="12314" max="12314" width="10" style="12" customWidth="1"/>
    <col min="12315" max="12315" width="4.28515625" style="12" customWidth="1"/>
    <col min="12316" max="12320" width="3.7109375" style="12" customWidth="1"/>
    <col min="12321" max="12321" width="9.5703125" style="12" customWidth="1"/>
    <col min="12322" max="12322" width="4.28515625" style="12" customWidth="1"/>
    <col min="12323" max="12327" width="3.5703125" style="12" customWidth="1"/>
    <col min="12328" max="12544" width="9.140625" style="12"/>
    <col min="12545" max="12545" width="6.42578125" style="12" customWidth="1"/>
    <col min="12546" max="12546" width="19.28515625" style="12" customWidth="1"/>
    <col min="12547" max="12547" width="8.28515625" style="12" customWidth="1"/>
    <col min="12548" max="12548" width="10" style="12" customWidth="1"/>
    <col min="12549" max="12549" width="4.28515625" style="12" customWidth="1"/>
    <col min="12550" max="12554" width="3.7109375" style="12" customWidth="1"/>
    <col min="12555" max="12555" width="10" style="12" customWidth="1"/>
    <col min="12556" max="12556" width="4.28515625" style="12" customWidth="1"/>
    <col min="12557" max="12561" width="3.7109375" style="12" customWidth="1"/>
    <col min="12562" max="12562" width="5.5703125" style="12" customWidth="1"/>
    <col min="12563" max="12563" width="4" style="12" customWidth="1"/>
    <col min="12564" max="12564" width="4.28515625" style="12" customWidth="1"/>
    <col min="12565" max="12569" width="3.7109375" style="12" customWidth="1"/>
    <col min="12570" max="12570" width="10" style="12" customWidth="1"/>
    <col min="12571" max="12571" width="4.28515625" style="12" customWidth="1"/>
    <col min="12572" max="12576" width="3.7109375" style="12" customWidth="1"/>
    <col min="12577" max="12577" width="9.5703125" style="12" customWidth="1"/>
    <col min="12578" max="12578" width="4.28515625" style="12" customWidth="1"/>
    <col min="12579" max="12583" width="3.5703125" style="12" customWidth="1"/>
    <col min="12584" max="12800" width="9.140625" style="12"/>
    <col min="12801" max="12801" width="6.42578125" style="12" customWidth="1"/>
    <col min="12802" max="12802" width="19.28515625" style="12" customWidth="1"/>
    <col min="12803" max="12803" width="8.28515625" style="12" customWidth="1"/>
    <col min="12804" max="12804" width="10" style="12" customWidth="1"/>
    <col min="12805" max="12805" width="4.28515625" style="12" customWidth="1"/>
    <col min="12806" max="12810" width="3.7109375" style="12" customWidth="1"/>
    <col min="12811" max="12811" width="10" style="12" customWidth="1"/>
    <col min="12812" max="12812" width="4.28515625" style="12" customWidth="1"/>
    <col min="12813" max="12817" width="3.7109375" style="12" customWidth="1"/>
    <col min="12818" max="12818" width="5.5703125" style="12" customWidth="1"/>
    <col min="12819" max="12819" width="4" style="12" customWidth="1"/>
    <col min="12820" max="12820" width="4.28515625" style="12" customWidth="1"/>
    <col min="12821" max="12825" width="3.7109375" style="12" customWidth="1"/>
    <col min="12826" max="12826" width="10" style="12" customWidth="1"/>
    <col min="12827" max="12827" width="4.28515625" style="12" customWidth="1"/>
    <col min="12828" max="12832" width="3.7109375" style="12" customWidth="1"/>
    <col min="12833" max="12833" width="9.5703125" style="12" customWidth="1"/>
    <col min="12834" max="12834" width="4.28515625" style="12" customWidth="1"/>
    <col min="12835" max="12839" width="3.5703125" style="12" customWidth="1"/>
    <col min="12840" max="13056" width="9.140625" style="12"/>
    <col min="13057" max="13057" width="6.42578125" style="12" customWidth="1"/>
    <col min="13058" max="13058" width="19.28515625" style="12" customWidth="1"/>
    <col min="13059" max="13059" width="8.28515625" style="12" customWidth="1"/>
    <col min="13060" max="13060" width="10" style="12" customWidth="1"/>
    <col min="13061" max="13061" width="4.28515625" style="12" customWidth="1"/>
    <col min="13062" max="13066" width="3.7109375" style="12" customWidth="1"/>
    <col min="13067" max="13067" width="10" style="12" customWidth="1"/>
    <col min="13068" max="13068" width="4.28515625" style="12" customWidth="1"/>
    <col min="13069" max="13073" width="3.7109375" style="12" customWidth="1"/>
    <col min="13074" max="13074" width="5.5703125" style="12" customWidth="1"/>
    <col min="13075" max="13075" width="4" style="12" customWidth="1"/>
    <col min="13076" max="13076" width="4.28515625" style="12" customWidth="1"/>
    <col min="13077" max="13081" width="3.7109375" style="12" customWidth="1"/>
    <col min="13082" max="13082" width="10" style="12" customWidth="1"/>
    <col min="13083" max="13083" width="4.28515625" style="12" customWidth="1"/>
    <col min="13084" max="13088" width="3.7109375" style="12" customWidth="1"/>
    <col min="13089" max="13089" width="9.5703125" style="12" customWidth="1"/>
    <col min="13090" max="13090" width="4.28515625" style="12" customWidth="1"/>
    <col min="13091" max="13095" width="3.5703125" style="12" customWidth="1"/>
    <col min="13096" max="13312" width="9.140625" style="12"/>
    <col min="13313" max="13313" width="6.42578125" style="12" customWidth="1"/>
    <col min="13314" max="13314" width="19.28515625" style="12" customWidth="1"/>
    <col min="13315" max="13315" width="8.28515625" style="12" customWidth="1"/>
    <col min="13316" max="13316" width="10" style="12" customWidth="1"/>
    <col min="13317" max="13317" width="4.28515625" style="12" customWidth="1"/>
    <col min="13318" max="13322" width="3.7109375" style="12" customWidth="1"/>
    <col min="13323" max="13323" width="10" style="12" customWidth="1"/>
    <col min="13324" max="13324" width="4.28515625" style="12" customWidth="1"/>
    <col min="13325" max="13329" width="3.7109375" style="12" customWidth="1"/>
    <col min="13330" max="13330" width="5.5703125" style="12" customWidth="1"/>
    <col min="13331" max="13331" width="4" style="12" customWidth="1"/>
    <col min="13332" max="13332" width="4.28515625" style="12" customWidth="1"/>
    <col min="13333" max="13337" width="3.7109375" style="12" customWidth="1"/>
    <col min="13338" max="13338" width="10" style="12" customWidth="1"/>
    <col min="13339" max="13339" width="4.28515625" style="12" customWidth="1"/>
    <col min="13340" max="13344" width="3.7109375" style="12" customWidth="1"/>
    <col min="13345" max="13345" width="9.5703125" style="12" customWidth="1"/>
    <col min="13346" max="13346" width="4.28515625" style="12" customWidth="1"/>
    <col min="13347" max="13351" width="3.5703125" style="12" customWidth="1"/>
    <col min="13352" max="13568" width="9.140625" style="12"/>
    <col min="13569" max="13569" width="6.42578125" style="12" customWidth="1"/>
    <col min="13570" max="13570" width="19.28515625" style="12" customWidth="1"/>
    <col min="13571" max="13571" width="8.28515625" style="12" customWidth="1"/>
    <col min="13572" max="13572" width="10" style="12" customWidth="1"/>
    <col min="13573" max="13573" width="4.28515625" style="12" customWidth="1"/>
    <col min="13574" max="13578" width="3.7109375" style="12" customWidth="1"/>
    <col min="13579" max="13579" width="10" style="12" customWidth="1"/>
    <col min="13580" max="13580" width="4.28515625" style="12" customWidth="1"/>
    <col min="13581" max="13585" width="3.7109375" style="12" customWidth="1"/>
    <col min="13586" max="13586" width="5.5703125" style="12" customWidth="1"/>
    <col min="13587" max="13587" width="4" style="12" customWidth="1"/>
    <col min="13588" max="13588" width="4.28515625" style="12" customWidth="1"/>
    <col min="13589" max="13593" width="3.7109375" style="12" customWidth="1"/>
    <col min="13594" max="13594" width="10" style="12" customWidth="1"/>
    <col min="13595" max="13595" width="4.28515625" style="12" customWidth="1"/>
    <col min="13596" max="13600" width="3.7109375" style="12" customWidth="1"/>
    <col min="13601" max="13601" width="9.5703125" style="12" customWidth="1"/>
    <col min="13602" max="13602" width="4.28515625" style="12" customWidth="1"/>
    <col min="13603" max="13607" width="3.5703125" style="12" customWidth="1"/>
    <col min="13608" max="13824" width="9.140625" style="12"/>
    <col min="13825" max="13825" width="6.42578125" style="12" customWidth="1"/>
    <col min="13826" max="13826" width="19.28515625" style="12" customWidth="1"/>
    <col min="13827" max="13827" width="8.28515625" style="12" customWidth="1"/>
    <col min="13828" max="13828" width="10" style="12" customWidth="1"/>
    <col min="13829" max="13829" width="4.28515625" style="12" customWidth="1"/>
    <col min="13830" max="13834" width="3.7109375" style="12" customWidth="1"/>
    <col min="13835" max="13835" width="10" style="12" customWidth="1"/>
    <col min="13836" max="13836" width="4.28515625" style="12" customWidth="1"/>
    <col min="13837" max="13841" width="3.7109375" style="12" customWidth="1"/>
    <col min="13842" max="13842" width="5.5703125" style="12" customWidth="1"/>
    <col min="13843" max="13843" width="4" style="12" customWidth="1"/>
    <col min="13844" max="13844" width="4.28515625" style="12" customWidth="1"/>
    <col min="13845" max="13849" width="3.7109375" style="12" customWidth="1"/>
    <col min="13850" max="13850" width="10" style="12" customWidth="1"/>
    <col min="13851" max="13851" width="4.28515625" style="12" customWidth="1"/>
    <col min="13852" max="13856" width="3.7109375" style="12" customWidth="1"/>
    <col min="13857" max="13857" width="9.5703125" style="12" customWidth="1"/>
    <col min="13858" max="13858" width="4.28515625" style="12" customWidth="1"/>
    <col min="13859" max="13863" width="3.5703125" style="12" customWidth="1"/>
    <col min="13864" max="14080" width="9.140625" style="12"/>
    <col min="14081" max="14081" width="6.42578125" style="12" customWidth="1"/>
    <col min="14082" max="14082" width="19.28515625" style="12" customWidth="1"/>
    <col min="14083" max="14083" width="8.28515625" style="12" customWidth="1"/>
    <col min="14084" max="14084" width="10" style="12" customWidth="1"/>
    <col min="14085" max="14085" width="4.28515625" style="12" customWidth="1"/>
    <col min="14086" max="14090" width="3.7109375" style="12" customWidth="1"/>
    <col min="14091" max="14091" width="10" style="12" customWidth="1"/>
    <col min="14092" max="14092" width="4.28515625" style="12" customWidth="1"/>
    <col min="14093" max="14097" width="3.7109375" style="12" customWidth="1"/>
    <col min="14098" max="14098" width="5.5703125" style="12" customWidth="1"/>
    <col min="14099" max="14099" width="4" style="12" customWidth="1"/>
    <col min="14100" max="14100" width="4.28515625" style="12" customWidth="1"/>
    <col min="14101" max="14105" width="3.7109375" style="12" customWidth="1"/>
    <col min="14106" max="14106" width="10" style="12" customWidth="1"/>
    <col min="14107" max="14107" width="4.28515625" style="12" customWidth="1"/>
    <col min="14108" max="14112" width="3.7109375" style="12" customWidth="1"/>
    <col min="14113" max="14113" width="9.5703125" style="12" customWidth="1"/>
    <col min="14114" max="14114" width="4.28515625" style="12" customWidth="1"/>
    <col min="14115" max="14119" width="3.5703125" style="12" customWidth="1"/>
    <col min="14120" max="14336" width="9.140625" style="12"/>
    <col min="14337" max="14337" width="6.42578125" style="12" customWidth="1"/>
    <col min="14338" max="14338" width="19.28515625" style="12" customWidth="1"/>
    <col min="14339" max="14339" width="8.28515625" style="12" customWidth="1"/>
    <col min="14340" max="14340" width="10" style="12" customWidth="1"/>
    <col min="14341" max="14341" width="4.28515625" style="12" customWidth="1"/>
    <col min="14342" max="14346" width="3.7109375" style="12" customWidth="1"/>
    <col min="14347" max="14347" width="10" style="12" customWidth="1"/>
    <col min="14348" max="14348" width="4.28515625" style="12" customWidth="1"/>
    <col min="14349" max="14353" width="3.7109375" style="12" customWidth="1"/>
    <col min="14354" max="14354" width="5.5703125" style="12" customWidth="1"/>
    <col min="14355" max="14355" width="4" style="12" customWidth="1"/>
    <col min="14356" max="14356" width="4.28515625" style="12" customWidth="1"/>
    <col min="14357" max="14361" width="3.7109375" style="12" customWidth="1"/>
    <col min="14362" max="14362" width="10" style="12" customWidth="1"/>
    <col min="14363" max="14363" width="4.28515625" style="12" customWidth="1"/>
    <col min="14364" max="14368" width="3.7109375" style="12" customWidth="1"/>
    <col min="14369" max="14369" width="9.5703125" style="12" customWidth="1"/>
    <col min="14370" max="14370" width="4.28515625" style="12" customWidth="1"/>
    <col min="14371" max="14375" width="3.5703125" style="12" customWidth="1"/>
    <col min="14376" max="14592" width="9.140625" style="12"/>
    <col min="14593" max="14593" width="6.42578125" style="12" customWidth="1"/>
    <col min="14594" max="14594" width="19.28515625" style="12" customWidth="1"/>
    <col min="14595" max="14595" width="8.28515625" style="12" customWidth="1"/>
    <col min="14596" max="14596" width="10" style="12" customWidth="1"/>
    <col min="14597" max="14597" width="4.28515625" style="12" customWidth="1"/>
    <col min="14598" max="14602" width="3.7109375" style="12" customWidth="1"/>
    <col min="14603" max="14603" width="10" style="12" customWidth="1"/>
    <col min="14604" max="14604" width="4.28515625" style="12" customWidth="1"/>
    <col min="14605" max="14609" width="3.7109375" style="12" customWidth="1"/>
    <col min="14610" max="14610" width="5.5703125" style="12" customWidth="1"/>
    <col min="14611" max="14611" width="4" style="12" customWidth="1"/>
    <col min="14612" max="14612" width="4.28515625" style="12" customWidth="1"/>
    <col min="14613" max="14617" width="3.7109375" style="12" customWidth="1"/>
    <col min="14618" max="14618" width="10" style="12" customWidth="1"/>
    <col min="14619" max="14619" width="4.28515625" style="12" customWidth="1"/>
    <col min="14620" max="14624" width="3.7109375" style="12" customWidth="1"/>
    <col min="14625" max="14625" width="9.5703125" style="12" customWidth="1"/>
    <col min="14626" max="14626" width="4.28515625" style="12" customWidth="1"/>
    <col min="14627" max="14631" width="3.5703125" style="12" customWidth="1"/>
    <col min="14632" max="14848" width="9.140625" style="12"/>
    <col min="14849" max="14849" width="6.42578125" style="12" customWidth="1"/>
    <col min="14850" max="14850" width="19.28515625" style="12" customWidth="1"/>
    <col min="14851" max="14851" width="8.28515625" style="12" customWidth="1"/>
    <col min="14852" max="14852" width="10" style="12" customWidth="1"/>
    <col min="14853" max="14853" width="4.28515625" style="12" customWidth="1"/>
    <col min="14854" max="14858" width="3.7109375" style="12" customWidth="1"/>
    <col min="14859" max="14859" width="10" style="12" customWidth="1"/>
    <col min="14860" max="14860" width="4.28515625" style="12" customWidth="1"/>
    <col min="14861" max="14865" width="3.7109375" style="12" customWidth="1"/>
    <col min="14866" max="14866" width="5.5703125" style="12" customWidth="1"/>
    <col min="14867" max="14867" width="4" style="12" customWidth="1"/>
    <col min="14868" max="14868" width="4.28515625" style="12" customWidth="1"/>
    <col min="14869" max="14873" width="3.7109375" style="12" customWidth="1"/>
    <col min="14874" max="14874" width="10" style="12" customWidth="1"/>
    <col min="14875" max="14875" width="4.28515625" style="12" customWidth="1"/>
    <col min="14876" max="14880" width="3.7109375" style="12" customWidth="1"/>
    <col min="14881" max="14881" width="9.5703125" style="12" customWidth="1"/>
    <col min="14882" max="14882" width="4.28515625" style="12" customWidth="1"/>
    <col min="14883" max="14887" width="3.5703125" style="12" customWidth="1"/>
    <col min="14888" max="15104" width="9.140625" style="12"/>
    <col min="15105" max="15105" width="6.42578125" style="12" customWidth="1"/>
    <col min="15106" max="15106" width="19.28515625" style="12" customWidth="1"/>
    <col min="15107" max="15107" width="8.28515625" style="12" customWidth="1"/>
    <col min="15108" max="15108" width="10" style="12" customWidth="1"/>
    <col min="15109" max="15109" width="4.28515625" style="12" customWidth="1"/>
    <col min="15110" max="15114" width="3.7109375" style="12" customWidth="1"/>
    <col min="15115" max="15115" width="10" style="12" customWidth="1"/>
    <col min="15116" max="15116" width="4.28515625" style="12" customWidth="1"/>
    <col min="15117" max="15121" width="3.7109375" style="12" customWidth="1"/>
    <col min="15122" max="15122" width="5.5703125" style="12" customWidth="1"/>
    <col min="15123" max="15123" width="4" style="12" customWidth="1"/>
    <col min="15124" max="15124" width="4.28515625" style="12" customWidth="1"/>
    <col min="15125" max="15129" width="3.7109375" style="12" customWidth="1"/>
    <col min="15130" max="15130" width="10" style="12" customWidth="1"/>
    <col min="15131" max="15131" width="4.28515625" style="12" customWidth="1"/>
    <col min="15132" max="15136" width="3.7109375" style="12" customWidth="1"/>
    <col min="15137" max="15137" width="9.5703125" style="12" customWidth="1"/>
    <col min="15138" max="15138" width="4.28515625" style="12" customWidth="1"/>
    <col min="15139" max="15143" width="3.5703125" style="12" customWidth="1"/>
    <col min="15144" max="15360" width="9.140625" style="12"/>
    <col min="15361" max="15361" width="6.42578125" style="12" customWidth="1"/>
    <col min="15362" max="15362" width="19.28515625" style="12" customWidth="1"/>
    <col min="15363" max="15363" width="8.28515625" style="12" customWidth="1"/>
    <col min="15364" max="15364" width="10" style="12" customWidth="1"/>
    <col min="15365" max="15365" width="4.28515625" style="12" customWidth="1"/>
    <col min="15366" max="15370" width="3.7109375" style="12" customWidth="1"/>
    <col min="15371" max="15371" width="10" style="12" customWidth="1"/>
    <col min="15372" max="15372" width="4.28515625" style="12" customWidth="1"/>
    <col min="15373" max="15377" width="3.7109375" style="12" customWidth="1"/>
    <col min="15378" max="15378" width="5.5703125" style="12" customWidth="1"/>
    <col min="15379" max="15379" width="4" style="12" customWidth="1"/>
    <col min="15380" max="15380" width="4.28515625" style="12" customWidth="1"/>
    <col min="15381" max="15385" width="3.7109375" style="12" customWidth="1"/>
    <col min="15386" max="15386" width="10" style="12" customWidth="1"/>
    <col min="15387" max="15387" width="4.28515625" style="12" customWidth="1"/>
    <col min="15388" max="15392" width="3.7109375" style="12" customWidth="1"/>
    <col min="15393" max="15393" width="9.5703125" style="12" customWidth="1"/>
    <col min="15394" max="15394" width="4.28515625" style="12" customWidth="1"/>
    <col min="15395" max="15399" width="3.5703125" style="12" customWidth="1"/>
    <col min="15400" max="15616" width="9.140625" style="12"/>
    <col min="15617" max="15617" width="6.42578125" style="12" customWidth="1"/>
    <col min="15618" max="15618" width="19.28515625" style="12" customWidth="1"/>
    <col min="15619" max="15619" width="8.28515625" style="12" customWidth="1"/>
    <col min="15620" max="15620" width="10" style="12" customWidth="1"/>
    <col min="15621" max="15621" width="4.28515625" style="12" customWidth="1"/>
    <col min="15622" max="15626" width="3.7109375" style="12" customWidth="1"/>
    <col min="15627" max="15627" width="10" style="12" customWidth="1"/>
    <col min="15628" max="15628" width="4.28515625" style="12" customWidth="1"/>
    <col min="15629" max="15633" width="3.7109375" style="12" customWidth="1"/>
    <col min="15634" max="15634" width="5.5703125" style="12" customWidth="1"/>
    <col min="15635" max="15635" width="4" style="12" customWidth="1"/>
    <col min="15636" max="15636" width="4.28515625" style="12" customWidth="1"/>
    <col min="15637" max="15641" width="3.7109375" style="12" customWidth="1"/>
    <col min="15642" max="15642" width="10" style="12" customWidth="1"/>
    <col min="15643" max="15643" width="4.28515625" style="12" customWidth="1"/>
    <col min="15644" max="15648" width="3.7109375" style="12" customWidth="1"/>
    <col min="15649" max="15649" width="9.5703125" style="12" customWidth="1"/>
    <col min="15650" max="15650" width="4.28515625" style="12" customWidth="1"/>
    <col min="15651" max="15655" width="3.5703125" style="12" customWidth="1"/>
    <col min="15656" max="15872" width="9.140625" style="12"/>
    <col min="15873" max="15873" width="6.42578125" style="12" customWidth="1"/>
    <col min="15874" max="15874" width="19.28515625" style="12" customWidth="1"/>
    <col min="15875" max="15875" width="8.28515625" style="12" customWidth="1"/>
    <col min="15876" max="15876" width="10" style="12" customWidth="1"/>
    <col min="15877" max="15877" width="4.28515625" style="12" customWidth="1"/>
    <col min="15878" max="15882" width="3.7109375" style="12" customWidth="1"/>
    <col min="15883" max="15883" width="10" style="12" customWidth="1"/>
    <col min="15884" max="15884" width="4.28515625" style="12" customWidth="1"/>
    <col min="15885" max="15889" width="3.7109375" style="12" customWidth="1"/>
    <col min="15890" max="15890" width="5.5703125" style="12" customWidth="1"/>
    <col min="15891" max="15891" width="4" style="12" customWidth="1"/>
    <col min="15892" max="15892" width="4.28515625" style="12" customWidth="1"/>
    <col min="15893" max="15897" width="3.7109375" style="12" customWidth="1"/>
    <col min="15898" max="15898" width="10" style="12" customWidth="1"/>
    <col min="15899" max="15899" width="4.28515625" style="12" customWidth="1"/>
    <col min="15900" max="15904" width="3.7109375" style="12" customWidth="1"/>
    <col min="15905" max="15905" width="9.5703125" style="12" customWidth="1"/>
    <col min="15906" max="15906" width="4.28515625" style="12" customWidth="1"/>
    <col min="15907" max="15911" width="3.5703125" style="12" customWidth="1"/>
    <col min="15912" max="16128" width="9.140625" style="12"/>
    <col min="16129" max="16129" width="6.42578125" style="12" customWidth="1"/>
    <col min="16130" max="16130" width="19.28515625" style="12" customWidth="1"/>
    <col min="16131" max="16131" width="8.28515625" style="12" customWidth="1"/>
    <col min="16132" max="16132" width="10" style="12" customWidth="1"/>
    <col min="16133" max="16133" width="4.28515625" style="12" customWidth="1"/>
    <col min="16134" max="16138" width="3.7109375" style="12" customWidth="1"/>
    <col min="16139" max="16139" width="10" style="12" customWidth="1"/>
    <col min="16140" max="16140" width="4.28515625" style="12" customWidth="1"/>
    <col min="16141" max="16145" width="3.7109375" style="12" customWidth="1"/>
    <col min="16146" max="16146" width="5.5703125" style="12" customWidth="1"/>
    <col min="16147" max="16147" width="4" style="12" customWidth="1"/>
    <col min="16148" max="16148" width="4.28515625" style="12" customWidth="1"/>
    <col min="16149" max="16153" width="3.7109375" style="12" customWidth="1"/>
    <col min="16154" max="16154" width="10" style="12" customWidth="1"/>
    <col min="16155" max="16155" width="4.28515625" style="12" customWidth="1"/>
    <col min="16156" max="16160" width="3.7109375" style="12" customWidth="1"/>
    <col min="16161" max="16161" width="9.5703125" style="12" customWidth="1"/>
    <col min="16162" max="16162" width="4.28515625" style="12" customWidth="1"/>
    <col min="16163" max="16167" width="3.5703125" style="12" customWidth="1"/>
    <col min="16168" max="16384" width="9.140625" style="12"/>
  </cols>
  <sheetData>
    <row r="1" spans="1:39" s="40" customFormat="1" ht="32.25" customHeight="1" outlineLevel="1" x14ac:dyDescent="0.25">
      <c r="T1" s="259"/>
      <c r="U1" s="259"/>
      <c r="V1" s="259"/>
      <c r="W1" s="259"/>
      <c r="X1" s="259"/>
      <c r="Y1" s="259"/>
      <c r="Z1" s="259"/>
      <c r="AA1" s="259"/>
      <c r="AG1" s="259"/>
      <c r="AI1" s="614" t="s">
        <v>193</v>
      </c>
      <c r="AJ1" s="614"/>
      <c r="AK1" s="614"/>
      <c r="AL1" s="614"/>
      <c r="AM1" s="614"/>
    </row>
    <row r="2" spans="1:39" s="2" customFormat="1" ht="11.25" outlineLevel="1" x14ac:dyDescent="0.2">
      <c r="A2" s="570" t="s">
        <v>194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0"/>
      <c r="AI2" s="570"/>
      <c r="AJ2" s="570"/>
      <c r="AK2" s="570"/>
      <c r="AL2" s="570"/>
      <c r="AM2" s="570"/>
    </row>
    <row r="3" spans="1:39" s="14" customFormat="1" ht="10.5" outlineLevel="1" x14ac:dyDescent="0.15">
      <c r="Q3" s="16" t="s">
        <v>195</v>
      </c>
      <c r="R3" s="42" t="s">
        <v>1341</v>
      </c>
    </row>
    <row r="4" spans="1:39" s="14" customFormat="1" ht="10.5" outlineLevel="1" x14ac:dyDescent="0.15">
      <c r="Q4" s="16"/>
      <c r="R4" s="43"/>
    </row>
    <row r="5" spans="1:39" s="1" customFormat="1" ht="11.25" outlineLevel="1" x14ac:dyDescent="0.2">
      <c r="K5" s="2"/>
      <c r="L5" s="2"/>
      <c r="M5" s="2"/>
      <c r="N5" s="2"/>
      <c r="O5" s="3" t="s">
        <v>2</v>
      </c>
      <c r="P5" s="117" t="str">
        <f>'Пр 1 (произв)'!M5</f>
        <v>Муниципальное предприятие Заполярного района "Севержилкомсервис"</v>
      </c>
      <c r="Q5" s="117"/>
      <c r="R5" s="117"/>
      <c r="S5" s="117"/>
      <c r="T5" s="117"/>
      <c r="U5" s="117"/>
      <c r="V5" s="117"/>
      <c r="W5" s="117"/>
    </row>
    <row r="6" spans="1:39" s="2" customFormat="1" ht="11.25" outlineLevel="1" x14ac:dyDescent="0.2">
      <c r="K6" s="1"/>
      <c r="L6" s="1"/>
      <c r="M6" s="1"/>
      <c r="N6" s="1"/>
      <c r="O6" s="260"/>
      <c r="P6" s="571" t="s">
        <v>3</v>
      </c>
      <c r="Q6" s="571"/>
      <c r="R6" s="571"/>
      <c r="S6" s="571"/>
      <c r="T6" s="571"/>
      <c r="U6" s="571"/>
      <c r="V6" s="571"/>
      <c r="W6" s="571"/>
    </row>
    <row r="7" spans="1:39" s="1" customFormat="1" ht="12.75" customHeight="1" outlineLevel="1" x14ac:dyDescent="0.2">
      <c r="R7" s="260"/>
    </row>
    <row r="8" spans="1:39" s="1" customFormat="1" ht="11.25" outlineLevel="1" x14ac:dyDescent="0.2">
      <c r="R8" s="3" t="s">
        <v>4</v>
      </c>
      <c r="T8" s="6" t="s">
        <v>510</v>
      </c>
      <c r="U8" s="2" t="s">
        <v>5</v>
      </c>
    </row>
    <row r="9" spans="1:39" s="2" customFormat="1" ht="11.25" outlineLevel="1" x14ac:dyDescent="0.2"/>
    <row r="10" spans="1:39" s="1" customFormat="1" ht="11.25" outlineLevel="1" x14ac:dyDescent="0.2">
      <c r="P10" s="3" t="s">
        <v>6</v>
      </c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</row>
    <row r="11" spans="1:39" s="2" customFormat="1" ht="11.25" outlineLevel="1" x14ac:dyDescent="0.2">
      <c r="P11" s="1"/>
      <c r="Q11" s="571" t="s">
        <v>7</v>
      </c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</row>
    <row r="12" spans="1:39" s="1" customFormat="1" ht="10.5" outlineLevel="1" x14ac:dyDescent="0.2"/>
    <row r="13" spans="1:39" s="28" customFormat="1" ht="11.25" customHeight="1" x14ac:dyDescent="0.2">
      <c r="A13" s="649" t="s">
        <v>8</v>
      </c>
      <c r="B13" s="649" t="s">
        <v>106</v>
      </c>
      <c r="C13" s="649" t="s">
        <v>10</v>
      </c>
      <c r="D13" s="652" t="s">
        <v>196</v>
      </c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53"/>
      <c r="AH13" s="653"/>
      <c r="AI13" s="653"/>
      <c r="AJ13" s="653"/>
      <c r="AK13" s="653"/>
      <c r="AL13" s="653"/>
      <c r="AM13" s="654"/>
    </row>
    <row r="14" spans="1:39" s="28" customFormat="1" ht="23.25" customHeight="1" x14ac:dyDescent="0.2">
      <c r="A14" s="650"/>
      <c r="B14" s="650"/>
      <c r="C14" s="650"/>
      <c r="D14" s="652" t="s">
        <v>197</v>
      </c>
      <c r="E14" s="653"/>
      <c r="F14" s="653"/>
      <c r="G14" s="653"/>
      <c r="H14" s="653"/>
      <c r="I14" s="653"/>
      <c r="J14" s="653"/>
      <c r="K14" s="646" t="s">
        <v>198</v>
      </c>
      <c r="L14" s="655"/>
      <c r="M14" s="655"/>
      <c r="N14" s="655"/>
      <c r="O14" s="655"/>
      <c r="P14" s="655"/>
      <c r="Q14" s="647"/>
      <c r="R14" s="646" t="s">
        <v>199</v>
      </c>
      <c r="S14" s="655"/>
      <c r="T14" s="655"/>
      <c r="U14" s="655"/>
      <c r="V14" s="655"/>
      <c r="W14" s="655"/>
      <c r="X14" s="655"/>
      <c r="Y14" s="647"/>
      <c r="Z14" s="646" t="s">
        <v>200</v>
      </c>
      <c r="AA14" s="655"/>
      <c r="AB14" s="655"/>
      <c r="AC14" s="655"/>
      <c r="AD14" s="655"/>
      <c r="AE14" s="655"/>
      <c r="AF14" s="647"/>
      <c r="AG14" s="646" t="s">
        <v>201</v>
      </c>
      <c r="AH14" s="653"/>
      <c r="AI14" s="653"/>
      <c r="AJ14" s="653"/>
      <c r="AK14" s="653"/>
      <c r="AL14" s="653"/>
      <c r="AM14" s="654"/>
    </row>
    <row r="15" spans="1:39" s="28" customFormat="1" ht="42" customHeight="1" x14ac:dyDescent="0.2">
      <c r="A15" s="650"/>
      <c r="B15" s="650"/>
      <c r="C15" s="650"/>
      <c r="D15" s="261" t="s">
        <v>113</v>
      </c>
      <c r="E15" s="623" t="s">
        <v>114</v>
      </c>
      <c r="F15" s="623"/>
      <c r="G15" s="623"/>
      <c r="H15" s="623"/>
      <c r="I15" s="623"/>
      <c r="J15" s="623"/>
      <c r="K15" s="261" t="s">
        <v>113</v>
      </c>
      <c r="L15" s="623" t="s">
        <v>114</v>
      </c>
      <c r="M15" s="623"/>
      <c r="N15" s="623"/>
      <c r="O15" s="623"/>
      <c r="P15" s="623"/>
      <c r="Q15" s="623"/>
      <c r="R15" s="646" t="s">
        <v>113</v>
      </c>
      <c r="S15" s="647"/>
      <c r="T15" s="623" t="s">
        <v>114</v>
      </c>
      <c r="U15" s="623"/>
      <c r="V15" s="623"/>
      <c r="W15" s="623"/>
      <c r="X15" s="623"/>
      <c r="Y15" s="623"/>
      <c r="Z15" s="261" t="s">
        <v>113</v>
      </c>
      <c r="AA15" s="623" t="s">
        <v>114</v>
      </c>
      <c r="AB15" s="623"/>
      <c r="AC15" s="623"/>
      <c r="AD15" s="623"/>
      <c r="AE15" s="623"/>
      <c r="AF15" s="623"/>
      <c r="AG15" s="261" t="s">
        <v>113</v>
      </c>
      <c r="AH15" s="623" t="s">
        <v>114</v>
      </c>
      <c r="AI15" s="623"/>
      <c r="AJ15" s="623"/>
      <c r="AK15" s="623"/>
      <c r="AL15" s="623"/>
      <c r="AM15" s="623"/>
    </row>
    <row r="16" spans="1:39" s="28" customFormat="1" ht="46.5" customHeight="1" x14ac:dyDescent="0.2">
      <c r="A16" s="651"/>
      <c r="B16" s="651"/>
      <c r="C16" s="651"/>
      <c r="D16" s="263" t="s">
        <v>115</v>
      </c>
      <c r="E16" s="263" t="s">
        <v>115</v>
      </c>
      <c r="F16" s="31" t="s">
        <v>116</v>
      </c>
      <c r="G16" s="31" t="s">
        <v>117</v>
      </c>
      <c r="H16" s="31" t="s">
        <v>118</v>
      </c>
      <c r="I16" s="31" t="s">
        <v>119</v>
      </c>
      <c r="J16" s="31" t="s">
        <v>120</v>
      </c>
      <c r="K16" s="263" t="s">
        <v>115</v>
      </c>
      <c r="L16" s="263" t="s">
        <v>115</v>
      </c>
      <c r="M16" s="31" t="s">
        <v>116</v>
      </c>
      <c r="N16" s="31" t="s">
        <v>117</v>
      </c>
      <c r="O16" s="31" t="s">
        <v>118</v>
      </c>
      <c r="P16" s="31" t="s">
        <v>119</v>
      </c>
      <c r="Q16" s="31" t="s">
        <v>120</v>
      </c>
      <c r="R16" s="648" t="s">
        <v>115</v>
      </c>
      <c r="S16" s="648"/>
      <c r="T16" s="263" t="s">
        <v>115</v>
      </c>
      <c r="U16" s="31" t="s">
        <v>116</v>
      </c>
      <c r="V16" s="31" t="s">
        <v>117</v>
      </c>
      <c r="W16" s="31" t="s">
        <v>118</v>
      </c>
      <c r="X16" s="31" t="s">
        <v>119</v>
      </c>
      <c r="Y16" s="31" t="s">
        <v>120</v>
      </c>
      <c r="Z16" s="263" t="s">
        <v>115</v>
      </c>
      <c r="AA16" s="263" t="s">
        <v>115</v>
      </c>
      <c r="AB16" s="31" t="s">
        <v>116</v>
      </c>
      <c r="AC16" s="31" t="s">
        <v>117</v>
      </c>
      <c r="AD16" s="31" t="s">
        <v>118</v>
      </c>
      <c r="AE16" s="31" t="s">
        <v>119</v>
      </c>
      <c r="AF16" s="31" t="s">
        <v>120</v>
      </c>
      <c r="AG16" s="263" t="s">
        <v>121</v>
      </c>
      <c r="AH16" s="263" t="s">
        <v>115</v>
      </c>
      <c r="AI16" s="31" t="s">
        <v>116</v>
      </c>
      <c r="AJ16" s="31" t="s">
        <v>117</v>
      </c>
      <c r="AK16" s="31" t="s">
        <v>118</v>
      </c>
      <c r="AL16" s="31" t="s">
        <v>119</v>
      </c>
      <c r="AM16" s="31" t="s">
        <v>120</v>
      </c>
    </row>
    <row r="17" spans="1:39" s="28" customFormat="1" ht="10.5" x14ac:dyDescent="0.2">
      <c r="A17" s="262">
        <v>1</v>
      </c>
      <c r="B17" s="262">
        <v>2</v>
      </c>
      <c r="C17" s="262">
        <v>3</v>
      </c>
      <c r="D17" s="264" t="s">
        <v>202</v>
      </c>
      <c r="E17" s="264" t="s">
        <v>203</v>
      </c>
      <c r="F17" s="264" t="s">
        <v>204</v>
      </c>
      <c r="G17" s="264" t="s">
        <v>205</v>
      </c>
      <c r="H17" s="264" t="s">
        <v>206</v>
      </c>
      <c r="I17" s="264" t="s">
        <v>207</v>
      </c>
      <c r="J17" s="264" t="s">
        <v>208</v>
      </c>
      <c r="K17" s="264" t="s">
        <v>209</v>
      </c>
      <c r="L17" s="264" t="s">
        <v>210</v>
      </c>
      <c r="M17" s="264" t="s">
        <v>211</v>
      </c>
      <c r="N17" s="264" t="s">
        <v>212</v>
      </c>
      <c r="O17" s="264" t="s">
        <v>213</v>
      </c>
      <c r="P17" s="264" t="s">
        <v>214</v>
      </c>
      <c r="Q17" s="264" t="s">
        <v>215</v>
      </c>
      <c r="R17" s="644" t="s">
        <v>216</v>
      </c>
      <c r="S17" s="644"/>
      <c r="T17" s="264" t="s">
        <v>217</v>
      </c>
      <c r="U17" s="264" t="s">
        <v>218</v>
      </c>
      <c r="V17" s="264" t="s">
        <v>219</v>
      </c>
      <c r="W17" s="264" t="s">
        <v>220</v>
      </c>
      <c r="X17" s="264" t="s">
        <v>221</v>
      </c>
      <c r="Y17" s="264" t="s">
        <v>222</v>
      </c>
      <c r="Z17" s="264" t="s">
        <v>223</v>
      </c>
      <c r="AA17" s="264" t="s">
        <v>224</v>
      </c>
      <c r="AB17" s="264" t="s">
        <v>225</v>
      </c>
      <c r="AC17" s="264" t="s">
        <v>226</v>
      </c>
      <c r="AD17" s="264" t="s">
        <v>227</v>
      </c>
      <c r="AE17" s="264" t="s">
        <v>228</v>
      </c>
      <c r="AF17" s="264" t="s">
        <v>229</v>
      </c>
      <c r="AG17" s="264" t="s">
        <v>230</v>
      </c>
      <c r="AH17" s="264" t="s">
        <v>231</v>
      </c>
      <c r="AI17" s="264" t="s">
        <v>232</v>
      </c>
      <c r="AJ17" s="264" t="s">
        <v>233</v>
      </c>
      <c r="AK17" s="264" t="s">
        <v>192</v>
      </c>
      <c r="AL17" s="264" t="s">
        <v>234</v>
      </c>
      <c r="AM17" s="264" t="s">
        <v>235</v>
      </c>
    </row>
    <row r="18" spans="1:39" s="39" customFormat="1" ht="18" x14ac:dyDescent="0.25">
      <c r="A18" s="170">
        <f>'Пр 1 (произв)'!A17</f>
        <v>0</v>
      </c>
      <c r="B18" s="125" t="str">
        <f>'Пр 1 (произв)'!B17</f>
        <v>ВСЕГО по инвестиционной программе, в том числе:</v>
      </c>
      <c r="C18" s="170">
        <f>'Пр 1 (произв)'!C17</f>
        <v>0</v>
      </c>
      <c r="D18" s="354">
        <f>SUM(D19:D25)</f>
        <v>0</v>
      </c>
      <c r="E18" s="354">
        <f t="shared" ref="E18:J18" si="0">SUM(E19:E25)</f>
        <v>0</v>
      </c>
      <c r="F18" s="354">
        <f t="shared" si="0"/>
        <v>0</v>
      </c>
      <c r="G18" s="354">
        <f t="shared" si="0"/>
        <v>0</v>
      </c>
      <c r="H18" s="354">
        <f t="shared" si="0"/>
        <v>0</v>
      </c>
      <c r="I18" s="354">
        <f t="shared" si="0"/>
        <v>0</v>
      </c>
      <c r="J18" s="354">
        <f t="shared" si="0"/>
        <v>0</v>
      </c>
      <c r="K18" s="354">
        <f>SUM(K19:K25)</f>
        <v>0</v>
      </c>
      <c r="L18" s="354">
        <f t="shared" ref="L18:Q18" si="1">SUM(L19:L25)</f>
        <v>0</v>
      </c>
      <c r="M18" s="354">
        <f t="shared" si="1"/>
        <v>0</v>
      </c>
      <c r="N18" s="354">
        <f t="shared" si="1"/>
        <v>0</v>
      </c>
      <c r="O18" s="354">
        <f t="shared" si="1"/>
        <v>0</v>
      </c>
      <c r="P18" s="354">
        <f t="shared" si="1"/>
        <v>0</v>
      </c>
      <c r="Q18" s="354">
        <f t="shared" si="1"/>
        <v>0</v>
      </c>
      <c r="R18" s="645">
        <f>SUM(T19:T25)</f>
        <v>0</v>
      </c>
      <c r="S18" s="645"/>
      <c r="T18" s="354">
        <f t="shared" ref="T18:AM18" si="2">SUM(T19:T25)</f>
        <v>0</v>
      </c>
      <c r="U18" s="354">
        <f t="shared" si="2"/>
        <v>0</v>
      </c>
      <c r="V18" s="354">
        <f t="shared" si="2"/>
        <v>0</v>
      </c>
      <c r="W18" s="354">
        <f t="shared" si="2"/>
        <v>0</v>
      </c>
      <c r="X18" s="354">
        <f t="shared" si="2"/>
        <v>0</v>
      </c>
      <c r="Y18" s="354">
        <f t="shared" si="2"/>
        <v>0</v>
      </c>
      <c r="Z18" s="354">
        <f t="shared" si="2"/>
        <v>0</v>
      </c>
      <c r="AA18" s="354">
        <f t="shared" si="2"/>
        <v>94.00685746133334</v>
      </c>
      <c r="AB18" s="478">
        <f t="shared" si="2"/>
        <v>3.21</v>
      </c>
      <c r="AC18" s="354">
        <f t="shared" si="2"/>
        <v>0</v>
      </c>
      <c r="AD18" s="354">
        <f t="shared" si="2"/>
        <v>0</v>
      </c>
      <c r="AE18" s="354">
        <f t="shared" si="2"/>
        <v>0</v>
      </c>
      <c r="AF18" s="354">
        <f t="shared" si="2"/>
        <v>0</v>
      </c>
      <c r="AG18" s="354">
        <f t="shared" si="2"/>
        <v>0</v>
      </c>
      <c r="AH18" s="354">
        <f t="shared" si="2"/>
        <v>94.00685746133334</v>
      </c>
      <c r="AI18" s="478">
        <f t="shared" si="2"/>
        <v>3.21</v>
      </c>
      <c r="AJ18" s="354">
        <f t="shared" si="2"/>
        <v>0</v>
      </c>
      <c r="AK18" s="354">
        <f t="shared" si="2"/>
        <v>0</v>
      </c>
      <c r="AL18" s="354">
        <f t="shared" si="2"/>
        <v>0</v>
      </c>
      <c r="AM18" s="354">
        <f t="shared" si="2"/>
        <v>0</v>
      </c>
    </row>
    <row r="19" spans="1:39" ht="20.25" customHeight="1" x14ac:dyDescent="0.25">
      <c r="A19" s="170" t="str">
        <f>'Пр 1 (произв)'!A18</f>
        <v>0.1</v>
      </c>
      <c r="B19" s="160" t="str">
        <f>'Пр 1 (произв)'!B18</f>
        <v>Технологическое присоединение (подключение), всего</v>
      </c>
      <c r="C19" s="170" t="str">
        <f>'Пр 1 (произв)'!C18</f>
        <v>Г</v>
      </c>
      <c r="D19" s="281">
        <f>D28</f>
        <v>0</v>
      </c>
      <c r="E19" s="281">
        <f>E28</f>
        <v>0</v>
      </c>
      <c r="F19" s="281">
        <f t="shared" ref="F19:AM19" si="3">F28</f>
        <v>0</v>
      </c>
      <c r="G19" s="281">
        <f t="shared" si="3"/>
        <v>0</v>
      </c>
      <c r="H19" s="281">
        <f t="shared" si="3"/>
        <v>0</v>
      </c>
      <c r="I19" s="281">
        <f t="shared" si="3"/>
        <v>0</v>
      </c>
      <c r="J19" s="281">
        <f t="shared" si="3"/>
        <v>0</v>
      </c>
      <c r="K19" s="281">
        <f t="shared" si="3"/>
        <v>0</v>
      </c>
      <c r="L19" s="281">
        <f t="shared" si="3"/>
        <v>0</v>
      </c>
      <c r="M19" s="281">
        <f t="shared" si="3"/>
        <v>0</v>
      </c>
      <c r="N19" s="281">
        <f t="shared" si="3"/>
        <v>0</v>
      </c>
      <c r="O19" s="281">
        <f t="shared" si="3"/>
        <v>0</v>
      </c>
      <c r="P19" s="281">
        <f t="shared" si="3"/>
        <v>0</v>
      </c>
      <c r="Q19" s="281">
        <f t="shared" si="3"/>
        <v>0</v>
      </c>
      <c r="R19" s="562">
        <f t="shared" si="3"/>
        <v>0</v>
      </c>
      <c r="S19" s="563"/>
      <c r="T19" s="281">
        <f t="shared" si="3"/>
        <v>0</v>
      </c>
      <c r="U19" s="281">
        <f t="shared" si="3"/>
        <v>0</v>
      </c>
      <c r="V19" s="281">
        <f t="shared" si="3"/>
        <v>0</v>
      </c>
      <c r="W19" s="281">
        <f t="shared" si="3"/>
        <v>0</v>
      </c>
      <c r="X19" s="281">
        <f t="shared" si="3"/>
        <v>0</v>
      </c>
      <c r="Y19" s="281">
        <f t="shared" si="3"/>
        <v>0</v>
      </c>
      <c r="Z19" s="281">
        <f t="shared" si="3"/>
        <v>0</v>
      </c>
      <c r="AA19" s="281">
        <f t="shared" si="3"/>
        <v>0</v>
      </c>
      <c r="AB19" s="472">
        <f t="shared" si="3"/>
        <v>0</v>
      </c>
      <c r="AC19" s="281">
        <f t="shared" si="3"/>
        <v>0</v>
      </c>
      <c r="AD19" s="281">
        <f t="shared" si="3"/>
        <v>0</v>
      </c>
      <c r="AE19" s="281">
        <f t="shared" si="3"/>
        <v>0</v>
      </c>
      <c r="AF19" s="281">
        <f t="shared" si="3"/>
        <v>0</v>
      </c>
      <c r="AG19" s="281">
        <f t="shared" si="3"/>
        <v>0</v>
      </c>
      <c r="AH19" s="281">
        <f t="shared" si="3"/>
        <v>0</v>
      </c>
      <c r="AI19" s="472">
        <f t="shared" si="3"/>
        <v>0</v>
      </c>
      <c r="AJ19" s="281">
        <f t="shared" si="3"/>
        <v>0</v>
      </c>
      <c r="AK19" s="281">
        <f t="shared" si="3"/>
        <v>0</v>
      </c>
      <c r="AL19" s="281">
        <f t="shared" si="3"/>
        <v>0</v>
      </c>
      <c r="AM19" s="281">
        <f t="shared" si="3"/>
        <v>0</v>
      </c>
    </row>
    <row r="20" spans="1:39" x14ac:dyDescent="0.25">
      <c r="A20" s="170" t="str">
        <f>'Пр 1 (произв)'!A19</f>
        <v>0.2</v>
      </c>
      <c r="B20" s="160" t="str">
        <f>'Пр 1 (произв)'!B19</f>
        <v>Реконструкция, всего</v>
      </c>
      <c r="C20" s="170" t="str">
        <f>'Пр 1 (произв)'!C19</f>
        <v>Г</v>
      </c>
      <c r="D20" s="281">
        <f>D70</f>
        <v>0</v>
      </c>
      <c r="E20" s="281">
        <f>E70</f>
        <v>0</v>
      </c>
      <c r="F20" s="281">
        <f t="shared" ref="F20:AM20" si="4">F70</f>
        <v>0</v>
      </c>
      <c r="G20" s="281">
        <f t="shared" si="4"/>
        <v>0</v>
      </c>
      <c r="H20" s="281">
        <f t="shared" si="4"/>
        <v>0</v>
      </c>
      <c r="I20" s="281">
        <f t="shared" si="4"/>
        <v>0</v>
      </c>
      <c r="J20" s="281">
        <f t="shared" si="4"/>
        <v>0</v>
      </c>
      <c r="K20" s="281">
        <f t="shared" si="4"/>
        <v>0</v>
      </c>
      <c r="L20" s="281">
        <f t="shared" si="4"/>
        <v>0</v>
      </c>
      <c r="M20" s="281">
        <f t="shared" si="4"/>
        <v>0</v>
      </c>
      <c r="N20" s="281">
        <f t="shared" si="4"/>
        <v>0</v>
      </c>
      <c r="O20" s="281">
        <f t="shared" si="4"/>
        <v>0</v>
      </c>
      <c r="P20" s="281">
        <f t="shared" si="4"/>
        <v>0</v>
      </c>
      <c r="Q20" s="281">
        <f t="shared" si="4"/>
        <v>0</v>
      </c>
      <c r="R20" s="562">
        <f t="shared" si="4"/>
        <v>0</v>
      </c>
      <c r="S20" s="563"/>
      <c r="T20" s="281">
        <f t="shared" si="4"/>
        <v>0</v>
      </c>
      <c r="U20" s="281">
        <f t="shared" si="4"/>
        <v>0</v>
      </c>
      <c r="V20" s="281">
        <f t="shared" si="4"/>
        <v>0</v>
      </c>
      <c r="W20" s="281">
        <f t="shared" si="4"/>
        <v>0</v>
      </c>
      <c r="X20" s="281">
        <f t="shared" si="4"/>
        <v>0</v>
      </c>
      <c r="Y20" s="281">
        <f t="shared" si="4"/>
        <v>0</v>
      </c>
      <c r="Z20" s="281">
        <f t="shared" si="4"/>
        <v>0</v>
      </c>
      <c r="AA20" s="281">
        <f t="shared" si="4"/>
        <v>0</v>
      </c>
      <c r="AB20" s="472">
        <f t="shared" si="4"/>
        <v>0</v>
      </c>
      <c r="AC20" s="281">
        <f t="shared" si="4"/>
        <v>0</v>
      </c>
      <c r="AD20" s="281">
        <f t="shared" si="4"/>
        <v>0</v>
      </c>
      <c r="AE20" s="281">
        <f t="shared" si="4"/>
        <v>0</v>
      </c>
      <c r="AF20" s="281">
        <f t="shared" si="4"/>
        <v>0</v>
      </c>
      <c r="AG20" s="281">
        <f t="shared" si="4"/>
        <v>0</v>
      </c>
      <c r="AH20" s="281">
        <f t="shared" si="4"/>
        <v>0</v>
      </c>
      <c r="AI20" s="472">
        <f t="shared" si="4"/>
        <v>0</v>
      </c>
      <c r="AJ20" s="281">
        <f t="shared" si="4"/>
        <v>0</v>
      </c>
      <c r="AK20" s="281">
        <f t="shared" si="4"/>
        <v>0</v>
      </c>
      <c r="AL20" s="281">
        <f t="shared" si="4"/>
        <v>0</v>
      </c>
      <c r="AM20" s="281">
        <f t="shared" si="4"/>
        <v>0</v>
      </c>
    </row>
    <row r="21" spans="1:39" ht="18" x14ac:dyDescent="0.25">
      <c r="A21" s="170" t="str">
        <f>'Пр 1 (произв)'!A20</f>
        <v>0.3</v>
      </c>
      <c r="B21" s="160" t="str">
        <f>'Пр 1 (произв)'!B20</f>
        <v>Модернизация, техническое перевооружение, всего</v>
      </c>
      <c r="C21" s="170" t="str">
        <f>'Пр 1 (произв)'!C20</f>
        <v>Г</v>
      </c>
      <c r="D21" s="281">
        <f>D87</f>
        <v>0</v>
      </c>
      <c r="E21" s="281">
        <f>E87</f>
        <v>0</v>
      </c>
      <c r="F21" s="281">
        <f t="shared" ref="F21:AM21" si="5">F87</f>
        <v>0</v>
      </c>
      <c r="G21" s="281">
        <f t="shared" si="5"/>
        <v>0</v>
      </c>
      <c r="H21" s="281">
        <f t="shared" si="5"/>
        <v>0</v>
      </c>
      <c r="I21" s="281">
        <f t="shared" si="5"/>
        <v>0</v>
      </c>
      <c r="J21" s="281">
        <f t="shared" si="5"/>
        <v>0</v>
      </c>
      <c r="K21" s="281">
        <f t="shared" si="5"/>
        <v>0</v>
      </c>
      <c r="L21" s="281">
        <f t="shared" si="5"/>
        <v>0</v>
      </c>
      <c r="M21" s="281">
        <f t="shared" si="5"/>
        <v>0</v>
      </c>
      <c r="N21" s="281">
        <f t="shared" si="5"/>
        <v>0</v>
      </c>
      <c r="O21" s="281">
        <f t="shared" si="5"/>
        <v>0</v>
      </c>
      <c r="P21" s="281">
        <f t="shared" si="5"/>
        <v>0</v>
      </c>
      <c r="Q21" s="281">
        <f t="shared" si="5"/>
        <v>0</v>
      </c>
      <c r="R21" s="562">
        <f t="shared" si="5"/>
        <v>0</v>
      </c>
      <c r="S21" s="563"/>
      <c r="T21" s="281">
        <f t="shared" si="5"/>
        <v>0</v>
      </c>
      <c r="U21" s="281">
        <f t="shared" si="5"/>
        <v>0</v>
      </c>
      <c r="V21" s="281">
        <f t="shared" si="5"/>
        <v>0</v>
      </c>
      <c r="W21" s="281">
        <f t="shared" si="5"/>
        <v>0</v>
      </c>
      <c r="X21" s="281">
        <f t="shared" si="5"/>
        <v>0</v>
      </c>
      <c r="Y21" s="281">
        <f t="shared" si="5"/>
        <v>0</v>
      </c>
      <c r="Z21" s="281">
        <f t="shared" si="5"/>
        <v>0</v>
      </c>
      <c r="AA21" s="281">
        <f t="shared" si="5"/>
        <v>33.697497461333342</v>
      </c>
      <c r="AB21" s="472">
        <f t="shared" si="5"/>
        <v>3.21</v>
      </c>
      <c r="AC21" s="281">
        <f t="shared" si="5"/>
        <v>0</v>
      </c>
      <c r="AD21" s="281">
        <f t="shared" si="5"/>
        <v>0</v>
      </c>
      <c r="AE21" s="281">
        <f t="shared" si="5"/>
        <v>0</v>
      </c>
      <c r="AF21" s="281">
        <f t="shared" si="5"/>
        <v>0</v>
      </c>
      <c r="AG21" s="281">
        <f t="shared" si="5"/>
        <v>0</v>
      </c>
      <c r="AH21" s="281">
        <f t="shared" si="5"/>
        <v>33.697497461333342</v>
      </c>
      <c r="AI21" s="472">
        <f t="shared" si="5"/>
        <v>3.21</v>
      </c>
      <c r="AJ21" s="281">
        <f t="shared" si="5"/>
        <v>0</v>
      </c>
      <c r="AK21" s="281">
        <f t="shared" si="5"/>
        <v>0</v>
      </c>
      <c r="AL21" s="281">
        <f t="shared" si="5"/>
        <v>0</v>
      </c>
      <c r="AM21" s="281">
        <f t="shared" si="5"/>
        <v>0</v>
      </c>
    </row>
    <row r="22" spans="1:39" ht="24" customHeight="1" x14ac:dyDescent="0.25">
      <c r="A22" s="170" t="str">
        <f>'Пр 1 (произв)'!A21</f>
        <v>0.4</v>
      </c>
      <c r="B22" s="160" t="str">
        <f>'Пр 1 (произв)'!B21</f>
        <v>Инвестиционные проекты, реализация которых обуславливается схемами теплоснабжения, всего</v>
      </c>
      <c r="C22" s="170" t="str">
        <f>'Пр 1 (произв)'!C21</f>
        <v>Г</v>
      </c>
      <c r="D22" s="281">
        <f>D145</f>
        <v>0</v>
      </c>
      <c r="E22" s="281">
        <f>E146</f>
        <v>0</v>
      </c>
      <c r="F22" s="281">
        <f t="shared" ref="F22:AM22" si="6">F146</f>
        <v>0</v>
      </c>
      <c r="G22" s="281">
        <f t="shared" si="6"/>
        <v>0</v>
      </c>
      <c r="H22" s="281">
        <f t="shared" si="6"/>
        <v>0</v>
      </c>
      <c r="I22" s="281">
        <f t="shared" si="6"/>
        <v>0</v>
      </c>
      <c r="J22" s="281">
        <f t="shared" si="6"/>
        <v>0</v>
      </c>
      <c r="K22" s="281">
        <f t="shared" si="6"/>
        <v>0</v>
      </c>
      <c r="L22" s="281">
        <f t="shared" si="6"/>
        <v>0</v>
      </c>
      <c r="M22" s="281">
        <f t="shared" si="6"/>
        <v>0</v>
      </c>
      <c r="N22" s="281">
        <f t="shared" si="6"/>
        <v>0</v>
      </c>
      <c r="O22" s="281">
        <f t="shared" si="6"/>
        <v>0</v>
      </c>
      <c r="P22" s="281">
        <f t="shared" si="6"/>
        <v>0</v>
      </c>
      <c r="Q22" s="281">
        <f t="shared" si="6"/>
        <v>0</v>
      </c>
      <c r="R22" s="562">
        <f t="shared" si="6"/>
        <v>0</v>
      </c>
      <c r="S22" s="563"/>
      <c r="T22" s="281">
        <f t="shared" si="6"/>
        <v>0</v>
      </c>
      <c r="U22" s="281">
        <f t="shared" si="6"/>
        <v>0</v>
      </c>
      <c r="V22" s="281">
        <f t="shared" si="6"/>
        <v>0</v>
      </c>
      <c r="W22" s="281">
        <f t="shared" si="6"/>
        <v>0</v>
      </c>
      <c r="X22" s="281">
        <f t="shared" si="6"/>
        <v>0</v>
      </c>
      <c r="Y22" s="281">
        <f t="shared" si="6"/>
        <v>0</v>
      </c>
      <c r="Z22" s="281">
        <f t="shared" si="6"/>
        <v>0</v>
      </c>
      <c r="AA22" s="281">
        <f t="shared" si="6"/>
        <v>0</v>
      </c>
      <c r="AB22" s="472">
        <f t="shared" si="6"/>
        <v>0</v>
      </c>
      <c r="AC22" s="281">
        <f t="shared" si="6"/>
        <v>0</v>
      </c>
      <c r="AD22" s="281">
        <f t="shared" si="6"/>
        <v>0</v>
      </c>
      <c r="AE22" s="281">
        <f t="shared" si="6"/>
        <v>0</v>
      </c>
      <c r="AF22" s="281">
        <f t="shared" si="6"/>
        <v>0</v>
      </c>
      <c r="AG22" s="281">
        <f t="shared" si="6"/>
        <v>0</v>
      </c>
      <c r="AH22" s="281">
        <f t="shared" si="6"/>
        <v>0</v>
      </c>
      <c r="AI22" s="472">
        <f t="shared" si="6"/>
        <v>0</v>
      </c>
      <c r="AJ22" s="281">
        <f t="shared" si="6"/>
        <v>0</v>
      </c>
      <c r="AK22" s="281">
        <f t="shared" si="6"/>
        <v>0</v>
      </c>
      <c r="AL22" s="281">
        <f t="shared" si="6"/>
        <v>0</v>
      </c>
      <c r="AM22" s="281">
        <f t="shared" si="6"/>
        <v>0</v>
      </c>
    </row>
    <row r="23" spans="1:39" x14ac:dyDescent="0.25">
      <c r="A23" s="170" t="str">
        <f>'Пр 1 (произв)'!A22</f>
        <v>0.5</v>
      </c>
      <c r="B23" s="160" t="str">
        <f>'Пр 1 (произв)'!B22</f>
        <v>Новое строительство, всего</v>
      </c>
      <c r="C23" s="170" t="str">
        <f>'Пр 1 (произв)'!C22</f>
        <v>Г</v>
      </c>
      <c r="D23" s="281">
        <f>D162</f>
        <v>0</v>
      </c>
      <c r="E23" s="281">
        <f t="shared" ref="E23:Q23" si="7">E162</f>
        <v>0</v>
      </c>
      <c r="F23" s="281">
        <f t="shared" si="7"/>
        <v>0</v>
      </c>
      <c r="G23" s="281">
        <f t="shared" si="7"/>
        <v>0</v>
      </c>
      <c r="H23" s="281">
        <f t="shared" si="7"/>
        <v>0</v>
      </c>
      <c r="I23" s="281">
        <f t="shared" si="7"/>
        <v>0</v>
      </c>
      <c r="J23" s="281">
        <f t="shared" si="7"/>
        <v>0</v>
      </c>
      <c r="K23" s="281">
        <f t="shared" si="7"/>
        <v>0</v>
      </c>
      <c r="L23" s="281">
        <f t="shared" si="7"/>
        <v>0</v>
      </c>
      <c r="M23" s="281">
        <f t="shared" si="7"/>
        <v>0</v>
      </c>
      <c r="N23" s="281">
        <f t="shared" si="7"/>
        <v>0</v>
      </c>
      <c r="O23" s="281">
        <f t="shared" si="7"/>
        <v>0</v>
      </c>
      <c r="P23" s="281">
        <f t="shared" si="7"/>
        <v>0</v>
      </c>
      <c r="Q23" s="281">
        <f t="shared" si="7"/>
        <v>0</v>
      </c>
      <c r="R23" s="562">
        <f>R162</f>
        <v>0</v>
      </c>
      <c r="S23" s="563"/>
      <c r="T23" s="281">
        <f t="shared" ref="T23:AM23" si="8">T162</f>
        <v>0</v>
      </c>
      <c r="U23" s="281">
        <f t="shared" si="8"/>
        <v>0</v>
      </c>
      <c r="V23" s="281">
        <f t="shared" si="8"/>
        <v>0</v>
      </c>
      <c r="W23" s="281">
        <f t="shared" si="8"/>
        <v>0</v>
      </c>
      <c r="X23" s="281">
        <f t="shared" si="8"/>
        <v>0</v>
      </c>
      <c r="Y23" s="281">
        <f t="shared" si="8"/>
        <v>0</v>
      </c>
      <c r="Z23" s="281">
        <f t="shared" si="8"/>
        <v>0</v>
      </c>
      <c r="AA23" s="281">
        <f t="shared" si="8"/>
        <v>60.309359999999998</v>
      </c>
      <c r="AB23" s="472">
        <f t="shared" si="8"/>
        <v>0</v>
      </c>
      <c r="AC23" s="281">
        <f t="shared" si="8"/>
        <v>0</v>
      </c>
      <c r="AD23" s="281">
        <f t="shared" si="8"/>
        <v>0</v>
      </c>
      <c r="AE23" s="281">
        <f t="shared" si="8"/>
        <v>0</v>
      </c>
      <c r="AF23" s="281">
        <f t="shared" si="8"/>
        <v>0</v>
      </c>
      <c r="AG23" s="281">
        <f t="shared" si="8"/>
        <v>0</v>
      </c>
      <c r="AH23" s="281">
        <f t="shared" si="8"/>
        <v>60.309359999999998</v>
      </c>
      <c r="AI23" s="472">
        <f t="shared" si="8"/>
        <v>0</v>
      </c>
      <c r="AJ23" s="281">
        <f t="shared" si="8"/>
        <v>0</v>
      </c>
      <c r="AK23" s="281">
        <f t="shared" si="8"/>
        <v>0</v>
      </c>
      <c r="AL23" s="281">
        <f t="shared" si="8"/>
        <v>0</v>
      </c>
      <c r="AM23" s="281">
        <f t="shared" si="8"/>
        <v>0</v>
      </c>
    </row>
    <row r="24" spans="1:39" ht="21" customHeight="1" x14ac:dyDescent="0.25">
      <c r="A24" s="170" t="str">
        <f>'Пр 1 (произв)'!A23</f>
        <v>0.6</v>
      </c>
      <c r="B24" s="160" t="str">
        <f>'Пр 1 (произв)'!B23</f>
        <v>Покупка земельных участков для целей реализации инвестиционных проектов, всего</v>
      </c>
      <c r="C24" s="170" t="str">
        <f>'Пр 1 (произв)'!C23</f>
        <v>Г</v>
      </c>
      <c r="D24" s="281">
        <f>D180</f>
        <v>0</v>
      </c>
      <c r="E24" s="281">
        <f>E181</f>
        <v>0</v>
      </c>
      <c r="F24" s="281">
        <f t="shared" ref="F24:AM24" si="9">F181</f>
        <v>0</v>
      </c>
      <c r="G24" s="281">
        <f t="shared" si="9"/>
        <v>0</v>
      </c>
      <c r="H24" s="281">
        <f t="shared" si="9"/>
        <v>0</v>
      </c>
      <c r="I24" s="281">
        <f t="shared" si="9"/>
        <v>0</v>
      </c>
      <c r="J24" s="281">
        <f t="shared" si="9"/>
        <v>0</v>
      </c>
      <c r="K24" s="281">
        <f t="shared" si="9"/>
        <v>0</v>
      </c>
      <c r="L24" s="281">
        <f t="shared" si="9"/>
        <v>0</v>
      </c>
      <c r="M24" s="281">
        <f t="shared" si="9"/>
        <v>0</v>
      </c>
      <c r="N24" s="281">
        <f t="shared" si="9"/>
        <v>0</v>
      </c>
      <c r="O24" s="281">
        <f t="shared" si="9"/>
        <v>0</v>
      </c>
      <c r="P24" s="281">
        <f t="shared" si="9"/>
        <v>0</v>
      </c>
      <c r="Q24" s="281">
        <f t="shared" si="9"/>
        <v>0</v>
      </c>
      <c r="R24" s="562">
        <f t="shared" si="9"/>
        <v>0</v>
      </c>
      <c r="S24" s="563"/>
      <c r="T24" s="281">
        <f t="shared" si="9"/>
        <v>0</v>
      </c>
      <c r="U24" s="281">
        <f t="shared" si="9"/>
        <v>0</v>
      </c>
      <c r="V24" s="281">
        <f t="shared" si="9"/>
        <v>0</v>
      </c>
      <c r="W24" s="281">
        <f t="shared" si="9"/>
        <v>0</v>
      </c>
      <c r="X24" s="281">
        <f t="shared" si="9"/>
        <v>0</v>
      </c>
      <c r="Y24" s="281">
        <f t="shared" si="9"/>
        <v>0</v>
      </c>
      <c r="Z24" s="281">
        <f t="shared" si="9"/>
        <v>0</v>
      </c>
      <c r="AA24" s="281">
        <f t="shared" si="9"/>
        <v>0</v>
      </c>
      <c r="AB24" s="472">
        <f t="shared" si="9"/>
        <v>0</v>
      </c>
      <c r="AC24" s="281">
        <f t="shared" si="9"/>
        <v>0</v>
      </c>
      <c r="AD24" s="281">
        <f t="shared" si="9"/>
        <v>0</v>
      </c>
      <c r="AE24" s="281">
        <f t="shared" si="9"/>
        <v>0</v>
      </c>
      <c r="AF24" s="281">
        <f t="shared" si="9"/>
        <v>0</v>
      </c>
      <c r="AG24" s="281">
        <f t="shared" si="9"/>
        <v>0</v>
      </c>
      <c r="AH24" s="281">
        <f t="shared" si="9"/>
        <v>0</v>
      </c>
      <c r="AI24" s="472">
        <f t="shared" si="9"/>
        <v>0</v>
      </c>
      <c r="AJ24" s="281">
        <f t="shared" si="9"/>
        <v>0</v>
      </c>
      <c r="AK24" s="281">
        <f t="shared" si="9"/>
        <v>0</v>
      </c>
      <c r="AL24" s="281">
        <f t="shared" si="9"/>
        <v>0</v>
      </c>
      <c r="AM24" s="281">
        <f t="shared" si="9"/>
        <v>0</v>
      </c>
    </row>
    <row r="25" spans="1:39" x14ac:dyDescent="0.25">
      <c r="A25" s="170" t="str">
        <f>'Пр 1 (произв)'!A24</f>
        <v>0.7</v>
      </c>
      <c r="B25" s="160" t="str">
        <f>'Пр 1 (произв)'!B24</f>
        <v>Прочие инвестиционные проекты, всего</v>
      </c>
      <c r="C25" s="170" t="str">
        <f>'Пр 1 (произв)'!C24</f>
        <v>Г</v>
      </c>
      <c r="D25" s="281">
        <f>D185</f>
        <v>0</v>
      </c>
      <c r="E25" s="281">
        <f>E185</f>
        <v>0</v>
      </c>
      <c r="F25" s="281">
        <f t="shared" ref="F25:AM25" si="10">F185</f>
        <v>0</v>
      </c>
      <c r="G25" s="281">
        <f t="shared" si="10"/>
        <v>0</v>
      </c>
      <c r="H25" s="281">
        <f t="shared" si="10"/>
        <v>0</v>
      </c>
      <c r="I25" s="281">
        <f t="shared" si="10"/>
        <v>0</v>
      </c>
      <c r="J25" s="281">
        <f t="shared" si="10"/>
        <v>0</v>
      </c>
      <c r="K25" s="281">
        <f t="shared" si="10"/>
        <v>0</v>
      </c>
      <c r="L25" s="281">
        <f t="shared" si="10"/>
        <v>0</v>
      </c>
      <c r="M25" s="281">
        <f t="shared" si="10"/>
        <v>0</v>
      </c>
      <c r="N25" s="281">
        <f t="shared" si="10"/>
        <v>0</v>
      </c>
      <c r="O25" s="281">
        <f t="shared" si="10"/>
        <v>0</v>
      </c>
      <c r="P25" s="281">
        <f t="shared" si="10"/>
        <v>0</v>
      </c>
      <c r="Q25" s="281">
        <f t="shared" si="10"/>
        <v>0</v>
      </c>
      <c r="R25" s="562">
        <f t="shared" si="10"/>
        <v>0</v>
      </c>
      <c r="S25" s="563"/>
      <c r="T25" s="281">
        <f t="shared" si="10"/>
        <v>0</v>
      </c>
      <c r="U25" s="281">
        <f t="shared" si="10"/>
        <v>0</v>
      </c>
      <c r="V25" s="281">
        <f t="shared" si="10"/>
        <v>0</v>
      </c>
      <c r="W25" s="281">
        <f t="shared" si="10"/>
        <v>0</v>
      </c>
      <c r="X25" s="281">
        <f t="shared" si="10"/>
        <v>0</v>
      </c>
      <c r="Y25" s="281">
        <f t="shared" si="10"/>
        <v>0</v>
      </c>
      <c r="Z25" s="281">
        <f t="shared" si="10"/>
        <v>0</v>
      </c>
      <c r="AA25" s="281">
        <f t="shared" si="10"/>
        <v>0</v>
      </c>
      <c r="AB25" s="472">
        <f t="shared" si="10"/>
        <v>0</v>
      </c>
      <c r="AC25" s="281">
        <f t="shared" si="10"/>
        <v>0</v>
      </c>
      <c r="AD25" s="281">
        <f t="shared" si="10"/>
        <v>0</v>
      </c>
      <c r="AE25" s="281">
        <f t="shared" si="10"/>
        <v>0</v>
      </c>
      <c r="AF25" s="281">
        <f t="shared" si="10"/>
        <v>0</v>
      </c>
      <c r="AG25" s="281">
        <f t="shared" si="10"/>
        <v>0</v>
      </c>
      <c r="AH25" s="281">
        <f t="shared" si="10"/>
        <v>0</v>
      </c>
      <c r="AI25" s="472">
        <f t="shared" si="10"/>
        <v>0</v>
      </c>
      <c r="AJ25" s="281">
        <f t="shared" si="10"/>
        <v>0</v>
      </c>
      <c r="AK25" s="281">
        <f t="shared" si="10"/>
        <v>0</v>
      </c>
      <c r="AL25" s="281">
        <f t="shared" si="10"/>
        <v>0</v>
      </c>
      <c r="AM25" s="281">
        <f t="shared" si="10"/>
        <v>0</v>
      </c>
    </row>
    <row r="26" spans="1:39" x14ac:dyDescent="0.25">
      <c r="A26" s="170">
        <f>'Пр 1 (произв)'!A25</f>
        <v>0</v>
      </c>
      <c r="B26" s="118">
        <f>'Пр 1 (произв)'!B25</f>
        <v>0</v>
      </c>
      <c r="C26" s="170">
        <f>'Пр 1 (произв)'!C25</f>
        <v>0</v>
      </c>
      <c r="AB26" s="479"/>
      <c r="AI26" s="479"/>
    </row>
    <row r="27" spans="1:39" x14ac:dyDescent="0.25">
      <c r="A27" s="170">
        <f>'Пр 1 (произв)'!A26</f>
        <v>1</v>
      </c>
      <c r="B27" s="168" t="str">
        <f>'Пр 1 (произв)'!B26</f>
        <v>Ненецкий автономный окгуг</v>
      </c>
      <c r="C27" s="170">
        <f>'Пр 1 (произв)'!C26</f>
        <v>0</v>
      </c>
      <c r="D27" s="252">
        <f t="shared" ref="D27:R27" si="11">D28+D70+D87+D145+D162+D180</f>
        <v>0</v>
      </c>
      <c r="E27" s="252">
        <f t="shared" si="11"/>
        <v>0</v>
      </c>
      <c r="F27" s="252">
        <f t="shared" si="11"/>
        <v>0</v>
      </c>
      <c r="G27" s="252">
        <f t="shared" si="11"/>
        <v>0</v>
      </c>
      <c r="H27" s="252">
        <f t="shared" si="11"/>
        <v>0</v>
      </c>
      <c r="I27" s="252">
        <f t="shared" si="11"/>
        <v>0</v>
      </c>
      <c r="J27" s="252">
        <f t="shared" si="11"/>
        <v>0</v>
      </c>
      <c r="K27" s="252">
        <f t="shared" si="11"/>
        <v>0</v>
      </c>
      <c r="L27" s="252">
        <f t="shared" si="11"/>
        <v>0</v>
      </c>
      <c r="M27" s="252">
        <f t="shared" si="11"/>
        <v>0</v>
      </c>
      <c r="N27" s="252">
        <f t="shared" si="11"/>
        <v>0</v>
      </c>
      <c r="O27" s="252">
        <f t="shared" si="11"/>
        <v>0</v>
      </c>
      <c r="P27" s="252">
        <f t="shared" si="11"/>
        <v>0</v>
      </c>
      <c r="Q27" s="252">
        <f t="shared" si="11"/>
        <v>0</v>
      </c>
      <c r="R27" s="656">
        <f t="shared" si="11"/>
        <v>0</v>
      </c>
      <c r="S27" s="657"/>
      <c r="T27" s="252">
        <f t="shared" ref="T27:AM27" si="12">T28+T70+T87+T145+T162+T180</f>
        <v>0</v>
      </c>
      <c r="U27" s="252">
        <f t="shared" si="12"/>
        <v>0</v>
      </c>
      <c r="V27" s="252">
        <f t="shared" si="12"/>
        <v>0</v>
      </c>
      <c r="W27" s="252">
        <f t="shared" si="12"/>
        <v>0</v>
      </c>
      <c r="X27" s="252">
        <f t="shared" si="12"/>
        <v>0</v>
      </c>
      <c r="Y27" s="252">
        <f t="shared" si="12"/>
        <v>0</v>
      </c>
      <c r="Z27" s="252">
        <f t="shared" si="12"/>
        <v>0</v>
      </c>
      <c r="AA27" s="252">
        <f t="shared" si="12"/>
        <v>94.00685746133334</v>
      </c>
      <c r="AB27" s="480">
        <f t="shared" si="12"/>
        <v>3.21</v>
      </c>
      <c r="AC27" s="252">
        <f t="shared" si="12"/>
        <v>0</v>
      </c>
      <c r="AD27" s="252">
        <f t="shared" si="12"/>
        <v>0</v>
      </c>
      <c r="AE27" s="252">
        <f t="shared" si="12"/>
        <v>0</v>
      </c>
      <c r="AF27" s="252">
        <f t="shared" si="12"/>
        <v>0</v>
      </c>
      <c r="AG27" s="252">
        <f t="shared" si="12"/>
        <v>0</v>
      </c>
      <c r="AH27" s="252">
        <f t="shared" si="12"/>
        <v>94.00685746133334</v>
      </c>
      <c r="AI27" s="480">
        <f t="shared" si="12"/>
        <v>3.21</v>
      </c>
      <c r="AJ27" s="252">
        <f t="shared" si="12"/>
        <v>0</v>
      </c>
      <c r="AK27" s="252">
        <f t="shared" si="12"/>
        <v>0</v>
      </c>
      <c r="AL27" s="252">
        <f t="shared" si="12"/>
        <v>0</v>
      </c>
      <c r="AM27" s="252">
        <f t="shared" si="12"/>
        <v>0</v>
      </c>
    </row>
    <row r="28" spans="1:39" ht="18" x14ac:dyDescent="0.25">
      <c r="A28" s="170" t="str">
        <f>'Пр 1 (произв)'!A27</f>
        <v>1.1</v>
      </c>
      <c r="B28" s="130" t="str">
        <f>'Пр 1 (произв)'!B27</f>
        <v>Технологическое присоединение (подключение), всего, в том числе:</v>
      </c>
      <c r="C28" s="170" t="str">
        <f>'Пр 1 (произв)'!C27</f>
        <v>Г</v>
      </c>
      <c r="D28" s="146">
        <f>D29+D36+D45</f>
        <v>0</v>
      </c>
      <c r="E28" s="146">
        <f t="shared" ref="E28:AM28" si="13">E29+E36+E45</f>
        <v>0</v>
      </c>
      <c r="F28" s="146">
        <f t="shared" si="13"/>
        <v>0</v>
      </c>
      <c r="G28" s="146">
        <f t="shared" si="13"/>
        <v>0</v>
      </c>
      <c r="H28" s="146">
        <f t="shared" si="13"/>
        <v>0</v>
      </c>
      <c r="I28" s="146">
        <f t="shared" si="13"/>
        <v>0</v>
      </c>
      <c r="J28" s="146">
        <f t="shared" si="13"/>
        <v>0</v>
      </c>
      <c r="K28" s="146">
        <f t="shared" si="13"/>
        <v>0</v>
      </c>
      <c r="L28" s="146">
        <f t="shared" si="13"/>
        <v>0</v>
      </c>
      <c r="M28" s="146">
        <f t="shared" si="13"/>
        <v>0</v>
      </c>
      <c r="N28" s="146">
        <f t="shared" si="13"/>
        <v>0</v>
      </c>
      <c r="O28" s="146">
        <f t="shared" si="13"/>
        <v>0</v>
      </c>
      <c r="P28" s="146">
        <f t="shared" si="13"/>
        <v>0</v>
      </c>
      <c r="Q28" s="146">
        <f t="shared" si="13"/>
        <v>0</v>
      </c>
      <c r="R28" s="640">
        <f t="shared" si="13"/>
        <v>0</v>
      </c>
      <c r="S28" s="641"/>
      <c r="T28" s="146">
        <f t="shared" si="13"/>
        <v>0</v>
      </c>
      <c r="U28" s="146">
        <f t="shared" si="13"/>
        <v>0</v>
      </c>
      <c r="V28" s="146">
        <f t="shared" si="13"/>
        <v>0</v>
      </c>
      <c r="W28" s="146">
        <f t="shared" si="13"/>
        <v>0</v>
      </c>
      <c r="X28" s="146">
        <f t="shared" si="13"/>
        <v>0</v>
      </c>
      <c r="Y28" s="146">
        <f t="shared" si="13"/>
        <v>0</v>
      </c>
      <c r="Z28" s="146">
        <f t="shared" si="13"/>
        <v>0</v>
      </c>
      <c r="AA28" s="146">
        <f t="shared" si="13"/>
        <v>0</v>
      </c>
      <c r="AB28" s="476">
        <f t="shared" si="13"/>
        <v>0</v>
      </c>
      <c r="AC28" s="146">
        <f t="shared" si="13"/>
        <v>0</v>
      </c>
      <c r="AD28" s="146">
        <f t="shared" si="13"/>
        <v>0</v>
      </c>
      <c r="AE28" s="146">
        <f t="shared" si="13"/>
        <v>0</v>
      </c>
      <c r="AF28" s="146">
        <f t="shared" si="13"/>
        <v>0</v>
      </c>
      <c r="AG28" s="146">
        <f t="shared" si="13"/>
        <v>0</v>
      </c>
      <c r="AH28" s="146">
        <f t="shared" si="13"/>
        <v>0</v>
      </c>
      <c r="AI28" s="476">
        <f t="shared" si="13"/>
        <v>0</v>
      </c>
      <c r="AJ28" s="146">
        <f t="shared" si="13"/>
        <v>0</v>
      </c>
      <c r="AK28" s="146">
        <f t="shared" si="13"/>
        <v>0</v>
      </c>
      <c r="AL28" s="146">
        <f t="shared" si="13"/>
        <v>0</v>
      </c>
      <c r="AM28" s="146">
        <f t="shared" si="13"/>
        <v>0</v>
      </c>
    </row>
    <row r="29" spans="1:39" ht="54" x14ac:dyDescent="0.25">
      <c r="A29" s="170" t="str">
        <f>'Пр 1 (произв)'!A28</f>
        <v>1.1.1</v>
      </c>
      <c r="B29" s="134" t="str">
        <f>'Пр 1 (произв)'!B28</f>
        <v>Технологическое присоединение энергопринимающих устройств потребителей, объектов электросетевого хозяйства к распределительным устройствам объектов по производству электрической энергии, всего, в том числе:</v>
      </c>
      <c r="C29" s="170" t="str">
        <f>'Пр 1 (произв)'!C28</f>
        <v>Г</v>
      </c>
      <c r="D29" s="147">
        <f>SUM(D30,D33)</f>
        <v>0</v>
      </c>
      <c r="E29" s="147">
        <f t="shared" ref="E29:AM29" si="14">SUM(E30,E33)</f>
        <v>0</v>
      </c>
      <c r="F29" s="147">
        <f t="shared" si="14"/>
        <v>0</v>
      </c>
      <c r="G29" s="147">
        <f t="shared" si="14"/>
        <v>0</v>
      </c>
      <c r="H29" s="147">
        <f t="shared" si="14"/>
        <v>0</v>
      </c>
      <c r="I29" s="147">
        <f t="shared" si="14"/>
        <v>0</v>
      </c>
      <c r="J29" s="147">
        <f t="shared" si="14"/>
        <v>0</v>
      </c>
      <c r="K29" s="147">
        <f t="shared" si="14"/>
        <v>0</v>
      </c>
      <c r="L29" s="147">
        <f t="shared" si="14"/>
        <v>0</v>
      </c>
      <c r="M29" s="147">
        <f t="shared" si="14"/>
        <v>0</v>
      </c>
      <c r="N29" s="147">
        <f t="shared" si="14"/>
        <v>0</v>
      </c>
      <c r="O29" s="147">
        <f t="shared" si="14"/>
        <v>0</v>
      </c>
      <c r="P29" s="147">
        <f t="shared" si="14"/>
        <v>0</v>
      </c>
      <c r="Q29" s="147">
        <f t="shared" si="14"/>
        <v>0</v>
      </c>
      <c r="R29" s="638">
        <f t="shared" si="14"/>
        <v>0</v>
      </c>
      <c r="S29" s="639"/>
      <c r="T29" s="147">
        <f t="shared" si="14"/>
        <v>0</v>
      </c>
      <c r="U29" s="147">
        <f t="shared" si="14"/>
        <v>0</v>
      </c>
      <c r="V29" s="147">
        <f t="shared" si="14"/>
        <v>0</v>
      </c>
      <c r="W29" s="147">
        <f t="shared" si="14"/>
        <v>0</v>
      </c>
      <c r="X29" s="147">
        <f t="shared" si="14"/>
        <v>0</v>
      </c>
      <c r="Y29" s="147">
        <f t="shared" si="14"/>
        <v>0</v>
      </c>
      <c r="Z29" s="147">
        <f t="shared" si="14"/>
        <v>0</v>
      </c>
      <c r="AA29" s="147">
        <f t="shared" si="14"/>
        <v>0</v>
      </c>
      <c r="AB29" s="477">
        <f t="shared" si="14"/>
        <v>0</v>
      </c>
      <c r="AC29" s="147">
        <f t="shared" si="14"/>
        <v>0</v>
      </c>
      <c r="AD29" s="147">
        <f t="shared" si="14"/>
        <v>0</v>
      </c>
      <c r="AE29" s="147">
        <f t="shared" si="14"/>
        <v>0</v>
      </c>
      <c r="AF29" s="147">
        <f t="shared" si="14"/>
        <v>0</v>
      </c>
      <c r="AG29" s="147">
        <f t="shared" si="14"/>
        <v>0</v>
      </c>
      <c r="AH29" s="147">
        <f t="shared" si="14"/>
        <v>0</v>
      </c>
      <c r="AI29" s="477">
        <f t="shared" si="14"/>
        <v>0</v>
      </c>
      <c r="AJ29" s="147">
        <f t="shared" si="14"/>
        <v>0</v>
      </c>
      <c r="AK29" s="147">
        <f t="shared" si="14"/>
        <v>0</v>
      </c>
      <c r="AL29" s="147">
        <f t="shared" si="14"/>
        <v>0</v>
      </c>
      <c r="AM29" s="147">
        <f t="shared" si="14"/>
        <v>0</v>
      </c>
    </row>
    <row r="30" spans="1:39" ht="18" hidden="1" outlineLevel="1" x14ac:dyDescent="0.25">
      <c r="A30" s="170" t="str">
        <f>'Пр 1 (произв)'!A29</f>
        <v>1.1.1.1</v>
      </c>
      <c r="B30" s="118" t="str">
        <f>'Пр 1 (произв)'!B29</f>
        <v>Наименование объекта по производству электрической энергии, всего, в том числе:</v>
      </c>
      <c r="C30" s="170">
        <f>'Пр 1 (произв)'!C29</f>
        <v>0</v>
      </c>
      <c r="D30" s="258"/>
      <c r="AB30" s="479"/>
      <c r="AI30" s="479"/>
    </row>
    <row r="31" spans="1:39" hidden="1" outlineLevel="1" x14ac:dyDescent="0.25">
      <c r="A31" s="170" t="str">
        <f>'Пр 1 (произв)'!A30</f>
        <v>1.1.1.1</v>
      </c>
      <c r="B31" s="118" t="str">
        <f>'Пр 1 (произв)'!B30</f>
        <v>Наименование инвестиционного проекта</v>
      </c>
      <c r="C31" s="170">
        <f>'Пр 1 (произв)'!C30</f>
        <v>0</v>
      </c>
      <c r="D31" s="258"/>
      <c r="AB31" s="479"/>
      <c r="AI31" s="479"/>
    </row>
    <row r="32" spans="1:39" hidden="1" outlineLevel="1" x14ac:dyDescent="0.25">
      <c r="A32" s="170" t="str">
        <f>'Пр 1 (произв)'!A31</f>
        <v>1.1.1.1</v>
      </c>
      <c r="B32" s="118" t="str">
        <f>'Пр 1 (произв)'!B31</f>
        <v>Наименование инвестиционного проекта</v>
      </c>
      <c r="C32" s="170">
        <f>'Пр 1 (произв)'!C31</f>
        <v>0</v>
      </c>
      <c r="D32" s="258"/>
      <c r="AB32" s="479"/>
      <c r="AI32" s="479"/>
    </row>
    <row r="33" spans="1:39" ht="18" hidden="1" outlineLevel="1" x14ac:dyDescent="0.25">
      <c r="A33" s="170" t="str">
        <f>'Пр 1 (произв)'!A32</f>
        <v>1.1.1.2</v>
      </c>
      <c r="B33" s="139" t="str">
        <f>'Пр 1 (произв)'!B32</f>
        <v>Наименование объекта по производству электрической энергии, всего, в том числе:</v>
      </c>
      <c r="C33" s="170">
        <f>'Пр 1 (произв)'!C32</f>
        <v>0</v>
      </c>
      <c r="D33" s="148"/>
      <c r="AB33" s="479"/>
      <c r="AI33" s="479"/>
    </row>
    <row r="34" spans="1:39" hidden="1" outlineLevel="1" x14ac:dyDescent="0.25">
      <c r="A34" s="170" t="str">
        <f>'Пр 1 (произв)'!A33</f>
        <v>1.1.1.2</v>
      </c>
      <c r="B34" s="118" t="str">
        <f>'Пр 1 (произв)'!B33</f>
        <v>Наименование инвестиционного проекта</v>
      </c>
      <c r="C34" s="170">
        <f>'Пр 1 (произв)'!C33</f>
        <v>0</v>
      </c>
      <c r="D34" s="258"/>
      <c r="AB34" s="479"/>
      <c r="AI34" s="479"/>
    </row>
    <row r="35" spans="1:39" hidden="1" outlineLevel="1" x14ac:dyDescent="0.25">
      <c r="A35" s="170" t="str">
        <f>'Пр 1 (произв)'!A34</f>
        <v>1.1.1.2</v>
      </c>
      <c r="B35" s="118" t="str">
        <f>'Пр 1 (произв)'!B34</f>
        <v>Наименование инвестиционного проекта</v>
      </c>
      <c r="C35" s="170">
        <f>'Пр 1 (произв)'!C34</f>
        <v>0</v>
      </c>
      <c r="D35" s="258"/>
      <c r="AB35" s="479"/>
      <c r="AI35" s="479"/>
    </row>
    <row r="36" spans="1:39" ht="27" collapsed="1" x14ac:dyDescent="0.25">
      <c r="A36" s="170" t="str">
        <f>'Пр 1 (произв)'!A35</f>
        <v>1.1.2</v>
      </c>
      <c r="B36" s="134" t="str">
        <f>'Пр 1 (произв)'!B35</f>
        <v>Технологическое присоединение объектов по производству электрической энергии к электрическим сетям, всего, в том числе:</v>
      </c>
      <c r="C36" s="170" t="str">
        <f>'Пр 1 (произв)'!C35</f>
        <v>Г</v>
      </c>
      <c r="D36" s="147">
        <f>SUM(D37,D41)</f>
        <v>0</v>
      </c>
      <c r="E36" s="147">
        <f t="shared" ref="E36:AM36" si="15">SUM(E37,E41)</f>
        <v>0</v>
      </c>
      <c r="F36" s="147">
        <f t="shared" si="15"/>
        <v>0</v>
      </c>
      <c r="G36" s="147">
        <f t="shared" si="15"/>
        <v>0</v>
      </c>
      <c r="H36" s="147">
        <f t="shared" si="15"/>
        <v>0</v>
      </c>
      <c r="I36" s="147">
        <f t="shared" si="15"/>
        <v>0</v>
      </c>
      <c r="J36" s="147">
        <f t="shared" si="15"/>
        <v>0</v>
      </c>
      <c r="K36" s="147">
        <f t="shared" si="15"/>
        <v>0</v>
      </c>
      <c r="L36" s="147">
        <f t="shared" si="15"/>
        <v>0</v>
      </c>
      <c r="M36" s="147">
        <f t="shared" si="15"/>
        <v>0</v>
      </c>
      <c r="N36" s="147">
        <f t="shared" si="15"/>
        <v>0</v>
      </c>
      <c r="O36" s="147">
        <f t="shared" si="15"/>
        <v>0</v>
      </c>
      <c r="P36" s="147">
        <f t="shared" si="15"/>
        <v>0</v>
      </c>
      <c r="Q36" s="147">
        <f t="shared" si="15"/>
        <v>0</v>
      </c>
      <c r="R36" s="638">
        <f t="shared" si="15"/>
        <v>0</v>
      </c>
      <c r="S36" s="639"/>
      <c r="T36" s="147">
        <f t="shared" si="15"/>
        <v>0</v>
      </c>
      <c r="U36" s="147">
        <f t="shared" si="15"/>
        <v>0</v>
      </c>
      <c r="V36" s="147">
        <f t="shared" si="15"/>
        <v>0</v>
      </c>
      <c r="W36" s="147">
        <f t="shared" si="15"/>
        <v>0</v>
      </c>
      <c r="X36" s="147">
        <f t="shared" si="15"/>
        <v>0</v>
      </c>
      <c r="Y36" s="147">
        <f t="shared" si="15"/>
        <v>0</v>
      </c>
      <c r="Z36" s="147">
        <f t="shared" si="15"/>
        <v>0</v>
      </c>
      <c r="AA36" s="147">
        <f t="shared" si="15"/>
        <v>0</v>
      </c>
      <c r="AB36" s="477">
        <f t="shared" si="15"/>
        <v>0</v>
      </c>
      <c r="AC36" s="147">
        <f t="shared" si="15"/>
        <v>0</v>
      </c>
      <c r="AD36" s="147">
        <f t="shared" si="15"/>
        <v>0</v>
      </c>
      <c r="AE36" s="147">
        <f t="shared" si="15"/>
        <v>0</v>
      </c>
      <c r="AF36" s="147">
        <f t="shared" si="15"/>
        <v>0</v>
      </c>
      <c r="AG36" s="147">
        <f t="shared" si="15"/>
        <v>0</v>
      </c>
      <c r="AH36" s="147">
        <f t="shared" si="15"/>
        <v>0</v>
      </c>
      <c r="AI36" s="477">
        <f t="shared" si="15"/>
        <v>0</v>
      </c>
      <c r="AJ36" s="147">
        <f t="shared" si="15"/>
        <v>0</v>
      </c>
      <c r="AK36" s="147">
        <f t="shared" si="15"/>
        <v>0</v>
      </c>
      <c r="AL36" s="147">
        <f t="shared" si="15"/>
        <v>0</v>
      </c>
      <c r="AM36" s="147">
        <f t="shared" si="15"/>
        <v>0</v>
      </c>
    </row>
    <row r="37" spans="1:39" ht="18" hidden="1" outlineLevel="1" x14ac:dyDescent="0.25">
      <c r="A37" s="170" t="str">
        <f>'Пр 1 (произв)'!A36</f>
        <v>1.1.2.1</v>
      </c>
      <c r="B37" s="118" t="str">
        <f>'Пр 1 (произв)'!B36</f>
        <v>Наименование объекта по производству электрической энергии, всего, в том числе:</v>
      </c>
      <c r="C37" s="170">
        <f>'Пр 1 (произв)'!C36</f>
        <v>0</v>
      </c>
      <c r="D37" s="258"/>
      <c r="AB37" s="479"/>
      <c r="AI37" s="479"/>
    </row>
    <row r="38" spans="1:39" hidden="1" outlineLevel="1" x14ac:dyDescent="0.25">
      <c r="A38" s="170" t="str">
        <f>'Пр 1 (произв)'!A37</f>
        <v>1.1.2.1</v>
      </c>
      <c r="B38" s="118" t="str">
        <f>'Пр 1 (произв)'!B37</f>
        <v>Наименование инвестиционного проекта</v>
      </c>
      <c r="C38" s="170">
        <f>'Пр 1 (произв)'!C37</f>
        <v>0</v>
      </c>
      <c r="D38" s="258"/>
      <c r="AB38" s="479"/>
      <c r="AI38" s="479"/>
    </row>
    <row r="39" spans="1:39" hidden="1" outlineLevel="1" x14ac:dyDescent="0.25">
      <c r="A39" s="170" t="str">
        <f>'Пр 1 (произв)'!A38</f>
        <v>1.1.2.1</v>
      </c>
      <c r="B39" s="118" t="str">
        <f>'Пр 1 (произв)'!B38</f>
        <v>Наименование инвестиционного проекта</v>
      </c>
      <c r="C39" s="170">
        <f>'Пр 1 (произв)'!C38</f>
        <v>0</v>
      </c>
      <c r="D39" s="258"/>
      <c r="AB39" s="479"/>
      <c r="AI39" s="479"/>
    </row>
    <row r="40" spans="1:39" hidden="1" outlineLevel="1" x14ac:dyDescent="0.25">
      <c r="A40" s="170" t="str">
        <f>'Пр 1 (произв)'!A39</f>
        <v>...</v>
      </c>
      <c r="B40" s="118" t="str">
        <f>'Пр 1 (произв)'!B39</f>
        <v>...</v>
      </c>
      <c r="C40" s="170">
        <f>'Пр 1 (произв)'!C39</f>
        <v>0</v>
      </c>
      <c r="D40" s="258"/>
      <c r="AB40" s="479"/>
      <c r="AI40" s="479"/>
    </row>
    <row r="41" spans="1:39" ht="18" hidden="1" outlineLevel="1" x14ac:dyDescent="0.25">
      <c r="A41" s="170" t="str">
        <f>'Пр 1 (произв)'!A40</f>
        <v>1.1.2.2</v>
      </c>
      <c r="B41" s="118" t="str">
        <f>'Пр 1 (произв)'!B40</f>
        <v>Наименование объекта по производству электрической энергии, всего, в том числе:</v>
      </c>
      <c r="C41" s="170">
        <f>'Пр 1 (произв)'!C40</f>
        <v>0</v>
      </c>
      <c r="D41" s="258"/>
      <c r="AB41" s="479"/>
      <c r="AI41" s="479"/>
    </row>
    <row r="42" spans="1:39" hidden="1" outlineLevel="1" x14ac:dyDescent="0.25">
      <c r="A42" s="170" t="str">
        <f>'Пр 1 (произв)'!A41</f>
        <v>1.1.2.2</v>
      </c>
      <c r="B42" s="118" t="str">
        <f>'Пр 1 (произв)'!B41</f>
        <v>Наименование инвестиционного проекта</v>
      </c>
      <c r="C42" s="170">
        <f>'Пр 1 (произв)'!C41</f>
        <v>0</v>
      </c>
      <c r="D42" s="258"/>
      <c r="AB42" s="479"/>
      <c r="AI42" s="479"/>
    </row>
    <row r="43" spans="1:39" hidden="1" outlineLevel="1" x14ac:dyDescent="0.25">
      <c r="A43" s="170" t="str">
        <f>'Пр 1 (произв)'!A42</f>
        <v>1.1.2.2</v>
      </c>
      <c r="B43" s="118" t="str">
        <f>'Пр 1 (произв)'!B42</f>
        <v>Наименование инвестиционного проекта</v>
      </c>
      <c r="C43" s="170">
        <f>'Пр 1 (произв)'!C42</f>
        <v>0</v>
      </c>
      <c r="D43" s="258"/>
      <c r="AB43" s="479"/>
      <c r="AI43" s="479"/>
    </row>
    <row r="44" spans="1:39" hidden="1" outlineLevel="1" x14ac:dyDescent="0.25">
      <c r="A44" s="170" t="str">
        <f>'Пр 1 (произв)'!A43</f>
        <v>...</v>
      </c>
      <c r="B44" s="118" t="str">
        <f>'Пр 1 (произв)'!B43</f>
        <v>...</v>
      </c>
      <c r="C44" s="170">
        <f>'Пр 1 (произв)'!C43</f>
        <v>0</v>
      </c>
      <c r="D44" s="258"/>
      <c r="AB44" s="479"/>
      <c r="AI44" s="479"/>
    </row>
    <row r="45" spans="1:39" ht="27" collapsed="1" x14ac:dyDescent="0.25">
      <c r="A45" s="170" t="str">
        <f>'Пр 1 (произв)'!A44</f>
        <v>1.1.3</v>
      </c>
      <c r="B45" s="134" t="str">
        <f>'Пр 1 (произв)'!B44</f>
        <v>Подключение теплопотребляющих установок потребителей тепловой энергии к системе теплоснабжения, всего, в том числе:</v>
      </c>
      <c r="C45" s="170" t="str">
        <f>'Пр 1 (произв)'!C44</f>
        <v>Г</v>
      </c>
      <c r="D45" s="147">
        <f>D46+D50+D54+D58+D62</f>
        <v>0</v>
      </c>
      <c r="E45" s="147">
        <f t="shared" ref="E45:AM45" si="16">E46+E50+E54+E58+E62</f>
        <v>0</v>
      </c>
      <c r="F45" s="147">
        <f t="shared" si="16"/>
        <v>0</v>
      </c>
      <c r="G45" s="147">
        <f t="shared" si="16"/>
        <v>0</v>
      </c>
      <c r="H45" s="147">
        <f t="shared" si="16"/>
        <v>0</v>
      </c>
      <c r="I45" s="147">
        <f t="shared" si="16"/>
        <v>0</v>
      </c>
      <c r="J45" s="147">
        <f t="shared" si="16"/>
        <v>0</v>
      </c>
      <c r="K45" s="147">
        <f t="shared" si="16"/>
        <v>0</v>
      </c>
      <c r="L45" s="147">
        <f t="shared" si="16"/>
        <v>0</v>
      </c>
      <c r="M45" s="147">
        <f t="shared" si="16"/>
        <v>0</v>
      </c>
      <c r="N45" s="147">
        <f t="shared" si="16"/>
        <v>0</v>
      </c>
      <c r="O45" s="147">
        <f t="shared" si="16"/>
        <v>0</v>
      </c>
      <c r="P45" s="147">
        <f t="shared" si="16"/>
        <v>0</v>
      </c>
      <c r="Q45" s="147">
        <f t="shared" si="16"/>
        <v>0</v>
      </c>
      <c r="R45" s="638">
        <f t="shared" si="16"/>
        <v>0</v>
      </c>
      <c r="S45" s="639"/>
      <c r="T45" s="147">
        <f t="shared" si="16"/>
        <v>0</v>
      </c>
      <c r="U45" s="147">
        <f t="shared" si="16"/>
        <v>0</v>
      </c>
      <c r="V45" s="147">
        <f t="shared" si="16"/>
        <v>0</v>
      </c>
      <c r="W45" s="147">
        <f t="shared" si="16"/>
        <v>0</v>
      </c>
      <c r="X45" s="147">
        <f t="shared" si="16"/>
        <v>0</v>
      </c>
      <c r="Y45" s="147">
        <f t="shared" si="16"/>
        <v>0</v>
      </c>
      <c r="Z45" s="147">
        <f t="shared" si="16"/>
        <v>0</v>
      </c>
      <c r="AA45" s="147">
        <f t="shared" si="16"/>
        <v>0</v>
      </c>
      <c r="AB45" s="477">
        <f t="shared" si="16"/>
        <v>0</v>
      </c>
      <c r="AC45" s="147">
        <f t="shared" si="16"/>
        <v>0</v>
      </c>
      <c r="AD45" s="147">
        <f t="shared" si="16"/>
        <v>0</v>
      </c>
      <c r="AE45" s="147">
        <f t="shared" si="16"/>
        <v>0</v>
      </c>
      <c r="AF45" s="147">
        <f t="shared" si="16"/>
        <v>0</v>
      </c>
      <c r="AG45" s="147">
        <f t="shared" si="16"/>
        <v>0</v>
      </c>
      <c r="AH45" s="147">
        <f t="shared" si="16"/>
        <v>0</v>
      </c>
      <c r="AI45" s="477">
        <f t="shared" si="16"/>
        <v>0</v>
      </c>
      <c r="AJ45" s="147">
        <f t="shared" si="16"/>
        <v>0</v>
      </c>
      <c r="AK45" s="147">
        <f t="shared" si="16"/>
        <v>0</v>
      </c>
      <c r="AL45" s="147">
        <f t="shared" si="16"/>
        <v>0</v>
      </c>
      <c r="AM45" s="147">
        <f t="shared" si="16"/>
        <v>0</v>
      </c>
    </row>
    <row r="46" spans="1:39" ht="45" hidden="1" outlineLevel="1" x14ac:dyDescent="0.25">
      <c r="A46" s="170" t="str">
        <f>'Пр 1 (произв)'!A45</f>
        <v>1.1.3.1</v>
      </c>
      <c r="B46" s="118" t="str">
        <f>'Пр 1 (произв)'!B45</f>
        <v>Подключение теплопотребляющих установок потребителей тепловой энергии, подключаемая тепловая нагрузка которых не превышает 0,1 Гкал/ч, к системе теплоснабжения, всего, в том числе:</v>
      </c>
      <c r="C46" s="170">
        <f>'Пр 1 (произв)'!C45</f>
        <v>0</v>
      </c>
      <c r="D46" s="258"/>
      <c r="AB46" s="479"/>
      <c r="AI46" s="479"/>
    </row>
    <row r="47" spans="1:39" hidden="1" outlineLevel="1" x14ac:dyDescent="0.25">
      <c r="A47" s="170" t="str">
        <f>'Пр 1 (произв)'!A46</f>
        <v>1.1.3.1</v>
      </c>
      <c r="B47" s="118" t="str">
        <f>'Пр 1 (произв)'!B46</f>
        <v>Наименование инвестиционного проекта</v>
      </c>
      <c r="C47" s="170">
        <f>'Пр 1 (произв)'!C46</f>
        <v>0</v>
      </c>
      <c r="D47" s="258"/>
      <c r="AB47" s="479"/>
      <c r="AI47" s="479"/>
    </row>
    <row r="48" spans="1:39" hidden="1" outlineLevel="1" x14ac:dyDescent="0.25">
      <c r="A48" s="170" t="str">
        <f>'Пр 1 (произв)'!A47</f>
        <v>1.1.3.1</v>
      </c>
      <c r="B48" s="118" t="str">
        <f>'Пр 1 (произв)'!B47</f>
        <v>Наименование инвестиционного проекта</v>
      </c>
      <c r="C48" s="170">
        <f>'Пр 1 (произв)'!C47</f>
        <v>0</v>
      </c>
      <c r="D48" s="258"/>
      <c r="AB48" s="479"/>
      <c r="AI48" s="479"/>
    </row>
    <row r="49" spans="1:35" hidden="1" outlineLevel="1" x14ac:dyDescent="0.25">
      <c r="A49" s="170" t="str">
        <f>'Пр 1 (произв)'!A48</f>
        <v>...</v>
      </c>
      <c r="B49" s="118" t="str">
        <f>'Пр 1 (произв)'!B48</f>
        <v>...</v>
      </c>
      <c r="C49" s="170">
        <f>'Пр 1 (произв)'!C48</f>
        <v>0</v>
      </c>
      <c r="D49" s="258"/>
      <c r="AB49" s="479"/>
      <c r="AI49" s="479"/>
    </row>
    <row r="50" spans="1:35" ht="45" hidden="1" outlineLevel="1" x14ac:dyDescent="0.25">
      <c r="A50" s="170" t="str">
        <f>'Пр 1 (произв)'!A49</f>
        <v>1.1.3.2</v>
      </c>
      <c r="B50" s="118" t="str">
        <f>'Пр 1 (произв)'!B49</f>
        <v>Подключение теплопотребляющих установок потребителей тепловой энергии, подключаемая тепловая нагрузка которых более 0,1 Гкал/ч и не превышает 1,5 Гкал/ч, к системе теплоснабжения, всего, в том числе:</v>
      </c>
      <c r="C50" s="170">
        <f>'Пр 1 (произв)'!C49</f>
        <v>0</v>
      </c>
      <c r="D50" s="258"/>
      <c r="AB50" s="479"/>
      <c r="AI50" s="479"/>
    </row>
    <row r="51" spans="1:35" hidden="1" outlineLevel="1" x14ac:dyDescent="0.25">
      <c r="A51" s="170" t="str">
        <f>'Пр 1 (произв)'!A50</f>
        <v>1.1.3.2</v>
      </c>
      <c r="B51" s="118" t="str">
        <f>'Пр 1 (произв)'!B50</f>
        <v>Наименование инвестиционного проекта</v>
      </c>
      <c r="C51" s="170">
        <f>'Пр 1 (произв)'!C50</f>
        <v>0</v>
      </c>
      <c r="D51" s="258"/>
      <c r="AB51" s="479"/>
      <c r="AI51" s="479"/>
    </row>
    <row r="52" spans="1:35" hidden="1" outlineLevel="1" x14ac:dyDescent="0.25">
      <c r="A52" s="170" t="str">
        <f>'Пр 1 (произв)'!A51</f>
        <v>1.1.3.2</v>
      </c>
      <c r="B52" s="118" t="str">
        <f>'Пр 1 (произв)'!B51</f>
        <v>Наименование инвестиционного проекта</v>
      </c>
      <c r="C52" s="170">
        <f>'Пр 1 (произв)'!C51</f>
        <v>0</v>
      </c>
      <c r="D52" s="258"/>
      <c r="AB52" s="479"/>
      <c r="AI52" s="479"/>
    </row>
    <row r="53" spans="1:35" hidden="1" outlineLevel="1" x14ac:dyDescent="0.25">
      <c r="A53" s="170" t="str">
        <f>'Пр 1 (произв)'!A52</f>
        <v>...</v>
      </c>
      <c r="B53" s="118" t="str">
        <f>'Пр 1 (произв)'!B52</f>
        <v>...</v>
      </c>
      <c r="C53" s="170">
        <f>'Пр 1 (произв)'!C52</f>
        <v>0</v>
      </c>
      <c r="D53" s="258"/>
      <c r="AB53" s="479"/>
      <c r="AI53" s="479"/>
    </row>
    <row r="54" spans="1:35" ht="36" hidden="1" outlineLevel="1" x14ac:dyDescent="0.25">
      <c r="A54" s="170" t="str">
        <f>'Пр 1 (произв)'!A53</f>
        <v>1.1.3.3</v>
      </c>
      <c r="B54" s="118" t="str">
        <f>'Пр 1 (произв)'!B53</f>
        <v>Подключение теплопотребляющих установок потребителей тепловой энергии, подключаемая тепловая нагрузка которых более 1,5 Гкал/ч, к системе теплоснабжения, всего, в том числе:</v>
      </c>
      <c r="C54" s="170">
        <f>'Пр 1 (произв)'!C53</f>
        <v>0</v>
      </c>
      <c r="D54" s="258"/>
      <c r="AB54" s="479"/>
      <c r="AI54" s="479"/>
    </row>
    <row r="55" spans="1:35" hidden="1" outlineLevel="1" x14ac:dyDescent="0.25">
      <c r="A55" s="170" t="str">
        <f>'Пр 1 (произв)'!A54</f>
        <v>1.1.3.3</v>
      </c>
      <c r="B55" s="118" t="str">
        <f>'Пр 1 (произв)'!B54</f>
        <v>Наименование инвестиционного проекта</v>
      </c>
      <c r="C55" s="170">
        <f>'Пр 1 (произв)'!C54</f>
        <v>0</v>
      </c>
      <c r="D55" s="258"/>
      <c r="AB55" s="479"/>
      <c r="AI55" s="479"/>
    </row>
    <row r="56" spans="1:35" hidden="1" outlineLevel="1" x14ac:dyDescent="0.25">
      <c r="A56" s="170" t="str">
        <f>'Пр 1 (произв)'!A55</f>
        <v>1.1.3.3</v>
      </c>
      <c r="B56" s="118" t="str">
        <f>'Пр 1 (произв)'!B55</f>
        <v>Наименование инвестиционного проекта</v>
      </c>
      <c r="C56" s="170">
        <f>'Пр 1 (произв)'!C55</f>
        <v>0</v>
      </c>
      <c r="D56" s="258"/>
      <c r="AB56" s="479"/>
      <c r="AI56" s="479"/>
    </row>
    <row r="57" spans="1:35" hidden="1" outlineLevel="1" x14ac:dyDescent="0.25">
      <c r="A57" s="170" t="str">
        <f>'Пр 1 (произв)'!A56</f>
        <v>...</v>
      </c>
      <c r="B57" s="118" t="str">
        <f>'Пр 1 (произв)'!B56</f>
        <v>...</v>
      </c>
      <c r="C57" s="170">
        <f>'Пр 1 (произв)'!C56</f>
        <v>0</v>
      </c>
      <c r="D57" s="258"/>
      <c r="AB57" s="479"/>
      <c r="AI57" s="479"/>
    </row>
    <row r="58" spans="1:35" ht="54" hidden="1" outlineLevel="1" x14ac:dyDescent="0.25">
      <c r="A58" s="170" t="str">
        <f>'Пр 1 (произв)'!A57</f>
        <v>1.1.3.4</v>
      </c>
      <c r="B58" s="118" t="str">
        <f>'Пр 1 (произв)'!B57</f>
        <v>Строительство, реконструкция, модернизация и (или) техническое перевооружение источников тепловой энергии в целях подключения теплопотребляющих установок потребителей тепловой энергии к системе теплоснабжения, всего, в том числе:</v>
      </c>
      <c r="C58" s="170">
        <f>'Пр 1 (произв)'!C57</f>
        <v>0</v>
      </c>
      <c r="D58" s="258"/>
      <c r="AB58" s="479"/>
      <c r="AI58" s="479"/>
    </row>
    <row r="59" spans="1:35" hidden="1" outlineLevel="1" x14ac:dyDescent="0.25">
      <c r="A59" s="170" t="str">
        <f>'Пр 1 (произв)'!A58</f>
        <v>1.1.3.4</v>
      </c>
      <c r="B59" s="118" t="str">
        <f>'Пр 1 (произв)'!B58</f>
        <v>Наименование инвестиционного проекта</v>
      </c>
      <c r="C59" s="170">
        <f>'Пр 1 (произв)'!C58</f>
        <v>0</v>
      </c>
      <c r="D59" s="258"/>
      <c r="AB59" s="479"/>
      <c r="AI59" s="479"/>
    </row>
    <row r="60" spans="1:35" hidden="1" outlineLevel="1" x14ac:dyDescent="0.25">
      <c r="A60" s="170" t="str">
        <f>'Пр 1 (произв)'!A59</f>
        <v>1.1.3.4</v>
      </c>
      <c r="B60" s="118" t="str">
        <f>'Пр 1 (произв)'!B59</f>
        <v>Наименование инвестиционного проекта</v>
      </c>
      <c r="C60" s="170">
        <f>'Пр 1 (произв)'!C59</f>
        <v>0</v>
      </c>
      <c r="D60" s="258"/>
      <c r="AB60" s="479"/>
      <c r="AI60" s="479"/>
    </row>
    <row r="61" spans="1:35" hidden="1" outlineLevel="1" x14ac:dyDescent="0.25">
      <c r="A61" s="170" t="str">
        <f>'Пр 1 (произв)'!A60</f>
        <v>...</v>
      </c>
      <c r="B61" s="118" t="str">
        <f>'Пр 1 (произв)'!B60</f>
        <v>...</v>
      </c>
      <c r="C61" s="170">
        <f>'Пр 1 (произв)'!C60</f>
        <v>0</v>
      </c>
      <c r="D61" s="258"/>
      <c r="AB61" s="479"/>
      <c r="AI61" s="479"/>
    </row>
    <row r="62" spans="1:35" ht="54" hidden="1" outlineLevel="1" x14ac:dyDescent="0.25">
      <c r="A62" s="170" t="str">
        <f>'Пр 1 (произв)'!A61</f>
        <v>1.1.3.5</v>
      </c>
      <c r="B62" s="118" t="str">
        <f>'Пр 1 (произв)'!B61</f>
        <v>Строительство, реконструкция, модернизация и (или) техническое перевооружение тепловых сетей в целях подключения теплопотребляющих установок потребителей тепловой энергии к системе теплоснабжения, всего, в том числе:</v>
      </c>
      <c r="C62" s="170">
        <f>'Пр 1 (произв)'!C61</f>
        <v>0</v>
      </c>
      <c r="D62" s="258"/>
      <c r="AB62" s="479"/>
      <c r="AI62" s="479"/>
    </row>
    <row r="63" spans="1:35" hidden="1" outlineLevel="1" x14ac:dyDescent="0.25">
      <c r="A63" s="170" t="str">
        <f>'Пр 1 (произв)'!A62</f>
        <v>1.1.3.5</v>
      </c>
      <c r="B63" s="118" t="str">
        <f>'Пр 1 (произв)'!B62</f>
        <v>Наименование инвестиционного проекта</v>
      </c>
      <c r="C63" s="170">
        <f>'Пр 1 (произв)'!C62</f>
        <v>0</v>
      </c>
      <c r="D63" s="258"/>
      <c r="AB63" s="479"/>
      <c r="AI63" s="479"/>
    </row>
    <row r="64" spans="1:35" hidden="1" outlineLevel="1" x14ac:dyDescent="0.25">
      <c r="A64" s="170" t="str">
        <f>'Пр 1 (произв)'!A63</f>
        <v>1.1.3.5</v>
      </c>
      <c r="B64" s="118" t="str">
        <f>'Пр 1 (произв)'!B63</f>
        <v>Наименование инвестиционного проекта</v>
      </c>
      <c r="C64" s="170">
        <f>'Пр 1 (произв)'!C63</f>
        <v>0</v>
      </c>
      <c r="D64" s="258"/>
      <c r="AB64" s="479"/>
      <c r="AI64" s="479"/>
    </row>
    <row r="65" spans="1:39 16384:16384" hidden="1" outlineLevel="1" x14ac:dyDescent="0.25">
      <c r="A65" s="170" t="str">
        <f>'Пр 1 (произв)'!A64</f>
        <v>...</v>
      </c>
      <c r="B65" s="118" t="str">
        <f>'Пр 1 (произв)'!B64</f>
        <v>...</v>
      </c>
      <c r="C65" s="170">
        <f>'Пр 1 (произв)'!C64</f>
        <v>0</v>
      </c>
      <c r="D65" s="258"/>
      <c r="AB65" s="479"/>
      <c r="AI65" s="479"/>
    </row>
    <row r="66" spans="1:39 16384:16384" ht="28.5" customHeight="1" collapsed="1" x14ac:dyDescent="0.25">
      <c r="A66" s="170" t="str">
        <f>'Пр 1 (произв)'!A65</f>
        <v>1.1.4</v>
      </c>
      <c r="B66" s="134" t="str">
        <f>'Пр 1 (произв)'!B65</f>
        <v>Подключение объектов теплоснабжения к системам теплоснабжения, всего, в том числе:</v>
      </c>
      <c r="C66" s="170" t="str">
        <f>'Пр 1 (произв)'!C65</f>
        <v>Г</v>
      </c>
      <c r="D66" s="147">
        <f>SUM(D67:D69)</f>
        <v>0</v>
      </c>
      <c r="E66" s="147">
        <f t="shared" ref="E66:AM66" si="17">SUM(E67:E69)</f>
        <v>0</v>
      </c>
      <c r="F66" s="147">
        <f t="shared" si="17"/>
        <v>0</v>
      </c>
      <c r="G66" s="147">
        <f t="shared" si="17"/>
        <v>0</v>
      </c>
      <c r="H66" s="147">
        <f t="shared" si="17"/>
        <v>0</v>
      </c>
      <c r="I66" s="147">
        <f t="shared" si="17"/>
        <v>0</v>
      </c>
      <c r="J66" s="147">
        <f t="shared" si="17"/>
        <v>0</v>
      </c>
      <c r="K66" s="147">
        <f t="shared" si="17"/>
        <v>0</v>
      </c>
      <c r="L66" s="147">
        <f t="shared" si="17"/>
        <v>0</v>
      </c>
      <c r="M66" s="147">
        <f t="shared" si="17"/>
        <v>0</v>
      </c>
      <c r="N66" s="147">
        <f t="shared" si="17"/>
        <v>0</v>
      </c>
      <c r="O66" s="147">
        <f t="shared" si="17"/>
        <v>0</v>
      </c>
      <c r="P66" s="147">
        <f t="shared" si="17"/>
        <v>0</v>
      </c>
      <c r="Q66" s="147">
        <f t="shared" si="17"/>
        <v>0</v>
      </c>
      <c r="R66" s="638">
        <f t="shared" si="17"/>
        <v>0</v>
      </c>
      <c r="S66" s="639"/>
      <c r="T66" s="147">
        <f t="shared" si="17"/>
        <v>0</v>
      </c>
      <c r="U66" s="147">
        <f t="shared" si="17"/>
        <v>0</v>
      </c>
      <c r="V66" s="147">
        <f t="shared" si="17"/>
        <v>0</v>
      </c>
      <c r="W66" s="147">
        <f t="shared" si="17"/>
        <v>0</v>
      </c>
      <c r="X66" s="147">
        <f t="shared" si="17"/>
        <v>0</v>
      </c>
      <c r="Y66" s="147">
        <f t="shared" si="17"/>
        <v>0</v>
      </c>
      <c r="Z66" s="147">
        <f t="shared" si="17"/>
        <v>0</v>
      </c>
      <c r="AA66" s="147">
        <f t="shared" si="17"/>
        <v>0</v>
      </c>
      <c r="AB66" s="477">
        <f t="shared" si="17"/>
        <v>0</v>
      </c>
      <c r="AC66" s="147">
        <f t="shared" si="17"/>
        <v>0</v>
      </c>
      <c r="AD66" s="147">
        <f t="shared" si="17"/>
        <v>0</v>
      </c>
      <c r="AE66" s="147">
        <f t="shared" si="17"/>
        <v>0</v>
      </c>
      <c r="AF66" s="147">
        <f t="shared" si="17"/>
        <v>0</v>
      </c>
      <c r="AG66" s="147">
        <f t="shared" si="17"/>
        <v>0</v>
      </c>
      <c r="AH66" s="147">
        <f t="shared" si="17"/>
        <v>0</v>
      </c>
      <c r="AI66" s="477">
        <f t="shared" si="17"/>
        <v>0</v>
      </c>
      <c r="AJ66" s="147">
        <f t="shared" si="17"/>
        <v>0</v>
      </c>
      <c r="AK66" s="147">
        <f t="shared" si="17"/>
        <v>0</v>
      </c>
      <c r="AL66" s="147">
        <f t="shared" si="17"/>
        <v>0</v>
      </c>
      <c r="AM66" s="147">
        <f t="shared" si="17"/>
        <v>0</v>
      </c>
    </row>
    <row r="67" spans="1:39 16384:16384" hidden="1" outlineLevel="1" x14ac:dyDescent="0.25">
      <c r="A67" s="170" t="str">
        <f>'Пр 1 (произв)'!A66</f>
        <v>1.1.4</v>
      </c>
      <c r="B67" s="118" t="str">
        <f>'Пр 1 (произв)'!B66</f>
        <v>Наименование инвестиционного проекта</v>
      </c>
      <c r="C67" s="170">
        <f>'Пр 1 (произв)'!C66</f>
        <v>0</v>
      </c>
      <c r="D67" s="258"/>
      <c r="AB67" s="479"/>
      <c r="AI67" s="479"/>
    </row>
    <row r="68" spans="1:39 16384:16384" hidden="1" outlineLevel="1" x14ac:dyDescent="0.25">
      <c r="A68" s="170" t="str">
        <f>'Пр 1 (произв)'!A67</f>
        <v>1.1.4</v>
      </c>
      <c r="B68" s="118" t="str">
        <f>'Пр 1 (произв)'!B67</f>
        <v>Наименование инвестиционного проекта</v>
      </c>
      <c r="C68" s="170">
        <f>'Пр 1 (произв)'!C67</f>
        <v>0</v>
      </c>
      <c r="D68" s="258"/>
      <c r="AB68" s="479"/>
      <c r="AI68" s="479"/>
    </row>
    <row r="69" spans="1:39 16384:16384" hidden="1" outlineLevel="1" x14ac:dyDescent="0.25">
      <c r="A69" s="170" t="str">
        <f>'Пр 1 (произв)'!A68</f>
        <v>...</v>
      </c>
      <c r="B69" s="118" t="str">
        <f>'Пр 1 (произв)'!B68</f>
        <v>...</v>
      </c>
      <c r="C69" s="170">
        <f>'Пр 1 (произв)'!C68</f>
        <v>0</v>
      </c>
      <c r="D69" s="258"/>
      <c r="AB69" s="479"/>
      <c r="AI69" s="479"/>
    </row>
    <row r="70" spans="1:39 16384:16384" ht="36" collapsed="1" x14ac:dyDescent="0.25">
      <c r="A70" s="170" t="str">
        <f>'Пр 1 (произв)'!A69</f>
        <v>1.2</v>
      </c>
      <c r="B70" s="130" t="str">
        <f>'Пр 1 (произв)'!B69</f>
        <v>Реконструкция объектов по производству электрической энергии, объектов теплоснабжения и прочих объектов основных средств, всего, в том числе:</v>
      </c>
      <c r="C70" s="170" t="str">
        <f>'Пр 1 (произв)'!C69</f>
        <v>Г</v>
      </c>
      <c r="D70" s="146">
        <f>D71+D75+D79+D83</f>
        <v>0</v>
      </c>
      <c r="E70" s="146">
        <f t="shared" ref="E70:AM70" si="18">E71+E75+E79+E83</f>
        <v>0</v>
      </c>
      <c r="F70" s="146">
        <f t="shared" si="18"/>
        <v>0</v>
      </c>
      <c r="G70" s="146">
        <f t="shared" si="18"/>
        <v>0</v>
      </c>
      <c r="H70" s="146">
        <f t="shared" si="18"/>
        <v>0</v>
      </c>
      <c r="I70" s="146">
        <f t="shared" si="18"/>
        <v>0</v>
      </c>
      <c r="J70" s="146">
        <f t="shared" si="18"/>
        <v>0</v>
      </c>
      <c r="K70" s="146">
        <f t="shared" si="18"/>
        <v>0</v>
      </c>
      <c r="L70" s="146">
        <f t="shared" si="18"/>
        <v>0</v>
      </c>
      <c r="M70" s="146">
        <f t="shared" si="18"/>
        <v>0</v>
      </c>
      <c r="N70" s="146">
        <f t="shared" si="18"/>
        <v>0</v>
      </c>
      <c r="O70" s="146">
        <f t="shared" si="18"/>
        <v>0</v>
      </c>
      <c r="P70" s="146">
        <f t="shared" si="18"/>
        <v>0</v>
      </c>
      <c r="Q70" s="146">
        <f t="shared" si="18"/>
        <v>0</v>
      </c>
      <c r="R70" s="640">
        <f t="shared" si="18"/>
        <v>0</v>
      </c>
      <c r="S70" s="641"/>
      <c r="T70" s="146">
        <f t="shared" si="18"/>
        <v>0</v>
      </c>
      <c r="U70" s="146">
        <f t="shared" si="18"/>
        <v>0</v>
      </c>
      <c r="V70" s="146">
        <f t="shared" si="18"/>
        <v>0</v>
      </c>
      <c r="W70" s="146">
        <f t="shared" si="18"/>
        <v>0</v>
      </c>
      <c r="X70" s="146">
        <f t="shared" si="18"/>
        <v>0</v>
      </c>
      <c r="Y70" s="146">
        <f t="shared" si="18"/>
        <v>0</v>
      </c>
      <c r="Z70" s="146">
        <f t="shared" si="18"/>
        <v>0</v>
      </c>
      <c r="AA70" s="146">
        <f t="shared" si="18"/>
        <v>0</v>
      </c>
      <c r="AB70" s="476">
        <f t="shared" si="18"/>
        <v>0</v>
      </c>
      <c r="AC70" s="146">
        <f t="shared" si="18"/>
        <v>0</v>
      </c>
      <c r="AD70" s="146">
        <f t="shared" si="18"/>
        <v>0</v>
      </c>
      <c r="AE70" s="146">
        <f t="shared" si="18"/>
        <v>0</v>
      </c>
      <c r="AF70" s="146">
        <f t="shared" si="18"/>
        <v>0</v>
      </c>
      <c r="AG70" s="146">
        <f t="shared" si="18"/>
        <v>0</v>
      </c>
      <c r="AH70" s="146">
        <f t="shared" si="18"/>
        <v>0</v>
      </c>
      <c r="AI70" s="476">
        <f t="shared" si="18"/>
        <v>0</v>
      </c>
      <c r="AJ70" s="146">
        <f t="shared" si="18"/>
        <v>0</v>
      </c>
      <c r="AK70" s="146">
        <f t="shared" si="18"/>
        <v>0</v>
      </c>
      <c r="AL70" s="146">
        <f t="shared" si="18"/>
        <v>0</v>
      </c>
      <c r="AM70" s="146">
        <f t="shared" si="18"/>
        <v>0</v>
      </c>
    </row>
    <row r="71" spans="1:39 16384:16384" ht="18" x14ac:dyDescent="0.25">
      <c r="A71" s="170" t="str">
        <f>'Пр 1 (произв)'!A70</f>
        <v>1.2.1</v>
      </c>
      <c r="B71" s="134" t="str">
        <f>'Пр 1 (произв)'!B70</f>
        <v>Реконструкция объектов по производству электрической энергии всего, в том числе:</v>
      </c>
      <c r="C71" s="170">
        <f>'Пр 1 (произв)'!C70</f>
        <v>0</v>
      </c>
      <c r="D71" s="147">
        <f>SUM(D72:D74)</f>
        <v>0</v>
      </c>
      <c r="E71" s="147">
        <f t="shared" ref="E71:AM71" si="19">SUM(E72:E74)</f>
        <v>0</v>
      </c>
      <c r="F71" s="147">
        <f t="shared" si="19"/>
        <v>0</v>
      </c>
      <c r="G71" s="147">
        <f t="shared" si="19"/>
        <v>0</v>
      </c>
      <c r="H71" s="147">
        <f t="shared" si="19"/>
        <v>0</v>
      </c>
      <c r="I71" s="147">
        <f t="shared" si="19"/>
        <v>0</v>
      </c>
      <c r="J71" s="147">
        <f t="shared" si="19"/>
        <v>0</v>
      </c>
      <c r="K71" s="147">
        <f t="shared" si="19"/>
        <v>0</v>
      </c>
      <c r="L71" s="147">
        <f t="shared" si="19"/>
        <v>0</v>
      </c>
      <c r="M71" s="147">
        <f t="shared" si="19"/>
        <v>0</v>
      </c>
      <c r="N71" s="147">
        <f t="shared" si="19"/>
        <v>0</v>
      </c>
      <c r="O71" s="147">
        <f t="shared" si="19"/>
        <v>0</v>
      </c>
      <c r="P71" s="147">
        <f t="shared" si="19"/>
        <v>0</v>
      </c>
      <c r="Q71" s="147">
        <f t="shared" si="19"/>
        <v>0</v>
      </c>
      <c r="R71" s="638">
        <f t="shared" si="19"/>
        <v>0</v>
      </c>
      <c r="S71" s="639"/>
      <c r="T71" s="147">
        <f t="shared" si="19"/>
        <v>0</v>
      </c>
      <c r="U71" s="147">
        <f t="shared" si="19"/>
        <v>0</v>
      </c>
      <c r="V71" s="147">
        <f t="shared" si="19"/>
        <v>0</v>
      </c>
      <c r="W71" s="147">
        <f t="shared" si="19"/>
        <v>0</v>
      </c>
      <c r="X71" s="147">
        <f t="shared" si="19"/>
        <v>0</v>
      </c>
      <c r="Y71" s="147">
        <f t="shared" si="19"/>
        <v>0</v>
      </c>
      <c r="Z71" s="147">
        <f t="shared" si="19"/>
        <v>0</v>
      </c>
      <c r="AA71" s="147">
        <f t="shared" si="19"/>
        <v>0</v>
      </c>
      <c r="AB71" s="477">
        <f t="shared" si="19"/>
        <v>0</v>
      </c>
      <c r="AC71" s="147">
        <f t="shared" si="19"/>
        <v>0</v>
      </c>
      <c r="AD71" s="147">
        <f t="shared" si="19"/>
        <v>0</v>
      </c>
      <c r="AE71" s="147">
        <f t="shared" si="19"/>
        <v>0</v>
      </c>
      <c r="AF71" s="147">
        <f t="shared" si="19"/>
        <v>0</v>
      </c>
      <c r="AG71" s="147">
        <f t="shared" si="19"/>
        <v>0</v>
      </c>
      <c r="AH71" s="147">
        <f t="shared" si="19"/>
        <v>0</v>
      </c>
      <c r="AI71" s="477">
        <f t="shared" si="19"/>
        <v>0</v>
      </c>
      <c r="AJ71" s="147">
        <f t="shared" si="19"/>
        <v>0</v>
      </c>
      <c r="AK71" s="147">
        <f t="shared" si="19"/>
        <v>0</v>
      </c>
      <c r="AL71" s="147">
        <f t="shared" si="19"/>
        <v>0</v>
      </c>
      <c r="AM71" s="147">
        <f t="shared" si="19"/>
        <v>0</v>
      </c>
    </row>
    <row r="72" spans="1:39 16384:16384" hidden="1" outlineLevel="1" x14ac:dyDescent="0.25">
      <c r="A72" s="170" t="str">
        <f>'Пр 1 (произв)'!A71</f>
        <v>1.2.1</v>
      </c>
      <c r="B72" s="118" t="str">
        <f>'Пр 1 (произв)'!B71</f>
        <v>Наименование инвестиционного проекта</v>
      </c>
      <c r="C72" s="170">
        <f>'Пр 1 (произв)'!C71</f>
        <v>0</v>
      </c>
      <c r="D72" s="258"/>
      <c r="AB72" s="479"/>
      <c r="AI72" s="479"/>
    </row>
    <row r="73" spans="1:39 16384:16384" hidden="1" outlineLevel="1" x14ac:dyDescent="0.25">
      <c r="A73" s="170" t="str">
        <f>'Пр 1 (произв)'!A72</f>
        <v>1.2.1</v>
      </c>
      <c r="B73" s="118" t="str">
        <f>'Пр 1 (произв)'!B72</f>
        <v>Наименование инвестиционного проекта</v>
      </c>
      <c r="C73" s="170">
        <f>'Пр 1 (произв)'!C72</f>
        <v>0</v>
      </c>
      <c r="D73" s="258"/>
      <c r="AB73" s="479"/>
      <c r="AI73" s="479"/>
    </row>
    <row r="74" spans="1:39 16384:16384" hidden="1" outlineLevel="1" x14ac:dyDescent="0.25">
      <c r="A74" s="170" t="str">
        <f>'Пр 1 (произв)'!A73</f>
        <v>...</v>
      </c>
      <c r="B74" s="118" t="str">
        <f>'Пр 1 (произв)'!B73</f>
        <v>...</v>
      </c>
      <c r="C74" s="170">
        <f>'Пр 1 (произв)'!C73</f>
        <v>0</v>
      </c>
      <c r="D74" s="258"/>
      <c r="AB74" s="479"/>
      <c r="AI74" s="479"/>
    </row>
    <row r="75" spans="1:39 16384:16384" collapsed="1" x14ac:dyDescent="0.25">
      <c r="A75" s="170" t="str">
        <f>'Пр 1 (произв)'!A74</f>
        <v>1.2.2</v>
      </c>
      <c r="B75" s="134" t="str">
        <f>'Пр 1 (произв)'!B74</f>
        <v>Реконструкция котельных, всего, в том числе:</v>
      </c>
      <c r="C75" s="170">
        <f>'Пр 1 (произв)'!C74</f>
        <v>0</v>
      </c>
      <c r="D75" s="147">
        <f>SUM(D76:D78)</f>
        <v>0</v>
      </c>
      <c r="E75" s="147">
        <f t="shared" ref="E75:AM75" si="20">SUM(E76:E78)</f>
        <v>0</v>
      </c>
      <c r="F75" s="147">
        <f t="shared" si="20"/>
        <v>0</v>
      </c>
      <c r="G75" s="147">
        <f t="shared" si="20"/>
        <v>0</v>
      </c>
      <c r="H75" s="147">
        <f t="shared" si="20"/>
        <v>0</v>
      </c>
      <c r="I75" s="147">
        <f t="shared" si="20"/>
        <v>0</v>
      </c>
      <c r="J75" s="147">
        <f t="shared" si="20"/>
        <v>0</v>
      </c>
      <c r="K75" s="147">
        <f t="shared" si="20"/>
        <v>0</v>
      </c>
      <c r="L75" s="147">
        <f t="shared" si="20"/>
        <v>0</v>
      </c>
      <c r="M75" s="147">
        <f t="shared" si="20"/>
        <v>0</v>
      </c>
      <c r="N75" s="147">
        <f t="shared" si="20"/>
        <v>0</v>
      </c>
      <c r="O75" s="147">
        <f t="shared" si="20"/>
        <v>0</v>
      </c>
      <c r="P75" s="147">
        <f t="shared" si="20"/>
        <v>0</v>
      </c>
      <c r="Q75" s="147">
        <f t="shared" si="20"/>
        <v>0</v>
      </c>
      <c r="R75" s="638">
        <f t="shared" si="20"/>
        <v>0</v>
      </c>
      <c r="S75" s="639"/>
      <c r="T75" s="147">
        <f t="shared" si="20"/>
        <v>0</v>
      </c>
      <c r="U75" s="147">
        <f t="shared" si="20"/>
        <v>0</v>
      </c>
      <c r="V75" s="147">
        <f t="shared" si="20"/>
        <v>0</v>
      </c>
      <c r="W75" s="147">
        <f t="shared" si="20"/>
        <v>0</v>
      </c>
      <c r="X75" s="147">
        <f t="shared" si="20"/>
        <v>0</v>
      </c>
      <c r="Y75" s="147">
        <f t="shared" si="20"/>
        <v>0</v>
      </c>
      <c r="Z75" s="147">
        <f t="shared" si="20"/>
        <v>0</v>
      </c>
      <c r="AA75" s="147">
        <f t="shared" si="20"/>
        <v>0</v>
      </c>
      <c r="AB75" s="477">
        <f t="shared" si="20"/>
        <v>0</v>
      </c>
      <c r="AC75" s="147">
        <f t="shared" si="20"/>
        <v>0</v>
      </c>
      <c r="AD75" s="147">
        <f t="shared" si="20"/>
        <v>0</v>
      </c>
      <c r="AE75" s="147">
        <f t="shared" si="20"/>
        <v>0</v>
      </c>
      <c r="AF75" s="147">
        <f t="shared" si="20"/>
        <v>0</v>
      </c>
      <c r="AG75" s="147">
        <f t="shared" si="20"/>
        <v>0</v>
      </c>
      <c r="AH75" s="147">
        <f t="shared" si="20"/>
        <v>0</v>
      </c>
      <c r="AI75" s="477">
        <f t="shared" si="20"/>
        <v>0</v>
      </c>
      <c r="AJ75" s="147">
        <f t="shared" si="20"/>
        <v>0</v>
      </c>
      <c r="AK75" s="147">
        <f t="shared" si="20"/>
        <v>0</v>
      </c>
      <c r="AL75" s="147">
        <f t="shared" si="20"/>
        <v>0</v>
      </c>
      <c r="AM75" s="147">
        <f t="shared" si="20"/>
        <v>0</v>
      </c>
    </row>
    <row r="76" spans="1:39 16384:16384" hidden="1" outlineLevel="1" x14ac:dyDescent="0.25">
      <c r="A76" s="170" t="str">
        <f>'Пр 1 (произв)'!A75</f>
        <v>1.2.2</v>
      </c>
      <c r="B76" s="118" t="str">
        <f>'Пр 1 (произв)'!B75</f>
        <v>Наименование инвестиционного проекта</v>
      </c>
      <c r="C76" s="170">
        <f>'Пр 1 (произв)'!C75</f>
        <v>0</v>
      </c>
      <c r="D76" s="258"/>
      <c r="AB76" s="479"/>
      <c r="AI76" s="479"/>
    </row>
    <row r="77" spans="1:39 16384:16384" hidden="1" outlineLevel="1" x14ac:dyDescent="0.25">
      <c r="A77" s="170" t="str">
        <f>'Пр 1 (произв)'!A76</f>
        <v>1.2.2</v>
      </c>
      <c r="B77" s="118" t="str">
        <f>'Пр 1 (произв)'!B76</f>
        <v>Наименование инвестиционного проекта</v>
      </c>
      <c r="C77" s="170">
        <f>'Пр 1 (произв)'!C76</f>
        <v>0</v>
      </c>
      <c r="D77" s="258"/>
      <c r="AB77" s="479"/>
      <c r="AI77" s="479"/>
    </row>
    <row r="78" spans="1:39 16384:16384" hidden="1" outlineLevel="1" x14ac:dyDescent="0.25">
      <c r="A78" s="170" t="str">
        <f>'Пр 1 (произв)'!A77</f>
        <v>...</v>
      </c>
      <c r="B78" s="118" t="str">
        <f>'Пр 1 (произв)'!B77</f>
        <v>...</v>
      </c>
      <c r="C78" s="170">
        <f>'Пр 1 (произв)'!C77</f>
        <v>0</v>
      </c>
      <c r="D78" s="258"/>
      <c r="AB78" s="479"/>
      <c r="AI78" s="479"/>
    </row>
    <row r="79" spans="1:39 16384:16384" ht="18" collapsed="1" x14ac:dyDescent="0.25">
      <c r="A79" s="170" t="str">
        <f>'Пр 1 (произв)'!A78</f>
        <v>1.2.3</v>
      </c>
      <c r="B79" s="134" t="str">
        <f>'Пр 1 (произв)'!B78</f>
        <v>Реконструкция тепловых сетей, всего, в том числе:</v>
      </c>
      <c r="C79" s="170">
        <f>'Пр 1 (произв)'!C78</f>
        <v>0</v>
      </c>
      <c r="D79" s="147">
        <f>SUM(D80:D82)</f>
        <v>0</v>
      </c>
      <c r="E79" s="147">
        <f t="shared" ref="E79:R79" si="21">SUM(E80:E82)</f>
        <v>0</v>
      </c>
      <c r="F79" s="147">
        <f t="shared" si="21"/>
        <v>0</v>
      </c>
      <c r="G79" s="147">
        <f t="shared" si="21"/>
        <v>0</v>
      </c>
      <c r="H79" s="147">
        <f t="shared" si="21"/>
        <v>0</v>
      </c>
      <c r="I79" s="147">
        <f t="shared" si="21"/>
        <v>0</v>
      </c>
      <c r="J79" s="147">
        <f t="shared" si="21"/>
        <v>0</v>
      </c>
      <c r="K79" s="147">
        <f t="shared" si="21"/>
        <v>0</v>
      </c>
      <c r="L79" s="147">
        <f t="shared" si="21"/>
        <v>0</v>
      </c>
      <c r="M79" s="147">
        <f t="shared" si="21"/>
        <v>0</v>
      </c>
      <c r="N79" s="147">
        <f t="shared" si="21"/>
        <v>0</v>
      </c>
      <c r="O79" s="147">
        <f t="shared" si="21"/>
        <v>0</v>
      </c>
      <c r="P79" s="147">
        <f t="shared" si="21"/>
        <v>0</v>
      </c>
      <c r="Q79" s="147">
        <f t="shared" si="21"/>
        <v>0</v>
      </c>
      <c r="R79" s="638">
        <f t="shared" si="21"/>
        <v>0</v>
      </c>
      <c r="S79" s="639"/>
      <c r="T79" s="147">
        <f t="shared" ref="T79:AM79" si="22">SUM(T80:T82)</f>
        <v>0</v>
      </c>
      <c r="U79" s="147">
        <f t="shared" si="22"/>
        <v>0</v>
      </c>
      <c r="V79" s="147">
        <f t="shared" si="22"/>
        <v>0</v>
      </c>
      <c r="W79" s="147">
        <f t="shared" si="22"/>
        <v>0</v>
      </c>
      <c r="X79" s="147">
        <f t="shared" si="22"/>
        <v>0</v>
      </c>
      <c r="Y79" s="147">
        <f t="shared" si="22"/>
        <v>0</v>
      </c>
      <c r="Z79" s="147">
        <f t="shared" si="22"/>
        <v>0</v>
      </c>
      <c r="AA79" s="147">
        <f t="shared" si="22"/>
        <v>0</v>
      </c>
      <c r="AB79" s="477">
        <f t="shared" si="22"/>
        <v>0</v>
      </c>
      <c r="AC79" s="147">
        <f t="shared" si="22"/>
        <v>0</v>
      </c>
      <c r="AD79" s="147">
        <f t="shared" si="22"/>
        <v>0</v>
      </c>
      <c r="AE79" s="147">
        <f t="shared" si="22"/>
        <v>0</v>
      </c>
      <c r="AF79" s="147">
        <f t="shared" si="22"/>
        <v>0</v>
      </c>
      <c r="AG79" s="147">
        <f t="shared" si="22"/>
        <v>0</v>
      </c>
      <c r="AH79" s="147">
        <f t="shared" si="22"/>
        <v>0</v>
      </c>
      <c r="AI79" s="477">
        <f t="shared" si="22"/>
        <v>0</v>
      </c>
      <c r="AJ79" s="147">
        <f t="shared" si="22"/>
        <v>0</v>
      </c>
      <c r="AK79" s="147">
        <f t="shared" si="22"/>
        <v>0</v>
      </c>
      <c r="AL79" s="147">
        <f t="shared" si="22"/>
        <v>0</v>
      </c>
      <c r="AM79" s="147">
        <f t="shared" si="22"/>
        <v>0</v>
      </c>
    </row>
    <row r="80" spans="1:39 16384:16384" hidden="1" outlineLevel="1" x14ac:dyDescent="0.25">
      <c r="A80" s="170" t="str">
        <f>'Пр 1 (произв)'!A79</f>
        <v>1.2.3</v>
      </c>
      <c r="B80" s="118" t="str">
        <f>'Пр 1 (произв)'!B79</f>
        <v>Наименование инвестиционного проекта</v>
      </c>
      <c r="C80" s="170">
        <f>'Пр 1 (произв)'!C79</f>
        <v>0</v>
      </c>
      <c r="D80" s="258"/>
      <c r="AB80" s="479"/>
      <c r="AI80" s="479"/>
      <c r="XFD80" s="12">
        <f>SUM(C80:XFC80)</f>
        <v>0</v>
      </c>
    </row>
    <row r="81" spans="1:39 16384:16384" hidden="1" outlineLevel="1" x14ac:dyDescent="0.25">
      <c r="A81" s="170" t="str">
        <f>'Пр 1 (произв)'!A80</f>
        <v>1.2.3</v>
      </c>
      <c r="B81" s="118" t="str">
        <f>'Пр 1 (произв)'!B80</f>
        <v>Наименование инвестиционного проекта</v>
      </c>
      <c r="C81" s="170">
        <f>'Пр 1 (произв)'!C80</f>
        <v>0</v>
      </c>
      <c r="D81" s="258"/>
      <c r="AB81" s="479"/>
      <c r="AI81" s="479"/>
      <c r="XFD81" s="12">
        <f>SUM(C81:XFC81)</f>
        <v>0</v>
      </c>
    </row>
    <row r="82" spans="1:39 16384:16384" hidden="1" outlineLevel="1" x14ac:dyDescent="0.25">
      <c r="A82" s="170" t="str">
        <f>'Пр 1 (произв)'!A81</f>
        <v>...</v>
      </c>
      <c r="B82" s="118" t="str">
        <f>'Пр 1 (произв)'!B81</f>
        <v>...</v>
      </c>
      <c r="C82" s="170">
        <f>'Пр 1 (произв)'!C81</f>
        <v>0</v>
      </c>
      <c r="D82" s="258"/>
      <c r="AB82" s="479"/>
      <c r="AI82" s="479"/>
      <c r="XFD82" s="12">
        <f>SUM(C82:XFC82)</f>
        <v>0</v>
      </c>
    </row>
    <row r="83" spans="1:39 16384:16384" ht="18" collapsed="1" x14ac:dyDescent="0.25">
      <c r="A83" s="170" t="str">
        <f>'Пр 1 (произв)'!A82</f>
        <v>1.2.4</v>
      </c>
      <c r="B83" s="134" t="str">
        <f>'Пр 1 (произв)'!B82</f>
        <v>Реконструкция прочих объектов основных средств, всего, в том числе:</v>
      </c>
      <c r="C83" s="170">
        <f>'Пр 1 (произв)'!C82</f>
        <v>0</v>
      </c>
      <c r="D83" s="147">
        <f>SUM(D84:D86)</f>
        <v>0</v>
      </c>
      <c r="E83" s="147">
        <f t="shared" ref="E83:AM83" si="23">SUM(E84:E86)</f>
        <v>0</v>
      </c>
      <c r="F83" s="147">
        <f t="shared" si="23"/>
        <v>0</v>
      </c>
      <c r="G83" s="147">
        <f t="shared" si="23"/>
        <v>0</v>
      </c>
      <c r="H83" s="147">
        <f t="shared" si="23"/>
        <v>0</v>
      </c>
      <c r="I83" s="147">
        <f t="shared" si="23"/>
        <v>0</v>
      </c>
      <c r="J83" s="147">
        <f t="shared" si="23"/>
        <v>0</v>
      </c>
      <c r="K83" s="147">
        <f t="shared" si="23"/>
        <v>0</v>
      </c>
      <c r="L83" s="147">
        <f t="shared" si="23"/>
        <v>0</v>
      </c>
      <c r="M83" s="147">
        <f t="shared" si="23"/>
        <v>0</v>
      </c>
      <c r="N83" s="147">
        <f t="shared" si="23"/>
        <v>0</v>
      </c>
      <c r="O83" s="147">
        <f t="shared" si="23"/>
        <v>0</v>
      </c>
      <c r="P83" s="147">
        <f t="shared" si="23"/>
        <v>0</v>
      </c>
      <c r="Q83" s="147">
        <f t="shared" si="23"/>
        <v>0</v>
      </c>
      <c r="R83" s="638">
        <f t="shared" si="23"/>
        <v>0</v>
      </c>
      <c r="S83" s="639"/>
      <c r="T83" s="147">
        <f t="shared" si="23"/>
        <v>0</v>
      </c>
      <c r="U83" s="147">
        <f t="shared" si="23"/>
        <v>0</v>
      </c>
      <c r="V83" s="147">
        <f t="shared" si="23"/>
        <v>0</v>
      </c>
      <c r="W83" s="147">
        <f t="shared" si="23"/>
        <v>0</v>
      </c>
      <c r="X83" s="147">
        <f t="shared" si="23"/>
        <v>0</v>
      </c>
      <c r="Y83" s="147">
        <f t="shared" si="23"/>
        <v>0</v>
      </c>
      <c r="Z83" s="147">
        <f t="shared" si="23"/>
        <v>0</v>
      </c>
      <c r="AA83" s="147">
        <f t="shared" si="23"/>
        <v>0</v>
      </c>
      <c r="AB83" s="477">
        <f t="shared" si="23"/>
        <v>0</v>
      </c>
      <c r="AC83" s="147">
        <f t="shared" si="23"/>
        <v>0</v>
      </c>
      <c r="AD83" s="147">
        <f t="shared" si="23"/>
        <v>0</v>
      </c>
      <c r="AE83" s="147">
        <f t="shared" si="23"/>
        <v>0</v>
      </c>
      <c r="AF83" s="147">
        <f t="shared" si="23"/>
        <v>0</v>
      </c>
      <c r="AG83" s="147">
        <f t="shared" si="23"/>
        <v>0</v>
      </c>
      <c r="AH83" s="147">
        <f t="shared" si="23"/>
        <v>0</v>
      </c>
      <c r="AI83" s="477">
        <f t="shared" si="23"/>
        <v>0</v>
      </c>
      <c r="AJ83" s="147">
        <f t="shared" si="23"/>
        <v>0</v>
      </c>
      <c r="AK83" s="147">
        <f t="shared" si="23"/>
        <v>0</v>
      </c>
      <c r="AL83" s="147">
        <f t="shared" si="23"/>
        <v>0</v>
      </c>
      <c r="AM83" s="147">
        <f t="shared" si="23"/>
        <v>0</v>
      </c>
    </row>
    <row r="84" spans="1:39 16384:16384" hidden="1" outlineLevel="1" x14ac:dyDescent="0.25">
      <c r="A84" s="170" t="str">
        <f>'Пр 1 (произв)'!A83</f>
        <v>1.2.4</v>
      </c>
      <c r="B84" s="118" t="str">
        <f>'Пр 1 (произв)'!B83</f>
        <v>Наименование инвестиционного проекта</v>
      </c>
      <c r="C84" s="170">
        <f>'Пр 1 (произв)'!C83</f>
        <v>0</v>
      </c>
      <c r="D84" s="258"/>
      <c r="AB84" s="479"/>
      <c r="AI84" s="479"/>
    </row>
    <row r="85" spans="1:39 16384:16384" hidden="1" outlineLevel="1" x14ac:dyDescent="0.25">
      <c r="A85" s="170" t="str">
        <f>'Пр 1 (произв)'!A84</f>
        <v>1.2.4</v>
      </c>
      <c r="B85" s="118" t="str">
        <f>'Пр 1 (произв)'!B84</f>
        <v>Наименование инвестиционного проекта</v>
      </c>
      <c r="C85" s="170">
        <f>'Пр 1 (произв)'!C84</f>
        <v>0</v>
      </c>
      <c r="D85" s="258"/>
      <c r="AB85" s="479"/>
      <c r="AI85" s="479"/>
    </row>
    <row r="86" spans="1:39 16384:16384" hidden="1" outlineLevel="1" x14ac:dyDescent="0.25">
      <c r="A86" s="170" t="str">
        <f>'Пр 1 (произв)'!A85</f>
        <v>...</v>
      </c>
      <c r="B86" s="118" t="str">
        <f>'Пр 1 (произв)'!B85</f>
        <v>...</v>
      </c>
      <c r="C86" s="170">
        <f>'Пр 1 (произв)'!C85</f>
        <v>0</v>
      </c>
      <c r="D86" s="258"/>
      <c r="AB86" s="479"/>
      <c r="AI86" s="479"/>
    </row>
    <row r="87" spans="1:39 16384:16384" ht="18" collapsed="1" x14ac:dyDescent="0.25">
      <c r="A87" s="170" t="str">
        <f>'Пр 1 (произв)'!A86</f>
        <v>1.3</v>
      </c>
      <c r="B87" s="130" t="str">
        <f>'Пр 1 (произв)'!B86</f>
        <v>Модернизация, техническое перевооружение, всего, в том числе:</v>
      </c>
      <c r="C87" s="170" t="str">
        <f>'Пр 1 (произв)'!C86</f>
        <v>Г</v>
      </c>
      <c r="D87" s="146">
        <f>D88+D133+D137+D141</f>
        <v>0</v>
      </c>
      <c r="E87" s="146">
        <f t="shared" ref="E87:R87" si="24">E88+E134+E138+E142</f>
        <v>0</v>
      </c>
      <c r="F87" s="146">
        <f t="shared" si="24"/>
        <v>0</v>
      </c>
      <c r="G87" s="146">
        <f t="shared" si="24"/>
        <v>0</v>
      </c>
      <c r="H87" s="146">
        <f t="shared" si="24"/>
        <v>0</v>
      </c>
      <c r="I87" s="146">
        <f t="shared" si="24"/>
        <v>0</v>
      </c>
      <c r="J87" s="146">
        <f t="shared" si="24"/>
        <v>0</v>
      </c>
      <c r="K87" s="146">
        <f t="shared" si="24"/>
        <v>0</v>
      </c>
      <c r="L87" s="146">
        <f t="shared" si="24"/>
        <v>0</v>
      </c>
      <c r="M87" s="146">
        <f t="shared" si="24"/>
        <v>0</v>
      </c>
      <c r="N87" s="146">
        <f t="shared" si="24"/>
        <v>0</v>
      </c>
      <c r="O87" s="146">
        <f t="shared" si="24"/>
        <v>0</v>
      </c>
      <c r="P87" s="146">
        <f t="shared" si="24"/>
        <v>0</v>
      </c>
      <c r="Q87" s="146">
        <f t="shared" si="24"/>
        <v>0</v>
      </c>
      <c r="R87" s="640">
        <f t="shared" si="24"/>
        <v>0</v>
      </c>
      <c r="S87" s="641"/>
      <c r="T87" s="146">
        <f>T88+T134+T138+T142</f>
        <v>0</v>
      </c>
      <c r="U87" s="146">
        <f>U88+U134+U138+U142</f>
        <v>0</v>
      </c>
      <c r="V87" s="146">
        <f>V88+V134+V138+V142</f>
        <v>0</v>
      </c>
      <c r="W87" s="146">
        <f>W88+W134+W138+W142</f>
        <v>0</v>
      </c>
      <c r="X87" s="146">
        <f>X88+X134+X138+X142</f>
        <v>0</v>
      </c>
      <c r="Y87" s="146">
        <f>Y88+Y134+Y138+Y142</f>
        <v>0</v>
      </c>
      <c r="Z87" s="146">
        <f>Z88+Z134+Z138+Z142</f>
        <v>0</v>
      </c>
      <c r="AA87" s="146">
        <f>AA88+AA134+AA138+AA142</f>
        <v>33.697497461333342</v>
      </c>
      <c r="AB87" s="476">
        <f>AB88+AB134+AB138+AB142</f>
        <v>3.21</v>
      </c>
      <c r="AC87" s="146">
        <f>AC88+AC134+AC138+AC142</f>
        <v>0</v>
      </c>
      <c r="AD87" s="146">
        <f>AD88+AD134+AD138+AD142</f>
        <v>0</v>
      </c>
      <c r="AE87" s="146">
        <f>AE88+AE134+AE138+AE142</f>
        <v>0</v>
      </c>
      <c r="AF87" s="146">
        <f>AF88+AF134+AF138+AF142</f>
        <v>0</v>
      </c>
      <c r="AG87" s="146">
        <f>AG88+AG134+AG138+AG142</f>
        <v>0</v>
      </c>
      <c r="AH87" s="146">
        <f>AH88+AH134+AH138+AH142</f>
        <v>33.697497461333342</v>
      </c>
      <c r="AI87" s="476">
        <f>AI88+AI134+AI138+AI142</f>
        <v>3.21</v>
      </c>
      <c r="AJ87" s="146">
        <f>AJ88+AJ134+AJ138+AJ142</f>
        <v>0</v>
      </c>
      <c r="AK87" s="146">
        <f>AK88+AK134+AK138+AK142</f>
        <v>0</v>
      </c>
      <c r="AL87" s="146">
        <f>AL88+AL134+AL138+AL142</f>
        <v>0</v>
      </c>
      <c r="AM87" s="146">
        <f>AM88+AM134+AM138+AM142</f>
        <v>0</v>
      </c>
    </row>
    <row r="88" spans="1:39 16384:16384" ht="27" x14ac:dyDescent="0.25">
      <c r="A88" s="170" t="str">
        <f>'Пр 1 (произв)'!A87</f>
        <v>1.3.1</v>
      </c>
      <c r="B88" s="134" t="str">
        <f>'Пр 1 (произв)'!B87</f>
        <v>Модернизация, техническое перевооружение объектов по производству электрической энергии, всего, в том числе:</v>
      </c>
      <c r="C88" s="170" t="str">
        <f>'Пр 1 (произв)'!C87</f>
        <v>Г</v>
      </c>
      <c r="D88" s="143">
        <f t="shared" ref="D88:R88" si="25">SUM(D89:D132)</f>
        <v>0</v>
      </c>
      <c r="E88" s="143">
        <f t="shared" si="25"/>
        <v>0</v>
      </c>
      <c r="F88" s="143">
        <f t="shared" si="25"/>
        <v>0</v>
      </c>
      <c r="G88" s="143">
        <f t="shared" si="25"/>
        <v>0</v>
      </c>
      <c r="H88" s="143">
        <f t="shared" si="25"/>
        <v>0</v>
      </c>
      <c r="I88" s="143">
        <f t="shared" si="25"/>
        <v>0</v>
      </c>
      <c r="J88" s="143">
        <f t="shared" si="25"/>
        <v>0</v>
      </c>
      <c r="K88" s="143">
        <f t="shared" si="25"/>
        <v>0</v>
      </c>
      <c r="L88" s="143">
        <f t="shared" si="25"/>
        <v>0</v>
      </c>
      <c r="M88" s="143">
        <f t="shared" si="25"/>
        <v>0</v>
      </c>
      <c r="N88" s="143">
        <f t="shared" si="25"/>
        <v>0</v>
      </c>
      <c r="O88" s="143">
        <f t="shared" si="25"/>
        <v>0</v>
      </c>
      <c r="P88" s="143">
        <f t="shared" si="25"/>
        <v>0</v>
      </c>
      <c r="Q88" s="143">
        <f t="shared" si="25"/>
        <v>0</v>
      </c>
      <c r="R88" s="642">
        <f t="shared" si="25"/>
        <v>0</v>
      </c>
      <c r="S88" s="643"/>
      <c r="T88" s="143">
        <f>SUM(T89:T132)</f>
        <v>0</v>
      </c>
      <c r="U88" s="143">
        <f>SUM(U89:U132)</f>
        <v>0</v>
      </c>
      <c r="V88" s="143">
        <f>SUM(V89:V132)</f>
        <v>0</v>
      </c>
      <c r="W88" s="143">
        <f>SUM(W89:W132)</f>
        <v>0</v>
      </c>
      <c r="X88" s="143">
        <f>SUM(X89:X132)</f>
        <v>0</v>
      </c>
      <c r="Y88" s="143">
        <f>SUM(Y89:Y132)</f>
        <v>0</v>
      </c>
      <c r="Z88" s="143">
        <f>SUM(Z89:Z132)</f>
        <v>0</v>
      </c>
      <c r="AA88" s="143">
        <f>SUM(AA89:AA132)</f>
        <v>33.697497461333342</v>
      </c>
      <c r="AB88" s="477">
        <f>SUM(AB89:AB132)</f>
        <v>3.21</v>
      </c>
      <c r="AC88" s="143">
        <f>SUM(AC89:AC132)</f>
        <v>0</v>
      </c>
      <c r="AD88" s="143">
        <f>SUM(AD89:AD132)</f>
        <v>0</v>
      </c>
      <c r="AE88" s="143">
        <f>SUM(AE89:AE132)</f>
        <v>0</v>
      </c>
      <c r="AF88" s="143">
        <f>SUM(AF89:AF132)</f>
        <v>0</v>
      </c>
      <c r="AG88" s="143">
        <f>SUM(AG89:AG132)</f>
        <v>0</v>
      </c>
      <c r="AH88" s="143">
        <f>SUM(AH89:AH132)</f>
        <v>33.697497461333342</v>
      </c>
      <c r="AI88" s="477">
        <f>SUM(AI89:AI132)</f>
        <v>3.21</v>
      </c>
      <c r="AJ88" s="143">
        <f>SUM(AJ89:AJ132)</f>
        <v>0</v>
      </c>
      <c r="AK88" s="143">
        <f>SUM(AK89:AK132)</f>
        <v>0</v>
      </c>
      <c r="AL88" s="143">
        <f>SUM(AL89:AL132)</f>
        <v>0</v>
      </c>
      <c r="AM88" s="143">
        <f>SUM(AM89:AM132)</f>
        <v>0</v>
      </c>
    </row>
    <row r="89" spans="1:39 16384:16384" ht="18" x14ac:dyDescent="0.25">
      <c r="A89" s="170" t="str">
        <f>'Пр 1 (произв)'!A88</f>
        <v>1.3.1.1</v>
      </c>
      <c r="B89" s="118" t="str">
        <f>'Пр 1 (произв)'!B88</f>
        <v>Установка Li-ion источника бесперебойного питания в д. Снопа</v>
      </c>
      <c r="C89" s="170" t="str">
        <f>'Пр 1 (произв)'!C88</f>
        <v>K_ЗР.1</v>
      </c>
      <c r="D89" s="9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632"/>
      <c r="S89" s="633"/>
      <c r="T89" s="313"/>
      <c r="U89" s="313"/>
      <c r="V89" s="313"/>
      <c r="W89" s="313"/>
      <c r="X89" s="313"/>
      <c r="Y89" s="313"/>
      <c r="Z89" s="313"/>
      <c r="AA89" s="279">
        <f>'Пр 3 (произв)'!AW87</f>
        <v>0</v>
      </c>
      <c r="AB89" s="279">
        <f>'Пр 3 (произв)'!AX87</f>
        <v>0</v>
      </c>
      <c r="AC89" s="279">
        <f>'Пр 3 (произв)'!AY87</f>
        <v>0</v>
      </c>
      <c r="AD89" s="279">
        <f>'Пр 3 (произв)'!AZ87</f>
        <v>0</v>
      </c>
      <c r="AE89" s="279">
        <f>'Пр 3 (произв)'!BA87</f>
        <v>0</v>
      </c>
      <c r="AF89" s="279">
        <f>'Пр 3 (произв)'!BB87</f>
        <v>0</v>
      </c>
      <c r="AG89" s="9">
        <f>D89+K89+R89+Z89</f>
        <v>0</v>
      </c>
      <c r="AH89" s="9">
        <f t="shared" ref="AH89:AM89" si="26">E89+L89+S89+AA89</f>
        <v>0</v>
      </c>
      <c r="AI89" s="481">
        <f t="shared" si="26"/>
        <v>0</v>
      </c>
      <c r="AJ89" s="9">
        <f t="shared" si="26"/>
        <v>0</v>
      </c>
      <c r="AK89" s="9">
        <f t="shared" si="26"/>
        <v>0</v>
      </c>
      <c r="AL89" s="9">
        <f t="shared" si="26"/>
        <v>0</v>
      </c>
      <c r="AM89" s="9">
        <f t="shared" si="26"/>
        <v>0</v>
      </c>
    </row>
    <row r="90" spans="1:39 16384:16384" ht="18" x14ac:dyDescent="0.25">
      <c r="A90" s="170" t="str">
        <f>'Пр 1 (произв)'!A89</f>
        <v>1.3.1.2</v>
      </c>
      <c r="B90" s="118" t="str">
        <f>'Пр 1 (произв)'!B89</f>
        <v>Установка Li-ion источника бесперебойного питания в д. Вижас</v>
      </c>
      <c r="C90" s="170" t="str">
        <f>'Пр 1 (произв)'!C89</f>
        <v>K_ЗР.2</v>
      </c>
      <c r="D90" s="9"/>
      <c r="E90" s="313"/>
      <c r="F90" s="313"/>
      <c r="G90" s="313"/>
      <c r="H90" s="313"/>
      <c r="I90" s="313"/>
      <c r="J90" s="313"/>
      <c r="K90" s="313"/>
      <c r="L90" s="313"/>
      <c r="M90" s="313"/>
      <c r="N90" s="313"/>
      <c r="O90" s="313"/>
      <c r="P90" s="313"/>
      <c r="Q90" s="313"/>
      <c r="R90" s="632"/>
      <c r="S90" s="633"/>
      <c r="T90" s="313"/>
      <c r="U90" s="313"/>
      <c r="V90" s="313"/>
      <c r="W90" s="313"/>
      <c r="X90" s="313"/>
      <c r="Y90" s="313"/>
      <c r="Z90" s="313"/>
      <c r="AA90" s="279">
        <f>'Пр 3 (произв)'!AW88</f>
        <v>0</v>
      </c>
      <c r="AB90" s="279">
        <f>'Пр 3 (произв)'!AX88</f>
        <v>0</v>
      </c>
      <c r="AC90" s="279">
        <f>'Пр 3 (произв)'!AY88</f>
        <v>0</v>
      </c>
      <c r="AD90" s="279">
        <f>'Пр 3 (произв)'!AZ88</f>
        <v>0</v>
      </c>
      <c r="AE90" s="279">
        <f>'Пр 3 (произв)'!BA88</f>
        <v>0</v>
      </c>
      <c r="AF90" s="279">
        <f>'Пр 3 (произв)'!BB88</f>
        <v>0</v>
      </c>
      <c r="AG90" s="9">
        <f t="shared" ref="AG90:AG132" si="27">D90+K90+R90+Z90</f>
        <v>0</v>
      </c>
      <c r="AH90" s="9">
        <f t="shared" ref="AH90:AH132" si="28">E90+L90+S90+AA90</f>
        <v>0</v>
      </c>
      <c r="AI90" s="481">
        <f t="shared" ref="AI90:AI132" si="29">F90+M90+T90+AB90</f>
        <v>0</v>
      </c>
      <c r="AJ90" s="9">
        <f t="shared" ref="AJ90:AJ132" si="30">G90+N90+U90+AC90</f>
        <v>0</v>
      </c>
      <c r="AK90" s="9">
        <f t="shared" ref="AK90:AK132" si="31">H90+O90+V90+AD90</f>
        <v>0</v>
      </c>
      <c r="AL90" s="9">
        <f t="shared" ref="AL90:AL132" si="32">I90+P90+W90+AE90</f>
        <v>0</v>
      </c>
      <c r="AM90" s="9">
        <f t="shared" ref="AM90:AM132" si="33">J90+Q90+X90+AF90</f>
        <v>0</v>
      </c>
    </row>
    <row r="91" spans="1:39 16384:16384" ht="18" x14ac:dyDescent="0.25">
      <c r="A91" s="170" t="str">
        <f>'Пр 1 (произв)'!A90</f>
        <v>1.3.1.3</v>
      </c>
      <c r="B91" s="118" t="str">
        <f>'Пр 1 (произв)'!B90</f>
        <v>Установка Li-ion источника бесперебойного питания в д. Чижа</v>
      </c>
      <c r="C91" s="170" t="str">
        <f>'Пр 1 (произв)'!C90</f>
        <v>K_ЗР.3</v>
      </c>
      <c r="D91" s="9"/>
      <c r="E91" s="313"/>
      <c r="F91" s="313"/>
      <c r="G91" s="313"/>
      <c r="H91" s="313"/>
      <c r="I91" s="313"/>
      <c r="J91" s="313"/>
      <c r="K91" s="313"/>
      <c r="L91" s="313"/>
      <c r="M91" s="313"/>
      <c r="N91" s="313"/>
      <c r="O91" s="313"/>
      <c r="P91" s="313"/>
      <c r="Q91" s="313"/>
      <c r="R91" s="632"/>
      <c r="S91" s="633"/>
      <c r="T91" s="313"/>
      <c r="U91" s="313"/>
      <c r="V91" s="313"/>
      <c r="W91" s="313"/>
      <c r="X91" s="313"/>
      <c r="Y91" s="313"/>
      <c r="Z91" s="313"/>
      <c r="AA91" s="279">
        <f>'Пр 3 (произв)'!AW89</f>
        <v>0</v>
      </c>
      <c r="AB91" s="279">
        <f>'Пр 3 (произв)'!AX89</f>
        <v>0</v>
      </c>
      <c r="AC91" s="279">
        <f>'Пр 3 (произв)'!AY89</f>
        <v>0</v>
      </c>
      <c r="AD91" s="279">
        <f>'Пр 3 (произв)'!AZ89</f>
        <v>0</v>
      </c>
      <c r="AE91" s="279">
        <f>'Пр 3 (произв)'!BA89</f>
        <v>0</v>
      </c>
      <c r="AF91" s="279">
        <f>'Пр 3 (произв)'!BB89</f>
        <v>0</v>
      </c>
      <c r="AG91" s="9">
        <f t="shared" si="27"/>
        <v>0</v>
      </c>
      <c r="AH91" s="9">
        <f t="shared" si="28"/>
        <v>0</v>
      </c>
      <c r="AI91" s="481">
        <f t="shared" si="29"/>
        <v>0</v>
      </c>
      <c r="AJ91" s="9">
        <f t="shared" si="30"/>
        <v>0</v>
      </c>
      <c r="AK91" s="9">
        <f t="shared" si="31"/>
        <v>0</v>
      </c>
      <c r="AL91" s="9">
        <f t="shared" si="32"/>
        <v>0</v>
      </c>
      <c r="AM91" s="9">
        <f t="shared" si="33"/>
        <v>0</v>
      </c>
    </row>
    <row r="92" spans="1:39 16384:16384" ht="18" x14ac:dyDescent="0.25">
      <c r="A92" s="170" t="str">
        <f>'Пр 1 (произв)'!A91</f>
        <v>1.3.1.4</v>
      </c>
      <c r="B92" s="118" t="str">
        <f>'Пр 1 (произв)'!B91</f>
        <v>Установка Li-ion источника бесперебойного питания в д. Волонга</v>
      </c>
      <c r="C92" s="170" t="str">
        <f>'Пр 1 (произв)'!C91</f>
        <v>K_ЗР.4</v>
      </c>
      <c r="D92" s="9"/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632"/>
      <c r="S92" s="633"/>
      <c r="T92" s="313"/>
      <c r="U92" s="313"/>
      <c r="V92" s="313"/>
      <c r="W92" s="313"/>
      <c r="X92" s="313"/>
      <c r="Y92" s="313"/>
      <c r="Z92" s="313"/>
      <c r="AA92" s="279">
        <f>'Пр 3 (произв)'!AW90</f>
        <v>0</v>
      </c>
      <c r="AB92" s="279">
        <f>'Пр 3 (произв)'!AX90</f>
        <v>0</v>
      </c>
      <c r="AC92" s="279">
        <f>'Пр 3 (произв)'!AY90</f>
        <v>0</v>
      </c>
      <c r="AD92" s="279">
        <f>'Пр 3 (произв)'!AZ90</f>
        <v>0</v>
      </c>
      <c r="AE92" s="279">
        <f>'Пр 3 (произв)'!BA90</f>
        <v>0</v>
      </c>
      <c r="AF92" s="279">
        <f>'Пр 3 (произв)'!BB90</f>
        <v>0</v>
      </c>
      <c r="AG92" s="9">
        <f t="shared" si="27"/>
        <v>0</v>
      </c>
      <c r="AH92" s="9">
        <f t="shared" si="28"/>
        <v>0</v>
      </c>
      <c r="AI92" s="481">
        <f t="shared" si="29"/>
        <v>0</v>
      </c>
      <c r="AJ92" s="9">
        <f t="shared" si="30"/>
        <v>0</v>
      </c>
      <c r="AK92" s="9">
        <f t="shared" si="31"/>
        <v>0</v>
      </c>
      <c r="AL92" s="9">
        <f t="shared" si="32"/>
        <v>0</v>
      </c>
      <c r="AM92" s="9">
        <f t="shared" si="33"/>
        <v>0</v>
      </c>
    </row>
    <row r="93" spans="1:39 16384:16384" ht="18" x14ac:dyDescent="0.25">
      <c r="A93" s="170" t="str">
        <f>'Пр 1 (произв)'!A92</f>
        <v>1.3.1.5</v>
      </c>
      <c r="B93" s="118" t="str">
        <f>'Пр 1 (произв)'!B92</f>
        <v>Установка Li-ion источника бесперебойного питания в д. Кия</v>
      </c>
      <c r="C93" s="170" t="str">
        <f>'Пр 1 (произв)'!C92</f>
        <v>K_ЗР.5</v>
      </c>
      <c r="D93" s="9"/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632"/>
      <c r="S93" s="633"/>
      <c r="T93" s="313"/>
      <c r="U93" s="313"/>
      <c r="V93" s="313"/>
      <c r="W93" s="313"/>
      <c r="X93" s="313"/>
      <c r="Y93" s="313"/>
      <c r="Z93" s="313"/>
      <c r="AA93" s="279">
        <f>'Пр 3 (произв)'!AW91</f>
        <v>0</v>
      </c>
      <c r="AB93" s="279">
        <f>'Пр 3 (произв)'!AX91</f>
        <v>0</v>
      </c>
      <c r="AC93" s="279">
        <f>'Пр 3 (произв)'!AY91</f>
        <v>0</v>
      </c>
      <c r="AD93" s="279">
        <f>'Пр 3 (произв)'!AZ91</f>
        <v>0</v>
      </c>
      <c r="AE93" s="279">
        <f>'Пр 3 (произв)'!BA91</f>
        <v>0</v>
      </c>
      <c r="AF93" s="279">
        <f>'Пр 3 (произв)'!BB91</f>
        <v>0</v>
      </c>
      <c r="AG93" s="9">
        <f t="shared" si="27"/>
        <v>0</v>
      </c>
      <c r="AH93" s="9">
        <f t="shared" si="28"/>
        <v>0</v>
      </c>
      <c r="AI93" s="481">
        <f t="shared" si="29"/>
        <v>0</v>
      </c>
      <c r="AJ93" s="9">
        <f t="shared" si="30"/>
        <v>0</v>
      </c>
      <c r="AK93" s="9">
        <f t="shared" si="31"/>
        <v>0</v>
      </c>
      <c r="AL93" s="9">
        <f t="shared" si="32"/>
        <v>0</v>
      </c>
      <c r="AM93" s="9">
        <f t="shared" si="33"/>
        <v>0</v>
      </c>
    </row>
    <row r="94" spans="1:39 16384:16384" ht="18" x14ac:dyDescent="0.25">
      <c r="A94" s="170" t="str">
        <f>'Пр 1 (произв)'!A93</f>
        <v>1.3.1.6</v>
      </c>
      <c r="B94" s="118" t="str">
        <f>'Пр 1 (произв)'!B93</f>
        <v>Установка Li-ion источника бесперебойного питания в д. Куя</v>
      </c>
      <c r="C94" s="170" t="str">
        <f>'Пр 1 (произв)'!C93</f>
        <v>K_ЗР.6</v>
      </c>
      <c r="D94" s="9"/>
      <c r="E94" s="313"/>
      <c r="F94" s="313"/>
      <c r="G94" s="313"/>
      <c r="H94" s="313"/>
      <c r="I94" s="313"/>
      <c r="J94" s="313"/>
      <c r="K94" s="313"/>
      <c r="L94" s="313"/>
      <c r="M94" s="313"/>
      <c r="N94" s="313"/>
      <c r="O94" s="313"/>
      <c r="P94" s="313"/>
      <c r="Q94" s="313"/>
      <c r="R94" s="632"/>
      <c r="S94" s="633"/>
      <c r="T94" s="313"/>
      <c r="U94" s="313"/>
      <c r="V94" s="313"/>
      <c r="W94" s="313"/>
      <c r="X94" s="313"/>
      <c r="Y94" s="313"/>
      <c r="Z94" s="313"/>
      <c r="AA94" s="279">
        <f>'Пр 3 (произв)'!AW92</f>
        <v>0</v>
      </c>
      <c r="AB94" s="279">
        <f>'Пр 3 (произв)'!AX92</f>
        <v>0</v>
      </c>
      <c r="AC94" s="279">
        <f>'Пр 3 (произв)'!AY92</f>
        <v>0</v>
      </c>
      <c r="AD94" s="279">
        <f>'Пр 3 (произв)'!AZ92</f>
        <v>0</v>
      </c>
      <c r="AE94" s="279">
        <f>'Пр 3 (произв)'!BA92</f>
        <v>0</v>
      </c>
      <c r="AF94" s="279">
        <f>'Пр 3 (произв)'!BB92</f>
        <v>0</v>
      </c>
      <c r="AG94" s="9">
        <f t="shared" si="27"/>
        <v>0</v>
      </c>
      <c r="AH94" s="9">
        <f t="shared" si="28"/>
        <v>0</v>
      </c>
      <c r="AI94" s="481">
        <f t="shared" si="29"/>
        <v>0</v>
      </c>
      <c r="AJ94" s="9">
        <f t="shared" si="30"/>
        <v>0</v>
      </c>
      <c r="AK94" s="9">
        <f t="shared" si="31"/>
        <v>0</v>
      </c>
      <c r="AL94" s="9">
        <f t="shared" si="32"/>
        <v>0</v>
      </c>
      <c r="AM94" s="9">
        <f t="shared" si="33"/>
        <v>0</v>
      </c>
    </row>
    <row r="95" spans="1:39 16384:16384" ht="18" x14ac:dyDescent="0.25">
      <c r="A95" s="170" t="str">
        <f>'Пр 1 (произв)'!A94</f>
        <v>1.3.1.7</v>
      </c>
      <c r="B95" s="118" t="str">
        <f>'Пр 1 (произв)'!B94</f>
        <v>Установка Li-ion источника бесперебойного питания в д. Пылемец</v>
      </c>
      <c r="C95" s="170" t="str">
        <f>'Пр 1 (произв)'!C94</f>
        <v>K_ЗР.7</v>
      </c>
      <c r="D95" s="9"/>
      <c r="E95" s="313"/>
      <c r="F95" s="313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632"/>
      <c r="S95" s="633"/>
      <c r="T95" s="313"/>
      <c r="U95" s="313"/>
      <c r="V95" s="313"/>
      <c r="W95" s="313"/>
      <c r="X95" s="313"/>
      <c r="Y95" s="313"/>
      <c r="Z95" s="313"/>
      <c r="AA95" s="279">
        <f>'Пр 3 (произв)'!AW93</f>
        <v>0</v>
      </c>
      <c r="AB95" s="279">
        <f>'Пр 3 (произв)'!AX93</f>
        <v>0</v>
      </c>
      <c r="AC95" s="279">
        <f>'Пр 3 (произв)'!AY93</f>
        <v>0</v>
      </c>
      <c r="AD95" s="279">
        <f>'Пр 3 (произв)'!AZ93</f>
        <v>0</v>
      </c>
      <c r="AE95" s="279">
        <f>'Пр 3 (произв)'!BA93</f>
        <v>0</v>
      </c>
      <c r="AF95" s="279">
        <f>'Пр 3 (произв)'!BB93</f>
        <v>0</v>
      </c>
      <c r="AG95" s="9">
        <f t="shared" si="27"/>
        <v>0</v>
      </c>
      <c r="AH95" s="9">
        <f t="shared" si="28"/>
        <v>0</v>
      </c>
      <c r="AI95" s="481">
        <f t="shared" si="29"/>
        <v>0</v>
      </c>
      <c r="AJ95" s="9">
        <f t="shared" si="30"/>
        <v>0</v>
      </c>
      <c r="AK95" s="9">
        <f t="shared" si="31"/>
        <v>0</v>
      </c>
      <c r="AL95" s="9">
        <f t="shared" si="32"/>
        <v>0</v>
      </c>
      <c r="AM95" s="9">
        <f t="shared" si="33"/>
        <v>0</v>
      </c>
    </row>
    <row r="96" spans="1:39 16384:16384" ht="18" x14ac:dyDescent="0.25">
      <c r="A96" s="170" t="str">
        <f>'Пр 1 (произв)'!A95</f>
        <v>1.3.1.8</v>
      </c>
      <c r="B96" s="118" t="str">
        <f>'Пр 1 (произв)'!B95</f>
        <v>Установка Li-ion источника бесперебойного питания в д. Тошвиска</v>
      </c>
      <c r="C96" s="170" t="str">
        <f>'Пр 1 (произв)'!C95</f>
        <v>K_ЗР.8</v>
      </c>
      <c r="D96" s="9"/>
      <c r="E96" s="313"/>
      <c r="F96" s="313"/>
      <c r="G96" s="313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632"/>
      <c r="S96" s="633"/>
      <c r="T96" s="313"/>
      <c r="U96" s="313"/>
      <c r="V96" s="313"/>
      <c r="W96" s="313"/>
      <c r="X96" s="313"/>
      <c r="Y96" s="313"/>
      <c r="Z96" s="313"/>
      <c r="AA96" s="279">
        <f>'Пр 3 (произв)'!AW94</f>
        <v>0</v>
      </c>
      <c r="AB96" s="279">
        <f>'Пр 3 (произв)'!AX94</f>
        <v>0</v>
      </c>
      <c r="AC96" s="279">
        <f>'Пр 3 (произв)'!AY94</f>
        <v>0</v>
      </c>
      <c r="AD96" s="279">
        <f>'Пр 3 (произв)'!AZ94</f>
        <v>0</v>
      </c>
      <c r="AE96" s="279">
        <f>'Пр 3 (произв)'!BA94</f>
        <v>0</v>
      </c>
      <c r="AF96" s="279">
        <f>'Пр 3 (произв)'!BB94</f>
        <v>0</v>
      </c>
      <c r="AG96" s="9">
        <f t="shared" si="27"/>
        <v>0</v>
      </c>
      <c r="AH96" s="9">
        <f t="shared" si="28"/>
        <v>0</v>
      </c>
      <c r="AI96" s="481">
        <f t="shared" si="29"/>
        <v>0</v>
      </c>
      <c r="AJ96" s="9">
        <f t="shared" si="30"/>
        <v>0</v>
      </c>
      <c r="AK96" s="9">
        <f t="shared" si="31"/>
        <v>0</v>
      </c>
      <c r="AL96" s="9">
        <f t="shared" si="32"/>
        <v>0</v>
      </c>
      <c r="AM96" s="9">
        <f t="shared" si="33"/>
        <v>0</v>
      </c>
    </row>
    <row r="97" spans="1:40" ht="18" x14ac:dyDescent="0.25">
      <c r="A97" s="170" t="str">
        <f>'Пр 1 (произв)'!A96</f>
        <v>1.3.1.9</v>
      </c>
      <c r="B97" s="118" t="str">
        <f>'Пр 1 (произв)'!B96</f>
        <v>Установка Li-ion источника бесперебойного питания в д. Щелино</v>
      </c>
      <c r="C97" s="170" t="str">
        <f>'Пр 1 (произв)'!C96</f>
        <v>K_ЗР.9</v>
      </c>
      <c r="D97" s="9"/>
      <c r="E97" s="313"/>
      <c r="F97" s="313"/>
      <c r="G97" s="313"/>
      <c r="H97" s="313"/>
      <c r="I97" s="313"/>
      <c r="J97" s="313"/>
      <c r="K97" s="313"/>
      <c r="L97" s="313"/>
      <c r="M97" s="313"/>
      <c r="N97" s="313"/>
      <c r="O97" s="313"/>
      <c r="P97" s="313"/>
      <c r="Q97" s="313"/>
      <c r="R97" s="632"/>
      <c r="S97" s="633"/>
      <c r="T97" s="313"/>
      <c r="U97" s="313"/>
      <c r="V97" s="313"/>
      <c r="W97" s="313"/>
      <c r="X97" s="313"/>
      <c r="Y97" s="313"/>
      <c r="Z97" s="313"/>
      <c r="AA97" s="279">
        <f>'Пр 3 (произв)'!AW95</f>
        <v>0</v>
      </c>
      <c r="AB97" s="279">
        <f>'Пр 3 (произв)'!AX95</f>
        <v>0</v>
      </c>
      <c r="AC97" s="279">
        <f>'Пр 3 (произв)'!AY95</f>
        <v>0</v>
      </c>
      <c r="AD97" s="279">
        <f>'Пр 3 (произв)'!AZ95</f>
        <v>0</v>
      </c>
      <c r="AE97" s="279">
        <f>'Пр 3 (произв)'!BA95</f>
        <v>0</v>
      </c>
      <c r="AF97" s="279">
        <f>'Пр 3 (произв)'!BB95</f>
        <v>0</v>
      </c>
      <c r="AG97" s="9">
        <f t="shared" si="27"/>
        <v>0</v>
      </c>
      <c r="AH97" s="9">
        <f t="shared" si="28"/>
        <v>0</v>
      </c>
      <c r="AI97" s="481">
        <f t="shared" si="29"/>
        <v>0</v>
      </c>
      <c r="AJ97" s="9">
        <f t="shared" si="30"/>
        <v>0</v>
      </c>
      <c r="AK97" s="9">
        <f t="shared" si="31"/>
        <v>0</v>
      </c>
      <c r="AL97" s="9">
        <f t="shared" si="32"/>
        <v>0</v>
      </c>
      <c r="AM97" s="9">
        <f t="shared" si="33"/>
        <v>0</v>
      </c>
    </row>
    <row r="98" spans="1:40" ht="18" x14ac:dyDescent="0.25">
      <c r="A98" s="170" t="str">
        <f>'Пр 1 (произв)'!A97</f>
        <v>1.3.1.10</v>
      </c>
      <c r="B98" s="118" t="str">
        <f>'Пр 1 (произв)'!B97</f>
        <v>Приобретение 2-х дизель-генераторов 200 кВт на ДЭС п. Усть-Кара</v>
      </c>
      <c r="C98" s="170" t="str">
        <f>'Пр 1 (произв)'!C97</f>
        <v>L_ЗР.14</v>
      </c>
      <c r="D98" s="9"/>
      <c r="E98" s="313"/>
      <c r="F98" s="313"/>
      <c r="G98" s="313"/>
      <c r="H98" s="313"/>
      <c r="I98" s="313"/>
      <c r="J98" s="313"/>
      <c r="K98" s="313"/>
      <c r="L98" s="313"/>
      <c r="M98" s="313"/>
      <c r="N98" s="313"/>
      <c r="O98" s="313"/>
      <c r="P98" s="313"/>
      <c r="Q98" s="313"/>
      <c r="R98" s="632"/>
      <c r="S98" s="633"/>
      <c r="T98" s="313"/>
      <c r="U98" s="313"/>
      <c r="V98" s="313"/>
      <c r="W98" s="313"/>
      <c r="X98" s="313"/>
      <c r="Y98" s="313"/>
      <c r="Z98" s="313"/>
      <c r="AA98" s="279">
        <f>'Пр 3 (произв)'!AW96</f>
        <v>0</v>
      </c>
      <c r="AB98" s="279">
        <f>'Пр 3 (произв)'!AX96</f>
        <v>0</v>
      </c>
      <c r="AC98" s="279">
        <f>'Пр 3 (произв)'!AY96</f>
        <v>0</v>
      </c>
      <c r="AD98" s="279">
        <f>'Пр 3 (произв)'!AZ96</f>
        <v>0</v>
      </c>
      <c r="AE98" s="279">
        <f>'Пр 3 (произв)'!BA96</f>
        <v>0</v>
      </c>
      <c r="AF98" s="279">
        <f>'Пр 3 (произв)'!BB96</f>
        <v>0</v>
      </c>
      <c r="AG98" s="9">
        <f t="shared" si="27"/>
        <v>0</v>
      </c>
      <c r="AH98" s="9">
        <f t="shared" si="28"/>
        <v>0</v>
      </c>
      <c r="AI98" s="481">
        <f t="shared" si="29"/>
        <v>0</v>
      </c>
      <c r="AJ98" s="9">
        <f t="shared" si="30"/>
        <v>0</v>
      </c>
      <c r="AK98" s="9">
        <f t="shared" si="31"/>
        <v>0</v>
      </c>
      <c r="AL98" s="9">
        <f t="shared" si="32"/>
        <v>0</v>
      </c>
      <c r="AM98" s="9">
        <f t="shared" si="33"/>
        <v>0</v>
      </c>
      <c r="AN98" s="291">
        <f>AH98-Мероприятия!R18</f>
        <v>0</v>
      </c>
    </row>
    <row r="99" spans="1:40" ht="18" x14ac:dyDescent="0.25">
      <c r="A99" s="170" t="str">
        <f>'Пр 1 (произв)'!A98</f>
        <v>1.3.1.11</v>
      </c>
      <c r="B99" s="118" t="str">
        <f>'Пр 1 (произв)'!B98</f>
        <v>Приобретение 2-х дизель-генераторов 100 кВт на ДЭС п. Усть-Кара</v>
      </c>
      <c r="C99" s="170" t="str">
        <f>'Пр 1 (произв)'!C98</f>
        <v>L_ЗР.15</v>
      </c>
      <c r="D99" s="9"/>
      <c r="E99" s="313"/>
      <c r="F99" s="313"/>
      <c r="G99" s="313"/>
      <c r="H99" s="313"/>
      <c r="I99" s="313"/>
      <c r="J99" s="313"/>
      <c r="K99" s="313"/>
      <c r="L99" s="313"/>
      <c r="M99" s="313"/>
      <c r="N99" s="313"/>
      <c r="O99" s="313"/>
      <c r="P99" s="313"/>
      <c r="Q99" s="313"/>
      <c r="R99" s="632"/>
      <c r="S99" s="633"/>
      <c r="T99" s="313"/>
      <c r="U99" s="313"/>
      <c r="V99" s="313"/>
      <c r="W99" s="313"/>
      <c r="X99" s="313"/>
      <c r="Y99" s="313"/>
      <c r="Z99" s="313"/>
      <c r="AA99" s="279">
        <f>'Пр 3 (произв)'!AW97</f>
        <v>0</v>
      </c>
      <c r="AB99" s="279">
        <f>'Пр 3 (произв)'!AX97</f>
        <v>0</v>
      </c>
      <c r="AC99" s="279">
        <f>'Пр 3 (произв)'!AY97</f>
        <v>0</v>
      </c>
      <c r="AD99" s="279">
        <f>'Пр 3 (произв)'!AZ97</f>
        <v>0</v>
      </c>
      <c r="AE99" s="279">
        <f>'Пр 3 (произв)'!BA97</f>
        <v>0</v>
      </c>
      <c r="AF99" s="279">
        <f>'Пр 3 (произв)'!BB97</f>
        <v>0</v>
      </c>
      <c r="AG99" s="9">
        <f t="shared" si="27"/>
        <v>0</v>
      </c>
      <c r="AH99" s="9">
        <f t="shared" si="28"/>
        <v>0</v>
      </c>
      <c r="AI99" s="481">
        <f t="shared" si="29"/>
        <v>0</v>
      </c>
      <c r="AJ99" s="9">
        <f t="shared" si="30"/>
        <v>0</v>
      </c>
      <c r="AK99" s="9">
        <f t="shared" si="31"/>
        <v>0</v>
      </c>
      <c r="AL99" s="9">
        <f t="shared" si="32"/>
        <v>0</v>
      </c>
      <c r="AM99" s="9">
        <f t="shared" si="33"/>
        <v>0</v>
      </c>
      <c r="AN99" s="291">
        <f>AH99-Мероприятия!R19</f>
        <v>0</v>
      </c>
    </row>
    <row r="100" spans="1:40" ht="18" x14ac:dyDescent="0.25">
      <c r="A100" s="170" t="str">
        <f>'Пр 1 (произв)'!A99</f>
        <v>1.3.1.12</v>
      </c>
      <c r="B100" s="118" t="str">
        <f>'Пр 1 (произв)'!B99</f>
        <v>Приобретение дизель-генератора 250 кВт на ДЭС п.Хорей-Вер</v>
      </c>
      <c r="C100" s="170" t="str">
        <f>'Пр 1 (произв)'!C99</f>
        <v>L_ЗР.16</v>
      </c>
      <c r="D100" s="9"/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632"/>
      <c r="S100" s="633"/>
      <c r="T100" s="313"/>
      <c r="U100" s="313"/>
      <c r="V100" s="313"/>
      <c r="W100" s="313"/>
      <c r="X100" s="313"/>
      <c r="Y100" s="313"/>
      <c r="Z100" s="313"/>
      <c r="AA100" s="279">
        <f>'Пр 3 (произв)'!AW98</f>
        <v>2.0634626133333329</v>
      </c>
      <c r="AB100" s="279">
        <f>'Пр 3 (произв)'!AX98</f>
        <v>0.5</v>
      </c>
      <c r="AC100" s="279">
        <f>'Пр 3 (произв)'!AY98</f>
        <v>0</v>
      </c>
      <c r="AD100" s="279">
        <f>'Пр 3 (произв)'!AZ98</f>
        <v>0</v>
      </c>
      <c r="AE100" s="279">
        <f>'Пр 3 (произв)'!BA98</f>
        <v>0</v>
      </c>
      <c r="AF100" s="279">
        <f>'Пр 3 (произв)'!BB98</f>
        <v>0</v>
      </c>
      <c r="AG100" s="9">
        <f t="shared" si="27"/>
        <v>0</v>
      </c>
      <c r="AH100" s="9">
        <f t="shared" si="28"/>
        <v>2.0634626133333329</v>
      </c>
      <c r="AI100" s="481">
        <f t="shared" si="29"/>
        <v>0.5</v>
      </c>
      <c r="AJ100" s="9">
        <f t="shared" si="30"/>
        <v>0</v>
      </c>
      <c r="AK100" s="9">
        <f t="shared" si="31"/>
        <v>0</v>
      </c>
      <c r="AL100" s="9">
        <f t="shared" si="32"/>
        <v>0</v>
      </c>
      <c r="AM100" s="9">
        <f t="shared" si="33"/>
        <v>0</v>
      </c>
      <c r="AN100" s="291">
        <f>AH100-Мероприятия!R20</f>
        <v>0</v>
      </c>
    </row>
    <row r="101" spans="1:40" ht="18" x14ac:dyDescent="0.25">
      <c r="A101" s="170" t="str">
        <f>'Пр 1 (произв)'!A100</f>
        <v>1.3.1.13</v>
      </c>
      <c r="B101" s="118" t="str">
        <f>'Пр 1 (произв)'!B100</f>
        <v>Приобретение дизель-генератора 30 кВт на ДЭС п.Варнек</v>
      </c>
      <c r="C101" s="170" t="str">
        <f>'Пр 1 (произв)'!C100</f>
        <v>L_ЗР.17</v>
      </c>
      <c r="D101" s="9"/>
      <c r="E101" s="313"/>
      <c r="F101" s="313"/>
      <c r="G101" s="313"/>
      <c r="H101" s="313"/>
      <c r="I101" s="313"/>
      <c r="J101" s="313"/>
      <c r="K101" s="313"/>
      <c r="L101" s="313"/>
      <c r="M101" s="313"/>
      <c r="N101" s="313"/>
      <c r="O101" s="313"/>
      <c r="P101" s="313"/>
      <c r="Q101" s="313"/>
      <c r="R101" s="632"/>
      <c r="S101" s="633"/>
      <c r="T101" s="313"/>
      <c r="U101" s="313"/>
      <c r="V101" s="313"/>
      <c r="W101" s="313"/>
      <c r="X101" s="313"/>
      <c r="Y101" s="313"/>
      <c r="Z101" s="313"/>
      <c r="AA101" s="279">
        <f>'Пр 3 (произв)'!AW99</f>
        <v>0</v>
      </c>
      <c r="AB101" s="279">
        <f>'Пр 3 (произв)'!AX99</f>
        <v>0</v>
      </c>
      <c r="AC101" s="279">
        <f>'Пр 3 (произв)'!AY99</f>
        <v>0</v>
      </c>
      <c r="AD101" s="279">
        <f>'Пр 3 (произв)'!AZ99</f>
        <v>0</v>
      </c>
      <c r="AE101" s="279">
        <f>'Пр 3 (произв)'!BA99</f>
        <v>0</v>
      </c>
      <c r="AF101" s="279">
        <f>'Пр 3 (произв)'!BB99</f>
        <v>0</v>
      </c>
      <c r="AG101" s="9">
        <f t="shared" si="27"/>
        <v>0</v>
      </c>
      <c r="AH101" s="9">
        <f t="shared" si="28"/>
        <v>0</v>
      </c>
      <c r="AI101" s="481">
        <f t="shared" si="29"/>
        <v>0</v>
      </c>
      <c r="AJ101" s="9">
        <f t="shared" si="30"/>
        <v>0</v>
      </c>
      <c r="AK101" s="9">
        <f t="shared" si="31"/>
        <v>0</v>
      </c>
      <c r="AL101" s="9">
        <f t="shared" si="32"/>
        <v>0</v>
      </c>
      <c r="AM101" s="9">
        <f t="shared" si="33"/>
        <v>0</v>
      </c>
      <c r="AN101" s="291">
        <f>AH101-Мероприятия!R45</f>
        <v>-6.3564800000000004</v>
      </c>
    </row>
    <row r="102" spans="1:40" ht="18" x14ac:dyDescent="0.25">
      <c r="A102" s="170" t="str">
        <f>'Пр 1 (произв)'!A101</f>
        <v>1.3.1.14</v>
      </c>
      <c r="B102" s="118" t="str">
        <f>'Пр 1 (произв)'!B101</f>
        <v>Приобретение дизель-генератоа 60 кВт на ДЭС п.Варнек</v>
      </c>
      <c r="C102" s="170" t="str">
        <f>'Пр 1 (произв)'!C101</f>
        <v>L_ЗР.18</v>
      </c>
      <c r="D102" s="9"/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632"/>
      <c r="S102" s="633"/>
      <c r="T102" s="313"/>
      <c r="U102" s="313"/>
      <c r="V102" s="313"/>
      <c r="W102" s="313"/>
      <c r="X102" s="313"/>
      <c r="Y102" s="313"/>
      <c r="Z102" s="313"/>
      <c r="AA102" s="279">
        <f>'Пр 3 (произв)'!AW100</f>
        <v>0</v>
      </c>
      <c r="AB102" s="279">
        <f>'Пр 3 (произв)'!AX100</f>
        <v>0</v>
      </c>
      <c r="AC102" s="279">
        <f>'Пр 3 (произв)'!AY100</f>
        <v>0</v>
      </c>
      <c r="AD102" s="279">
        <f>'Пр 3 (произв)'!AZ100</f>
        <v>0</v>
      </c>
      <c r="AE102" s="279">
        <f>'Пр 3 (произв)'!BA100</f>
        <v>0</v>
      </c>
      <c r="AF102" s="279">
        <f>'Пр 3 (произв)'!BB100</f>
        <v>0</v>
      </c>
      <c r="AG102" s="9">
        <f t="shared" si="27"/>
        <v>0</v>
      </c>
      <c r="AH102" s="9">
        <f t="shared" si="28"/>
        <v>0</v>
      </c>
      <c r="AI102" s="481">
        <f t="shared" si="29"/>
        <v>0</v>
      </c>
      <c r="AJ102" s="9">
        <f t="shared" si="30"/>
        <v>0</v>
      </c>
      <c r="AK102" s="9">
        <f t="shared" si="31"/>
        <v>0</v>
      </c>
      <c r="AL102" s="9">
        <f t="shared" si="32"/>
        <v>0</v>
      </c>
      <c r="AM102" s="9">
        <f t="shared" si="33"/>
        <v>0</v>
      </c>
      <c r="AN102" s="291">
        <f>AH102-Мероприятия!R21</f>
        <v>0</v>
      </c>
    </row>
    <row r="103" spans="1:40" ht="18" x14ac:dyDescent="0.25">
      <c r="A103" s="170" t="str">
        <f>'Пр 1 (произв)'!A102</f>
        <v>1.3.1.15</v>
      </c>
      <c r="B103" s="118" t="str">
        <f>'Пр 1 (произв)'!B102</f>
        <v>Приобретение 2-х дизель-генераторов 200 кВт на ДЭС п. Каратайка</v>
      </c>
      <c r="C103" s="170" t="str">
        <f>'Пр 1 (произв)'!C102</f>
        <v>L_ЗР.19</v>
      </c>
      <c r="D103" s="9"/>
      <c r="E103" s="313"/>
      <c r="F103" s="313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632"/>
      <c r="S103" s="633"/>
      <c r="T103" s="313"/>
      <c r="U103" s="313"/>
      <c r="V103" s="313"/>
      <c r="W103" s="313"/>
      <c r="X103" s="313"/>
      <c r="Y103" s="313"/>
      <c r="Z103" s="313"/>
      <c r="AA103" s="279">
        <f>'Пр 3 (произв)'!AW101</f>
        <v>1.7333333333333334</v>
      </c>
      <c r="AB103" s="279">
        <f>'Пр 3 (произв)'!AX101</f>
        <v>0.2</v>
      </c>
      <c r="AC103" s="279">
        <f>'Пр 3 (произв)'!AY101</f>
        <v>0</v>
      </c>
      <c r="AD103" s="279">
        <f>'Пр 3 (произв)'!AZ101</f>
        <v>0</v>
      </c>
      <c r="AE103" s="279">
        <f>'Пр 3 (произв)'!BA101</f>
        <v>0</v>
      </c>
      <c r="AF103" s="279">
        <f>'Пр 3 (произв)'!BB101</f>
        <v>0</v>
      </c>
      <c r="AG103" s="9">
        <f t="shared" si="27"/>
        <v>0</v>
      </c>
      <c r="AH103" s="9">
        <f t="shared" si="28"/>
        <v>1.7333333333333334</v>
      </c>
      <c r="AI103" s="481">
        <f t="shared" si="29"/>
        <v>0.2</v>
      </c>
      <c r="AJ103" s="9">
        <f t="shared" si="30"/>
        <v>0</v>
      </c>
      <c r="AK103" s="9">
        <f t="shared" si="31"/>
        <v>0</v>
      </c>
      <c r="AL103" s="9">
        <f t="shared" si="32"/>
        <v>0</v>
      </c>
      <c r="AM103" s="9">
        <f t="shared" si="33"/>
        <v>0</v>
      </c>
      <c r="AN103" s="291">
        <f>AH103-Мероприятия!R22</f>
        <v>1.7333333333333334</v>
      </c>
    </row>
    <row r="104" spans="1:40" ht="18" x14ac:dyDescent="0.25">
      <c r="A104" s="170" t="str">
        <f>'Пр 1 (произв)'!A103</f>
        <v>1.3.1.16</v>
      </c>
      <c r="B104" s="118" t="str">
        <f>'Пр 1 (произв)'!B103</f>
        <v>Приобретение 2-х дизель-генераторов 315 кВт на ДЭС п. Каратайка</v>
      </c>
      <c r="C104" s="170" t="str">
        <f>'Пр 1 (произв)'!C103</f>
        <v>L_ЗР.20</v>
      </c>
      <c r="D104" s="9"/>
      <c r="E104" s="313"/>
      <c r="F104" s="313"/>
      <c r="G104" s="313"/>
      <c r="H104" s="313"/>
      <c r="I104" s="313"/>
      <c r="J104" s="313"/>
      <c r="K104" s="313"/>
      <c r="L104" s="313"/>
      <c r="M104" s="313"/>
      <c r="N104" s="313"/>
      <c r="O104" s="313"/>
      <c r="P104" s="313"/>
      <c r="Q104" s="313"/>
      <c r="R104" s="632"/>
      <c r="S104" s="633"/>
      <c r="T104" s="313"/>
      <c r="U104" s="313"/>
      <c r="V104" s="313"/>
      <c r="W104" s="313"/>
      <c r="X104" s="313"/>
      <c r="Y104" s="313"/>
      <c r="Z104" s="313"/>
      <c r="AA104" s="279">
        <f>'Пр 3 (произв)'!AW102</f>
        <v>3.1782400000000002</v>
      </c>
      <c r="AB104" s="279">
        <f>'Пр 3 (произв)'!AX102</f>
        <v>0.315</v>
      </c>
      <c r="AC104" s="279">
        <f>'Пр 3 (произв)'!AY102</f>
        <v>0</v>
      </c>
      <c r="AD104" s="279">
        <f>'Пр 3 (произв)'!AZ102</f>
        <v>0</v>
      </c>
      <c r="AE104" s="279">
        <f>'Пр 3 (произв)'!BA102</f>
        <v>0</v>
      </c>
      <c r="AF104" s="279">
        <f>'Пр 3 (произв)'!BB102</f>
        <v>0</v>
      </c>
      <c r="AG104" s="9">
        <f t="shared" si="27"/>
        <v>0</v>
      </c>
      <c r="AH104" s="9">
        <f t="shared" si="28"/>
        <v>3.1782400000000002</v>
      </c>
      <c r="AI104" s="481">
        <f t="shared" si="29"/>
        <v>0.315</v>
      </c>
      <c r="AJ104" s="9">
        <f t="shared" si="30"/>
        <v>0</v>
      </c>
      <c r="AK104" s="9">
        <f t="shared" si="31"/>
        <v>0</v>
      </c>
      <c r="AL104" s="9">
        <f t="shared" si="32"/>
        <v>0</v>
      </c>
      <c r="AM104" s="9">
        <f t="shared" si="33"/>
        <v>0</v>
      </c>
      <c r="AN104" s="291">
        <f>AH104-Мероприятия!R23</f>
        <v>1.4449066666666668</v>
      </c>
    </row>
    <row r="105" spans="1:40" ht="18" x14ac:dyDescent="0.25">
      <c r="A105" s="170" t="str">
        <f>'Пр 1 (произв)'!A104</f>
        <v>1.3.1.17</v>
      </c>
      <c r="B105" s="118" t="str">
        <f>'Пр 1 (произв)'!B104</f>
        <v>Приобретение  2-х дизель-генераторов 30 кВт на ДЭС д. Мгла</v>
      </c>
      <c r="C105" s="170" t="str">
        <f>'Пр 1 (произв)'!C104</f>
        <v>L_ЗР.21</v>
      </c>
      <c r="D105" s="9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632"/>
      <c r="S105" s="633"/>
      <c r="T105" s="313"/>
      <c r="U105" s="313"/>
      <c r="V105" s="313"/>
      <c r="W105" s="313"/>
      <c r="X105" s="313"/>
      <c r="Y105" s="313"/>
      <c r="Z105" s="313"/>
      <c r="AA105" s="279">
        <f>'Пр 3 (произв)'!AW103</f>
        <v>0</v>
      </c>
      <c r="AB105" s="279">
        <f>'Пр 3 (произв)'!AX103</f>
        <v>0</v>
      </c>
      <c r="AC105" s="279">
        <f>'Пр 3 (произв)'!AY103</f>
        <v>0</v>
      </c>
      <c r="AD105" s="279">
        <f>'Пр 3 (произв)'!AZ103</f>
        <v>0</v>
      </c>
      <c r="AE105" s="279">
        <f>'Пр 3 (произв)'!BA103</f>
        <v>0</v>
      </c>
      <c r="AF105" s="279">
        <f>'Пр 3 (произв)'!BB103</f>
        <v>0</v>
      </c>
      <c r="AG105" s="9">
        <f t="shared" si="27"/>
        <v>0</v>
      </c>
      <c r="AH105" s="9">
        <f t="shared" si="28"/>
        <v>0</v>
      </c>
      <c r="AI105" s="481">
        <f t="shared" si="29"/>
        <v>0</v>
      </c>
      <c r="AJ105" s="9">
        <f t="shared" si="30"/>
        <v>0</v>
      </c>
      <c r="AK105" s="9">
        <f t="shared" si="31"/>
        <v>0</v>
      </c>
      <c r="AL105" s="9">
        <f t="shared" si="32"/>
        <v>0</v>
      </c>
      <c r="AM105" s="9">
        <f t="shared" si="33"/>
        <v>0</v>
      </c>
      <c r="AN105" s="291">
        <f>AH105-Мероприятия!R24</f>
        <v>-3.1782400000000002</v>
      </c>
    </row>
    <row r="106" spans="1:40" ht="18" x14ac:dyDescent="0.25">
      <c r="A106" s="170" t="str">
        <f>'Пр 1 (произв)'!A105</f>
        <v>1.3.1.18</v>
      </c>
      <c r="B106" s="118" t="str">
        <f>'Пр 1 (произв)'!B105</f>
        <v>Приобретение 2-х  дизель-генераторов 30 кВт на ДЭС д.Вижас</v>
      </c>
      <c r="C106" s="170" t="str">
        <f>'Пр 1 (произв)'!C105</f>
        <v>L_ЗР.22</v>
      </c>
      <c r="D106" s="9"/>
      <c r="E106" s="313"/>
      <c r="F106" s="313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632"/>
      <c r="S106" s="633"/>
      <c r="T106" s="313"/>
      <c r="U106" s="313"/>
      <c r="V106" s="313"/>
      <c r="W106" s="313"/>
      <c r="X106" s="313"/>
      <c r="Y106" s="313"/>
      <c r="Z106" s="313"/>
      <c r="AA106" s="279">
        <f>'Пр 3 (произв)'!AW104</f>
        <v>0</v>
      </c>
      <c r="AB106" s="279">
        <f>'Пр 3 (произв)'!AX104</f>
        <v>0</v>
      </c>
      <c r="AC106" s="279">
        <f>'Пр 3 (произв)'!AY104</f>
        <v>0</v>
      </c>
      <c r="AD106" s="279">
        <f>'Пр 3 (произв)'!AZ104</f>
        <v>0</v>
      </c>
      <c r="AE106" s="279">
        <f>'Пр 3 (произв)'!BA104</f>
        <v>0</v>
      </c>
      <c r="AF106" s="279">
        <f>'Пр 3 (произв)'!BB104</f>
        <v>0</v>
      </c>
      <c r="AG106" s="9">
        <f t="shared" si="27"/>
        <v>0</v>
      </c>
      <c r="AH106" s="9">
        <f t="shared" si="28"/>
        <v>0</v>
      </c>
      <c r="AI106" s="481">
        <f t="shared" si="29"/>
        <v>0</v>
      </c>
      <c r="AJ106" s="9">
        <f t="shared" si="30"/>
        <v>0</v>
      </c>
      <c r="AK106" s="9">
        <f t="shared" si="31"/>
        <v>0</v>
      </c>
      <c r="AL106" s="9">
        <f t="shared" si="32"/>
        <v>0</v>
      </c>
      <c r="AM106" s="9">
        <f t="shared" si="33"/>
        <v>0</v>
      </c>
      <c r="AN106" s="291">
        <f>AH106-Мероприятия!R78</f>
        <v>0</v>
      </c>
    </row>
    <row r="107" spans="1:40" ht="18" x14ac:dyDescent="0.25">
      <c r="A107" s="170" t="str">
        <f>'Пр 1 (произв)'!A106</f>
        <v>1.3.1.19</v>
      </c>
      <c r="B107" s="118" t="str">
        <f>'Пр 1 (произв)'!B106</f>
        <v>Приобретение 3-х  дизель-генераторов 60 кВт на ДЭС д.Вижас</v>
      </c>
      <c r="C107" s="170" t="str">
        <f>'Пр 1 (произв)'!C106</f>
        <v>L_ЗР.23</v>
      </c>
      <c r="D107" s="9"/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632"/>
      <c r="S107" s="633"/>
      <c r="T107" s="313"/>
      <c r="U107" s="313"/>
      <c r="V107" s="313"/>
      <c r="W107" s="313"/>
      <c r="X107" s="313"/>
      <c r="Y107" s="313"/>
      <c r="Z107" s="313"/>
      <c r="AA107" s="279">
        <f>'Пр 3 (произв)'!AW105</f>
        <v>2.1100871999999997</v>
      </c>
      <c r="AB107" s="279">
        <f>'Пр 3 (произв)'!AX105</f>
        <v>0.12</v>
      </c>
      <c r="AC107" s="279">
        <f>'Пр 3 (произв)'!AY105</f>
        <v>0</v>
      </c>
      <c r="AD107" s="279">
        <f>'Пр 3 (произв)'!AZ105</f>
        <v>0</v>
      </c>
      <c r="AE107" s="279">
        <f>'Пр 3 (произв)'!BA105</f>
        <v>0</v>
      </c>
      <c r="AF107" s="279">
        <f>'Пр 3 (произв)'!BB105</f>
        <v>0</v>
      </c>
      <c r="AG107" s="9">
        <f t="shared" si="27"/>
        <v>0</v>
      </c>
      <c r="AH107" s="9">
        <f t="shared" si="28"/>
        <v>2.1100871999999997</v>
      </c>
      <c r="AI107" s="481">
        <f t="shared" si="29"/>
        <v>0.12</v>
      </c>
      <c r="AJ107" s="9">
        <f t="shared" si="30"/>
        <v>0</v>
      </c>
      <c r="AK107" s="9">
        <f t="shared" si="31"/>
        <v>0</v>
      </c>
      <c r="AL107" s="9">
        <f t="shared" si="32"/>
        <v>0</v>
      </c>
      <c r="AM107" s="9">
        <f t="shared" si="33"/>
        <v>0</v>
      </c>
      <c r="AN107" s="291">
        <f>AH107-Мероприятия!R79</f>
        <v>2.1100871999999997</v>
      </c>
    </row>
    <row r="108" spans="1:40" ht="18" x14ac:dyDescent="0.25">
      <c r="A108" s="170" t="str">
        <f>'Пр 1 (произв)'!A107</f>
        <v>1.3.1.20</v>
      </c>
      <c r="B108" s="118" t="str">
        <f>'Пр 1 (произв)'!B107</f>
        <v>Приобретение 2-х дизель-генератов 30 кВт на ДЭС д.Снопа</v>
      </c>
      <c r="C108" s="170" t="str">
        <f>'Пр 1 (произв)'!C107</f>
        <v>L_ЗР.24</v>
      </c>
      <c r="D108" s="9"/>
      <c r="E108" s="313"/>
      <c r="F108" s="313"/>
      <c r="G108" s="313"/>
      <c r="H108" s="313"/>
      <c r="I108" s="313"/>
      <c r="J108" s="313"/>
      <c r="K108" s="313"/>
      <c r="L108" s="313"/>
      <c r="M108" s="313"/>
      <c r="N108" s="313"/>
      <c r="O108" s="313"/>
      <c r="P108" s="313"/>
      <c r="Q108" s="313"/>
      <c r="R108" s="632"/>
      <c r="S108" s="633"/>
      <c r="T108" s="313"/>
      <c r="U108" s="313"/>
      <c r="V108" s="313"/>
      <c r="W108" s="313"/>
      <c r="X108" s="313"/>
      <c r="Y108" s="313"/>
      <c r="Z108" s="313"/>
      <c r="AA108" s="279">
        <f>'Пр 3 (произв)'!AW106</f>
        <v>0</v>
      </c>
      <c r="AB108" s="279">
        <f>'Пр 3 (произв)'!AX106</f>
        <v>0</v>
      </c>
      <c r="AC108" s="279">
        <f>'Пр 3 (произв)'!AY106</f>
        <v>0</v>
      </c>
      <c r="AD108" s="279">
        <f>'Пр 3 (произв)'!AZ106</f>
        <v>0</v>
      </c>
      <c r="AE108" s="279">
        <f>'Пр 3 (произв)'!BA106</f>
        <v>0</v>
      </c>
      <c r="AF108" s="279">
        <f>'Пр 3 (произв)'!BB106</f>
        <v>0</v>
      </c>
      <c r="AG108" s="9">
        <f t="shared" si="27"/>
        <v>0</v>
      </c>
      <c r="AH108" s="9">
        <f t="shared" si="28"/>
        <v>0</v>
      </c>
      <c r="AI108" s="481">
        <f t="shared" si="29"/>
        <v>0</v>
      </c>
      <c r="AJ108" s="9">
        <f t="shared" si="30"/>
        <v>0</v>
      </c>
      <c r="AK108" s="9">
        <f t="shared" si="31"/>
        <v>0</v>
      </c>
      <c r="AL108" s="9">
        <f t="shared" si="32"/>
        <v>0</v>
      </c>
      <c r="AM108" s="9">
        <f t="shared" si="33"/>
        <v>0</v>
      </c>
      <c r="AN108" s="291">
        <f>AH108-Мероприятия!R80</f>
        <v>0</v>
      </c>
    </row>
    <row r="109" spans="1:40" ht="18" x14ac:dyDescent="0.25">
      <c r="A109" s="170" t="str">
        <f>'Пр 1 (произв)'!A108</f>
        <v>1.3.1.21</v>
      </c>
      <c r="B109" s="118" t="str">
        <f>'Пр 1 (произв)'!B108</f>
        <v>Приобретение 2-х дизель-генератов 30 кВт на ДЭС д.Белушье</v>
      </c>
      <c r="C109" s="170" t="str">
        <f>'Пр 1 (произв)'!C108</f>
        <v>L_ЗР.25</v>
      </c>
      <c r="D109" s="9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632"/>
      <c r="S109" s="633"/>
      <c r="T109" s="313"/>
      <c r="U109" s="313"/>
      <c r="V109" s="313"/>
      <c r="W109" s="313"/>
      <c r="X109" s="313"/>
      <c r="Y109" s="313"/>
      <c r="Z109" s="313"/>
      <c r="AA109" s="279">
        <f>'Пр 3 (произв)'!AW107</f>
        <v>0.72772959999999998</v>
      </c>
      <c r="AB109" s="279">
        <f>'Пр 3 (произв)'!AX107</f>
        <v>0.03</v>
      </c>
      <c r="AC109" s="279">
        <f>'Пр 3 (произв)'!AY107</f>
        <v>0</v>
      </c>
      <c r="AD109" s="279">
        <f>'Пр 3 (произв)'!AZ107</f>
        <v>0</v>
      </c>
      <c r="AE109" s="279">
        <f>'Пр 3 (произв)'!BA107</f>
        <v>0</v>
      </c>
      <c r="AF109" s="279">
        <f>'Пр 3 (произв)'!BB107</f>
        <v>0</v>
      </c>
      <c r="AG109" s="9">
        <f t="shared" si="27"/>
        <v>0</v>
      </c>
      <c r="AH109" s="9">
        <f t="shared" si="28"/>
        <v>0.72772959999999998</v>
      </c>
      <c r="AI109" s="481">
        <f t="shared" si="29"/>
        <v>0.03</v>
      </c>
      <c r="AJ109" s="9">
        <f t="shared" si="30"/>
        <v>0</v>
      </c>
      <c r="AK109" s="9">
        <f t="shared" si="31"/>
        <v>0</v>
      </c>
      <c r="AL109" s="9">
        <f t="shared" si="32"/>
        <v>0</v>
      </c>
      <c r="AM109" s="9">
        <f t="shared" si="33"/>
        <v>0</v>
      </c>
      <c r="AN109" s="291">
        <f>AH109-Мероприятия!R25</f>
        <v>0.72772959999999998</v>
      </c>
    </row>
    <row r="110" spans="1:40" ht="18" x14ac:dyDescent="0.25">
      <c r="A110" s="170" t="str">
        <f>'Пр 1 (произв)'!A109</f>
        <v>1.3.1.22</v>
      </c>
      <c r="B110" s="118" t="str">
        <f>'Пр 1 (произв)'!B109</f>
        <v>Приобретение 2-х дизель-генератов 30 кВт на ДЭС д.Устье</v>
      </c>
      <c r="C110" s="170" t="str">
        <f>'Пр 1 (произв)'!C109</f>
        <v>L_ЗР.26</v>
      </c>
      <c r="D110" s="9"/>
      <c r="E110" s="313"/>
      <c r="F110" s="313"/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632"/>
      <c r="S110" s="633"/>
      <c r="T110" s="313"/>
      <c r="U110" s="313"/>
      <c r="V110" s="313"/>
      <c r="W110" s="313"/>
      <c r="X110" s="313"/>
      <c r="Y110" s="313"/>
      <c r="Z110" s="313"/>
      <c r="AA110" s="279">
        <f>'Пр 3 (произв)'!AW108</f>
        <v>0.72772959999999998</v>
      </c>
      <c r="AB110" s="279">
        <f>'Пр 3 (произв)'!AX108</f>
        <v>0.03</v>
      </c>
      <c r="AC110" s="279">
        <f>'Пр 3 (произв)'!AY108</f>
        <v>0</v>
      </c>
      <c r="AD110" s="279">
        <f>'Пр 3 (произв)'!AZ108</f>
        <v>0</v>
      </c>
      <c r="AE110" s="279">
        <f>'Пр 3 (произв)'!BA108</f>
        <v>0</v>
      </c>
      <c r="AF110" s="279">
        <f>'Пр 3 (произв)'!BB108</f>
        <v>0</v>
      </c>
      <c r="AG110" s="9">
        <f t="shared" si="27"/>
        <v>0</v>
      </c>
      <c r="AH110" s="9">
        <f t="shared" si="28"/>
        <v>0.72772959999999998</v>
      </c>
      <c r="AI110" s="481">
        <f t="shared" si="29"/>
        <v>0.03</v>
      </c>
      <c r="AJ110" s="9">
        <f t="shared" si="30"/>
        <v>0</v>
      </c>
      <c r="AK110" s="9">
        <f t="shared" si="31"/>
        <v>0</v>
      </c>
      <c r="AL110" s="9">
        <f t="shared" si="32"/>
        <v>0</v>
      </c>
      <c r="AM110" s="9">
        <f t="shared" si="33"/>
        <v>0</v>
      </c>
      <c r="AN110" s="291">
        <f>AH110-Мероприятия!R81</f>
        <v>0.72772959999999998</v>
      </c>
    </row>
    <row r="111" spans="1:40" ht="18" x14ac:dyDescent="0.25">
      <c r="A111" s="170" t="str">
        <f>'Пр 1 (произв)'!A110</f>
        <v>1.3.1.23</v>
      </c>
      <c r="B111" s="118" t="str">
        <f>'Пр 1 (произв)'!B110</f>
        <v>Приобретение дизель-генератора 315 кВт на ДЭС п.Харута</v>
      </c>
      <c r="C111" s="170" t="str">
        <f>'Пр 1 (произв)'!C110</f>
        <v>L_ЗР.27</v>
      </c>
      <c r="D111" s="9"/>
      <c r="E111" s="313"/>
      <c r="F111" s="313"/>
      <c r="G111" s="313"/>
      <c r="H111" s="313"/>
      <c r="I111" s="313"/>
      <c r="J111" s="313"/>
      <c r="K111" s="313"/>
      <c r="L111" s="313"/>
      <c r="M111" s="313"/>
      <c r="N111" s="313"/>
      <c r="O111" s="313"/>
      <c r="P111" s="313"/>
      <c r="Q111" s="313"/>
      <c r="R111" s="632"/>
      <c r="S111" s="633"/>
      <c r="T111" s="313"/>
      <c r="U111" s="313"/>
      <c r="V111" s="313"/>
      <c r="W111" s="313"/>
      <c r="X111" s="313"/>
      <c r="Y111" s="313"/>
      <c r="Z111" s="313"/>
      <c r="AA111" s="279">
        <f>'Пр 3 (произв)'!AW109</f>
        <v>3.1782400000000002</v>
      </c>
      <c r="AB111" s="279">
        <f>'Пр 3 (произв)'!AX109</f>
        <v>0.315</v>
      </c>
      <c r="AC111" s="279">
        <f>'Пр 3 (произв)'!AY109</f>
        <v>0</v>
      </c>
      <c r="AD111" s="279">
        <f>'Пр 3 (произв)'!AZ109</f>
        <v>0</v>
      </c>
      <c r="AE111" s="279">
        <f>'Пр 3 (произв)'!BA109</f>
        <v>0</v>
      </c>
      <c r="AF111" s="279">
        <f>'Пр 3 (произв)'!BB109</f>
        <v>0</v>
      </c>
      <c r="AG111" s="9">
        <f t="shared" si="27"/>
        <v>0</v>
      </c>
      <c r="AH111" s="9">
        <f t="shared" si="28"/>
        <v>3.1782400000000002</v>
      </c>
      <c r="AI111" s="481">
        <f t="shared" si="29"/>
        <v>0.315</v>
      </c>
      <c r="AJ111" s="9">
        <f t="shared" si="30"/>
        <v>0</v>
      </c>
      <c r="AK111" s="9">
        <f t="shared" si="31"/>
        <v>0</v>
      </c>
      <c r="AL111" s="9">
        <f t="shared" si="32"/>
        <v>0</v>
      </c>
      <c r="AM111" s="9">
        <f t="shared" si="33"/>
        <v>0</v>
      </c>
      <c r="AN111" s="291">
        <f>AH111-Мероприятия!R82</f>
        <v>3.1782400000000002</v>
      </c>
    </row>
    <row r="112" spans="1:40" ht="18" x14ac:dyDescent="0.25">
      <c r="A112" s="170" t="str">
        <f>'Пр 1 (произв)'!A111</f>
        <v>1.3.1.24</v>
      </c>
      <c r="B112" s="118" t="str">
        <f>'Пр 1 (произв)'!B111</f>
        <v>Приобретение 2-х дизель-генератов 30 кВт на ДЭС д.Чижа</v>
      </c>
      <c r="C112" s="170" t="str">
        <f>'Пр 1 (произв)'!C111</f>
        <v>L_ЗР.28</v>
      </c>
      <c r="D112" s="9"/>
      <c r="E112" s="313"/>
      <c r="F112" s="313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313"/>
      <c r="R112" s="632"/>
      <c r="S112" s="633"/>
      <c r="T112" s="313"/>
      <c r="U112" s="313"/>
      <c r="V112" s="313"/>
      <c r="W112" s="313"/>
      <c r="X112" s="313"/>
      <c r="Y112" s="313"/>
      <c r="Z112" s="313"/>
      <c r="AA112" s="279">
        <f>'Пр 3 (произв)'!AW110</f>
        <v>0.72772959999999998</v>
      </c>
      <c r="AB112" s="279">
        <f>'Пр 3 (произв)'!AX110</f>
        <v>0.03</v>
      </c>
      <c r="AC112" s="279">
        <f>'Пр 3 (произв)'!AY110</f>
        <v>0</v>
      </c>
      <c r="AD112" s="279">
        <f>'Пр 3 (произв)'!AZ110</f>
        <v>0</v>
      </c>
      <c r="AE112" s="279">
        <f>'Пр 3 (произв)'!BA110</f>
        <v>0</v>
      </c>
      <c r="AF112" s="279">
        <f>'Пр 3 (произв)'!BB110</f>
        <v>0</v>
      </c>
      <c r="AG112" s="9">
        <f t="shared" si="27"/>
        <v>0</v>
      </c>
      <c r="AH112" s="9">
        <f t="shared" si="28"/>
        <v>0.72772959999999998</v>
      </c>
      <c r="AI112" s="481">
        <f t="shared" si="29"/>
        <v>0.03</v>
      </c>
      <c r="AJ112" s="9">
        <f t="shared" si="30"/>
        <v>0</v>
      </c>
      <c r="AK112" s="9">
        <f t="shared" si="31"/>
        <v>0</v>
      </c>
      <c r="AL112" s="9">
        <f t="shared" si="32"/>
        <v>0</v>
      </c>
      <c r="AM112" s="9">
        <f t="shared" si="33"/>
        <v>0</v>
      </c>
      <c r="AN112" s="291">
        <f>AH112-Мероприятия!R26</f>
        <v>0.72772959999999998</v>
      </c>
    </row>
    <row r="113" spans="1:40" ht="18" x14ac:dyDescent="0.25">
      <c r="A113" s="170" t="str">
        <f>'Пр 1 (произв)'!A112</f>
        <v>1.3.1.25</v>
      </c>
      <c r="B113" s="118" t="str">
        <f>'Пр 1 (произв)'!B112</f>
        <v>Приобретение 2-х  дизель-генераторов 60 кВт на ДЭС д.Чижа</v>
      </c>
      <c r="C113" s="170" t="str">
        <f>'Пр 1 (произв)'!C112</f>
        <v>L_ЗР.29</v>
      </c>
      <c r="D113" s="9"/>
      <c r="E113" s="313"/>
      <c r="F113" s="313"/>
      <c r="G113" s="313"/>
      <c r="H113" s="313"/>
      <c r="I113" s="313"/>
      <c r="J113" s="313"/>
      <c r="K113" s="313"/>
      <c r="L113" s="313"/>
      <c r="M113" s="313"/>
      <c r="N113" s="313"/>
      <c r="O113" s="313"/>
      <c r="P113" s="313"/>
      <c r="Q113" s="313"/>
      <c r="R113" s="632"/>
      <c r="S113" s="633"/>
      <c r="T113" s="313"/>
      <c r="U113" s="313"/>
      <c r="V113" s="313"/>
      <c r="W113" s="313"/>
      <c r="X113" s="313"/>
      <c r="Y113" s="313"/>
      <c r="Z113" s="313"/>
      <c r="AA113" s="279">
        <f>'Пр 3 (произв)'!AW111</f>
        <v>1.0550435999999999</v>
      </c>
      <c r="AB113" s="279">
        <f>'Пр 3 (произв)'!AX111</f>
        <v>0.06</v>
      </c>
      <c r="AC113" s="279">
        <f>'Пр 3 (произв)'!AY111</f>
        <v>0</v>
      </c>
      <c r="AD113" s="279">
        <f>'Пр 3 (произв)'!AZ111</f>
        <v>0</v>
      </c>
      <c r="AE113" s="279">
        <f>'Пр 3 (произв)'!BA111</f>
        <v>0</v>
      </c>
      <c r="AF113" s="279">
        <f>'Пр 3 (произв)'!BB111</f>
        <v>0</v>
      </c>
      <c r="AG113" s="9">
        <f t="shared" si="27"/>
        <v>0</v>
      </c>
      <c r="AH113" s="9">
        <f t="shared" si="28"/>
        <v>1.0550435999999999</v>
      </c>
      <c r="AI113" s="481">
        <f t="shared" si="29"/>
        <v>0.06</v>
      </c>
      <c r="AJ113" s="9">
        <f t="shared" si="30"/>
        <v>0</v>
      </c>
      <c r="AK113" s="9">
        <f t="shared" si="31"/>
        <v>0</v>
      </c>
      <c r="AL113" s="9">
        <f t="shared" si="32"/>
        <v>0</v>
      </c>
      <c r="AM113" s="9">
        <f t="shared" si="33"/>
        <v>0</v>
      </c>
      <c r="AN113" s="291">
        <f>AH113-Мероприятия!R27</f>
        <v>-1.0550435999999999</v>
      </c>
    </row>
    <row r="114" spans="1:40" ht="18" x14ac:dyDescent="0.25">
      <c r="A114" s="170" t="str">
        <f>'Пр 1 (произв)'!A113</f>
        <v>1.3.1.26</v>
      </c>
      <c r="B114" s="118" t="str">
        <f>'Пр 1 (произв)'!B113</f>
        <v>Приобретение дизель-генератора 100 кВт на ДЭС д.Каменка</v>
      </c>
      <c r="C114" s="170" t="str">
        <f>'Пр 1 (произв)'!C113</f>
        <v>L_ЗР.30</v>
      </c>
      <c r="D114" s="9"/>
      <c r="E114" s="313"/>
      <c r="F114" s="313"/>
      <c r="G114" s="313"/>
      <c r="H114" s="313"/>
      <c r="I114" s="313"/>
      <c r="J114" s="313"/>
      <c r="K114" s="313"/>
      <c r="L114" s="313"/>
      <c r="M114" s="313"/>
      <c r="N114" s="313"/>
      <c r="O114" s="313"/>
      <c r="P114" s="313"/>
      <c r="Q114" s="313"/>
      <c r="R114" s="632"/>
      <c r="S114" s="633"/>
      <c r="T114" s="313"/>
      <c r="U114" s="313"/>
      <c r="V114" s="313"/>
      <c r="W114" s="313"/>
      <c r="X114" s="313"/>
      <c r="Y114" s="313"/>
      <c r="Z114" s="313"/>
      <c r="AA114" s="279">
        <f>'Пр 3 (произв)'!AW112</f>
        <v>0</v>
      </c>
      <c r="AB114" s="279">
        <f>'Пр 3 (произв)'!AX112</f>
        <v>0</v>
      </c>
      <c r="AC114" s="279">
        <f>'Пр 3 (произв)'!AY112</f>
        <v>0</v>
      </c>
      <c r="AD114" s="279">
        <f>'Пр 3 (произв)'!AZ112</f>
        <v>0</v>
      </c>
      <c r="AE114" s="279">
        <f>'Пр 3 (произв)'!BA112</f>
        <v>0</v>
      </c>
      <c r="AF114" s="279">
        <f>'Пр 3 (произв)'!BB112</f>
        <v>0</v>
      </c>
      <c r="AG114" s="9">
        <f t="shared" si="27"/>
        <v>0</v>
      </c>
      <c r="AH114" s="9">
        <f t="shared" si="28"/>
        <v>0</v>
      </c>
      <c r="AI114" s="481">
        <f t="shared" si="29"/>
        <v>0</v>
      </c>
      <c r="AJ114" s="9">
        <f t="shared" si="30"/>
        <v>0</v>
      </c>
      <c r="AK114" s="9">
        <f t="shared" si="31"/>
        <v>0</v>
      </c>
      <c r="AL114" s="9">
        <f t="shared" si="32"/>
        <v>0</v>
      </c>
      <c r="AM114" s="9">
        <f t="shared" si="33"/>
        <v>0</v>
      </c>
      <c r="AN114" s="291">
        <f>AH114-Мероприятия!R28</f>
        <v>0</v>
      </c>
    </row>
    <row r="115" spans="1:40" ht="18" x14ac:dyDescent="0.25">
      <c r="A115" s="170" t="str">
        <f>'Пр 1 (произв)'!A114</f>
        <v>1.3.1.27</v>
      </c>
      <c r="B115" s="118" t="str">
        <f>'Пр 1 (произв)'!B114</f>
        <v>Приобретение дизель-генератора 60 кВт на ДЭС д.Каменка</v>
      </c>
      <c r="C115" s="170" t="str">
        <f>'Пр 1 (произв)'!C114</f>
        <v>L_ЗР.31</v>
      </c>
      <c r="D115" s="9"/>
      <c r="E115" s="313"/>
      <c r="F115" s="313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632"/>
      <c r="S115" s="633"/>
      <c r="T115" s="313"/>
      <c r="U115" s="313"/>
      <c r="V115" s="313"/>
      <c r="W115" s="313"/>
      <c r="X115" s="313"/>
      <c r="Y115" s="313"/>
      <c r="Z115" s="313"/>
      <c r="AA115" s="279">
        <f>'Пр 3 (произв)'!AW113</f>
        <v>0</v>
      </c>
      <c r="AB115" s="279">
        <f>'Пр 3 (произв)'!AX113</f>
        <v>0</v>
      </c>
      <c r="AC115" s="279">
        <f>'Пр 3 (произв)'!AY113</f>
        <v>0</v>
      </c>
      <c r="AD115" s="279">
        <f>'Пр 3 (произв)'!AZ113</f>
        <v>0</v>
      </c>
      <c r="AE115" s="279">
        <f>'Пр 3 (произв)'!BA113</f>
        <v>0</v>
      </c>
      <c r="AF115" s="279">
        <f>'Пр 3 (произв)'!BB113</f>
        <v>0</v>
      </c>
      <c r="AG115" s="9">
        <f t="shared" si="27"/>
        <v>0</v>
      </c>
      <c r="AH115" s="9">
        <f t="shared" si="28"/>
        <v>0</v>
      </c>
      <c r="AI115" s="481">
        <f t="shared" si="29"/>
        <v>0</v>
      </c>
      <c r="AJ115" s="9">
        <f t="shared" si="30"/>
        <v>0</v>
      </c>
      <c r="AK115" s="9">
        <f t="shared" si="31"/>
        <v>0</v>
      </c>
      <c r="AL115" s="9">
        <f t="shared" si="32"/>
        <v>0</v>
      </c>
      <c r="AM115" s="9">
        <f t="shared" si="33"/>
        <v>0</v>
      </c>
      <c r="AN115" s="291">
        <f>AH115-Мероприятия!R29</f>
        <v>-0.72772959999999998</v>
      </c>
    </row>
    <row r="116" spans="1:40" ht="18" x14ac:dyDescent="0.25">
      <c r="A116" s="170" t="str">
        <f>'Пр 1 (произв)'!A115</f>
        <v>1.3.1.28</v>
      </c>
      <c r="B116" s="118" t="str">
        <f>'Пр 1 (произв)'!B115</f>
        <v>Приобретение 2-х дизель-генератов 30 кВт на ДЭС д.Волонга</v>
      </c>
      <c r="C116" s="170" t="str">
        <f>'Пр 1 (произв)'!C115</f>
        <v>L_ЗР.32</v>
      </c>
      <c r="D116" s="9"/>
      <c r="E116" s="313"/>
      <c r="F116" s="313"/>
      <c r="G116" s="313"/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632"/>
      <c r="S116" s="633"/>
      <c r="T116" s="313"/>
      <c r="U116" s="313"/>
      <c r="V116" s="313"/>
      <c r="W116" s="313"/>
      <c r="X116" s="313"/>
      <c r="Y116" s="313"/>
      <c r="Z116" s="313"/>
      <c r="AA116" s="279">
        <f>'Пр 3 (произв)'!AW114</f>
        <v>0.72772959999999998</v>
      </c>
      <c r="AB116" s="279">
        <f>'Пр 3 (произв)'!AX114</f>
        <v>0.03</v>
      </c>
      <c r="AC116" s="279">
        <f>'Пр 3 (произв)'!AY114</f>
        <v>0</v>
      </c>
      <c r="AD116" s="279">
        <f>'Пр 3 (произв)'!AZ114</f>
        <v>0</v>
      </c>
      <c r="AE116" s="279">
        <f>'Пр 3 (произв)'!BA114</f>
        <v>0</v>
      </c>
      <c r="AF116" s="279">
        <f>'Пр 3 (произв)'!BB114</f>
        <v>0</v>
      </c>
      <c r="AG116" s="9">
        <f t="shared" si="27"/>
        <v>0</v>
      </c>
      <c r="AH116" s="9">
        <f t="shared" si="28"/>
        <v>0.72772959999999998</v>
      </c>
      <c r="AI116" s="481">
        <f t="shared" si="29"/>
        <v>0.03</v>
      </c>
      <c r="AJ116" s="9">
        <f t="shared" si="30"/>
        <v>0</v>
      </c>
      <c r="AK116" s="9">
        <f t="shared" si="31"/>
        <v>0</v>
      </c>
      <c r="AL116" s="9">
        <f t="shared" si="32"/>
        <v>0</v>
      </c>
      <c r="AM116" s="9">
        <f t="shared" si="33"/>
        <v>0</v>
      </c>
      <c r="AN116" s="291">
        <f>AH116-Мероприятия!R30</f>
        <v>0</v>
      </c>
    </row>
    <row r="117" spans="1:40" ht="18" x14ac:dyDescent="0.25">
      <c r="A117" s="170" t="str">
        <f>'Пр 1 (произв)'!A116</f>
        <v>1.3.1.29</v>
      </c>
      <c r="B117" s="118" t="str">
        <f>'Пр 1 (произв)'!B116</f>
        <v>Приобретение дизель-генератора 60 кВт на ДЭС д.Макарово</v>
      </c>
      <c r="C117" s="170" t="str">
        <f>'Пр 1 (произв)'!C116</f>
        <v>L_ЗР.33</v>
      </c>
      <c r="D117" s="9"/>
      <c r="E117" s="313"/>
      <c r="F117" s="313"/>
      <c r="G117" s="313"/>
      <c r="H117" s="313"/>
      <c r="I117" s="313"/>
      <c r="J117" s="313"/>
      <c r="K117" s="313"/>
      <c r="L117" s="313"/>
      <c r="M117" s="313"/>
      <c r="N117" s="313"/>
      <c r="O117" s="313"/>
      <c r="P117" s="313"/>
      <c r="Q117" s="313"/>
      <c r="R117" s="632"/>
      <c r="S117" s="633"/>
      <c r="T117" s="313"/>
      <c r="U117" s="313"/>
      <c r="V117" s="313"/>
      <c r="W117" s="313"/>
      <c r="X117" s="313"/>
      <c r="Y117" s="313"/>
      <c r="Z117" s="313"/>
      <c r="AA117" s="279">
        <f>'Пр 3 (произв)'!AW115</f>
        <v>0</v>
      </c>
      <c r="AB117" s="279">
        <f>'Пр 3 (произв)'!AX115</f>
        <v>0</v>
      </c>
      <c r="AC117" s="279">
        <f>'Пр 3 (произв)'!AY115</f>
        <v>0</v>
      </c>
      <c r="AD117" s="279">
        <f>'Пр 3 (произв)'!AZ115</f>
        <v>0</v>
      </c>
      <c r="AE117" s="279">
        <f>'Пр 3 (произв)'!BA115</f>
        <v>0</v>
      </c>
      <c r="AF117" s="279">
        <f>'Пр 3 (произв)'!BB115</f>
        <v>0</v>
      </c>
      <c r="AG117" s="9">
        <f t="shared" si="27"/>
        <v>0</v>
      </c>
      <c r="AH117" s="9">
        <f t="shared" si="28"/>
        <v>0</v>
      </c>
      <c r="AI117" s="481">
        <f t="shared" si="29"/>
        <v>0</v>
      </c>
      <c r="AJ117" s="9">
        <f t="shared" si="30"/>
        <v>0</v>
      </c>
      <c r="AK117" s="9">
        <f t="shared" si="31"/>
        <v>0</v>
      </c>
      <c r="AL117" s="9">
        <f t="shared" si="32"/>
        <v>0</v>
      </c>
      <c r="AM117" s="9">
        <f t="shared" si="33"/>
        <v>0</v>
      </c>
      <c r="AN117" s="291">
        <f>AH117-Мероприятия!R31</f>
        <v>-3.1782400000000002</v>
      </c>
    </row>
    <row r="118" spans="1:40" ht="18" x14ac:dyDescent="0.25">
      <c r="A118" s="170" t="str">
        <f>'Пр 1 (произв)'!A117</f>
        <v>1.3.1.30</v>
      </c>
      <c r="B118" s="118" t="str">
        <f>'Пр 1 (произв)'!B117</f>
        <v>Приобретение 2-х  дизель-генераторов 60 кВт на ДЭС д.Куя</v>
      </c>
      <c r="C118" s="170" t="str">
        <f>'Пр 1 (произв)'!C117</f>
        <v>L_ЗР.34</v>
      </c>
      <c r="D118" s="9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632"/>
      <c r="S118" s="633"/>
      <c r="T118" s="313"/>
      <c r="U118" s="313"/>
      <c r="V118" s="313"/>
      <c r="W118" s="313"/>
      <c r="X118" s="313"/>
      <c r="Y118" s="313"/>
      <c r="Z118" s="313"/>
      <c r="AA118" s="279">
        <f>'Пр 3 (произв)'!AW116</f>
        <v>1.0550435999999999</v>
      </c>
      <c r="AB118" s="279">
        <f>'Пр 3 (произв)'!AX116</f>
        <v>0.06</v>
      </c>
      <c r="AC118" s="279">
        <f>'Пр 3 (произв)'!AY116</f>
        <v>0</v>
      </c>
      <c r="AD118" s="279">
        <f>'Пр 3 (произв)'!AZ116</f>
        <v>0</v>
      </c>
      <c r="AE118" s="279">
        <f>'Пр 3 (произв)'!BA116</f>
        <v>0</v>
      </c>
      <c r="AF118" s="279">
        <f>'Пр 3 (произв)'!BB116</f>
        <v>0</v>
      </c>
      <c r="AG118" s="9">
        <f t="shared" si="27"/>
        <v>0</v>
      </c>
      <c r="AH118" s="9">
        <f t="shared" si="28"/>
        <v>1.0550435999999999</v>
      </c>
      <c r="AI118" s="481">
        <f t="shared" si="29"/>
        <v>0.06</v>
      </c>
      <c r="AJ118" s="9">
        <f t="shared" si="30"/>
        <v>0</v>
      </c>
      <c r="AK118" s="9">
        <f t="shared" si="31"/>
        <v>0</v>
      </c>
      <c r="AL118" s="9">
        <f t="shared" si="32"/>
        <v>0</v>
      </c>
      <c r="AM118" s="9">
        <f t="shared" si="33"/>
        <v>0</v>
      </c>
      <c r="AN118" s="291" t="e">
        <f>AH118-Мероприятия!#REF!</f>
        <v>#REF!</v>
      </c>
    </row>
    <row r="119" spans="1:40" ht="18" x14ac:dyDescent="0.25">
      <c r="A119" s="170" t="str">
        <f>'Пр 1 (произв)'!A118</f>
        <v>1.3.1.31</v>
      </c>
      <c r="B119" s="118" t="str">
        <f>'Пр 1 (произв)'!B118</f>
        <v>Приобретение дизель-генератора 16 кВт на ДЭС д.Кия</v>
      </c>
      <c r="C119" s="170" t="str">
        <f>'Пр 1 (произв)'!C118</f>
        <v>L_ЗР.35</v>
      </c>
      <c r="D119" s="9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632"/>
      <c r="S119" s="633"/>
      <c r="T119" s="313"/>
      <c r="U119" s="313"/>
      <c r="V119" s="313"/>
      <c r="W119" s="313"/>
      <c r="X119" s="313"/>
      <c r="Y119" s="313"/>
      <c r="Z119" s="313"/>
      <c r="AA119" s="279">
        <f>'Пр 3 (произв)'!AW117</f>
        <v>0</v>
      </c>
      <c r="AB119" s="279">
        <f>'Пр 3 (произв)'!AX117</f>
        <v>0</v>
      </c>
      <c r="AC119" s="279">
        <f>'Пр 3 (произв)'!AY117</f>
        <v>0</v>
      </c>
      <c r="AD119" s="279">
        <f>'Пр 3 (произв)'!AZ117</f>
        <v>0</v>
      </c>
      <c r="AE119" s="279">
        <f>'Пр 3 (произв)'!BA117</f>
        <v>0</v>
      </c>
      <c r="AF119" s="279">
        <f>'Пр 3 (произв)'!BB117</f>
        <v>0</v>
      </c>
      <c r="AG119" s="9">
        <f t="shared" si="27"/>
        <v>0</v>
      </c>
      <c r="AH119" s="9">
        <f t="shared" si="28"/>
        <v>0</v>
      </c>
      <c r="AI119" s="481">
        <f t="shared" si="29"/>
        <v>0</v>
      </c>
      <c r="AJ119" s="9">
        <f t="shared" si="30"/>
        <v>0</v>
      </c>
      <c r="AK119" s="9">
        <f t="shared" si="31"/>
        <v>0</v>
      </c>
      <c r="AL119" s="9">
        <f t="shared" si="32"/>
        <v>0</v>
      </c>
      <c r="AM119" s="9">
        <f t="shared" si="33"/>
        <v>0</v>
      </c>
      <c r="AN119" s="291">
        <f>AH119-Мероприятия!R32</f>
        <v>-0.72772959999999998</v>
      </c>
    </row>
    <row r="120" spans="1:40" ht="18" x14ac:dyDescent="0.25">
      <c r="A120" s="170" t="str">
        <f>'Пр 1 (произв)'!A119</f>
        <v>1.3.1.32</v>
      </c>
      <c r="B120" s="118" t="str">
        <f>'Пр 1 (произв)'!B119</f>
        <v>Приобретение дизель-генератора 60 кВт на ДЭС д. Пылемец</v>
      </c>
      <c r="C120" s="170" t="str">
        <f>'Пр 1 (произв)'!C119</f>
        <v>L_ЗР.36</v>
      </c>
      <c r="D120" s="9"/>
      <c r="E120" s="313"/>
      <c r="F120" s="313"/>
      <c r="G120" s="313"/>
      <c r="H120" s="313"/>
      <c r="I120" s="313"/>
      <c r="J120" s="313"/>
      <c r="K120" s="313"/>
      <c r="L120" s="313"/>
      <c r="M120" s="313"/>
      <c r="N120" s="313"/>
      <c r="O120" s="313"/>
      <c r="P120" s="313"/>
      <c r="Q120" s="313"/>
      <c r="R120" s="632"/>
      <c r="S120" s="633"/>
      <c r="T120" s="313"/>
      <c r="U120" s="313"/>
      <c r="V120" s="313"/>
      <c r="W120" s="313"/>
      <c r="X120" s="313"/>
      <c r="Y120" s="313"/>
      <c r="Z120" s="313"/>
      <c r="AA120" s="279">
        <f>'Пр 3 (произв)'!AW118</f>
        <v>0</v>
      </c>
      <c r="AB120" s="279">
        <f>'Пр 3 (произв)'!AX118</f>
        <v>0</v>
      </c>
      <c r="AC120" s="279">
        <f>'Пр 3 (произв)'!AY118</f>
        <v>0</v>
      </c>
      <c r="AD120" s="279">
        <f>'Пр 3 (произв)'!AZ118</f>
        <v>0</v>
      </c>
      <c r="AE120" s="279">
        <f>'Пр 3 (произв)'!BA118</f>
        <v>0</v>
      </c>
      <c r="AF120" s="279">
        <f>'Пр 3 (произв)'!BB118</f>
        <v>0</v>
      </c>
      <c r="AG120" s="9">
        <f t="shared" si="27"/>
        <v>0</v>
      </c>
      <c r="AH120" s="9">
        <f t="shared" si="28"/>
        <v>0</v>
      </c>
      <c r="AI120" s="481">
        <f t="shared" si="29"/>
        <v>0</v>
      </c>
      <c r="AJ120" s="9">
        <f t="shared" si="30"/>
        <v>0</v>
      </c>
      <c r="AK120" s="9">
        <f t="shared" si="31"/>
        <v>0</v>
      </c>
      <c r="AL120" s="9">
        <f t="shared" si="32"/>
        <v>0</v>
      </c>
      <c r="AM120" s="9">
        <f t="shared" si="33"/>
        <v>0</v>
      </c>
      <c r="AN120" s="291">
        <f>AH120-Мероприятия!R33</f>
        <v>-1.0550435999999999</v>
      </c>
    </row>
    <row r="121" spans="1:40" ht="18" x14ac:dyDescent="0.25">
      <c r="A121" s="170" t="str">
        <f>'Пр 1 (произв)'!A120</f>
        <v>1.3.1.33</v>
      </c>
      <c r="B121" s="118" t="str">
        <f>'Пр 1 (произв)'!B120</f>
        <v>Приобретение 2-х дизель-генераторов 200 кВт на ДЭС д. Лабожское</v>
      </c>
      <c r="C121" s="170" t="str">
        <f>'Пр 1 (произв)'!C120</f>
        <v>L_ЗР.37</v>
      </c>
      <c r="D121" s="9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632"/>
      <c r="S121" s="633"/>
      <c r="T121" s="313"/>
      <c r="U121" s="313"/>
      <c r="V121" s="313"/>
      <c r="W121" s="313"/>
      <c r="X121" s="313"/>
      <c r="Y121" s="313"/>
      <c r="Z121" s="313"/>
      <c r="AA121" s="279">
        <f>'Пр 3 (произв)'!AW119</f>
        <v>0</v>
      </c>
      <c r="AB121" s="279">
        <f>'Пр 3 (произв)'!AX119</f>
        <v>0</v>
      </c>
      <c r="AC121" s="279">
        <f>'Пр 3 (произв)'!AY119</f>
        <v>0</v>
      </c>
      <c r="AD121" s="279">
        <f>'Пр 3 (произв)'!AZ119</f>
        <v>0</v>
      </c>
      <c r="AE121" s="279">
        <f>'Пр 3 (произв)'!BA119</f>
        <v>0</v>
      </c>
      <c r="AF121" s="279">
        <f>'Пр 3 (произв)'!BB119</f>
        <v>0</v>
      </c>
      <c r="AG121" s="9">
        <f t="shared" si="27"/>
        <v>0</v>
      </c>
      <c r="AH121" s="9">
        <f t="shared" si="28"/>
        <v>0</v>
      </c>
      <c r="AI121" s="481">
        <f t="shared" si="29"/>
        <v>0</v>
      </c>
      <c r="AJ121" s="9">
        <f t="shared" si="30"/>
        <v>0</v>
      </c>
      <c r="AK121" s="9">
        <f t="shared" si="31"/>
        <v>0</v>
      </c>
      <c r="AL121" s="9">
        <f t="shared" si="32"/>
        <v>0</v>
      </c>
      <c r="AM121" s="9">
        <f t="shared" si="33"/>
        <v>0</v>
      </c>
      <c r="AN121" s="291">
        <f>AH121-Мероприятия!R46</f>
        <v>-3.4666666666666668</v>
      </c>
    </row>
    <row r="122" spans="1:40" ht="18" x14ac:dyDescent="0.25">
      <c r="A122" s="170" t="str">
        <f>'Пр 1 (произв)'!A121</f>
        <v>1.3.1.34</v>
      </c>
      <c r="B122" s="118" t="str">
        <f>'Пр 1 (произв)'!B121</f>
        <v>Приобретение 2-х  дизель-генераторов 60 кВт на ДЭС д.Тошвиска</v>
      </c>
      <c r="C122" s="170" t="str">
        <f>'Пр 1 (произв)'!C121</f>
        <v>L_ЗР.38</v>
      </c>
      <c r="D122" s="9"/>
      <c r="E122" s="313"/>
      <c r="F122" s="313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632"/>
      <c r="S122" s="633"/>
      <c r="T122" s="313"/>
      <c r="U122" s="313"/>
      <c r="V122" s="313"/>
      <c r="W122" s="313"/>
      <c r="X122" s="313"/>
      <c r="Y122" s="313"/>
      <c r="Z122" s="313"/>
      <c r="AA122" s="279">
        <f>'Пр 3 (произв)'!AW120</f>
        <v>0</v>
      </c>
      <c r="AB122" s="279">
        <f>'Пр 3 (произв)'!AX120</f>
        <v>0</v>
      </c>
      <c r="AC122" s="279">
        <f>'Пр 3 (произв)'!AY120</f>
        <v>0</v>
      </c>
      <c r="AD122" s="279">
        <f>'Пр 3 (произв)'!AZ120</f>
        <v>0</v>
      </c>
      <c r="AE122" s="279">
        <f>'Пр 3 (произв)'!BA120</f>
        <v>0</v>
      </c>
      <c r="AF122" s="279">
        <f>'Пр 3 (произв)'!BB120</f>
        <v>0</v>
      </c>
      <c r="AG122" s="9">
        <f t="shared" si="27"/>
        <v>0</v>
      </c>
      <c r="AH122" s="9">
        <f t="shared" si="28"/>
        <v>0</v>
      </c>
      <c r="AI122" s="481">
        <f t="shared" si="29"/>
        <v>0</v>
      </c>
      <c r="AJ122" s="9">
        <f t="shared" si="30"/>
        <v>0</v>
      </c>
      <c r="AK122" s="9">
        <f t="shared" si="31"/>
        <v>0</v>
      </c>
      <c r="AL122" s="9">
        <f t="shared" si="32"/>
        <v>0</v>
      </c>
      <c r="AM122" s="9">
        <f t="shared" si="33"/>
        <v>0</v>
      </c>
      <c r="AN122" s="291">
        <f>AH122-Мероприятия!R34</f>
        <v>0</v>
      </c>
    </row>
    <row r="123" spans="1:40" ht="18" x14ac:dyDescent="0.25">
      <c r="A123" s="170" t="str">
        <f>'Пр 1 (произв)'!A122</f>
        <v>1.3.1.35</v>
      </c>
      <c r="B123" s="118" t="str">
        <f>'Пр 1 (произв)'!B122</f>
        <v>Приобретение дизель-генератора 315 кВт на ДЭС с. Великовисочное</v>
      </c>
      <c r="C123" s="170" t="str">
        <f>'Пр 1 (произв)'!C122</f>
        <v>L_ЗР.39</v>
      </c>
      <c r="D123" s="9"/>
      <c r="E123" s="313"/>
      <c r="F123" s="313"/>
      <c r="G123" s="313"/>
      <c r="H123" s="313"/>
      <c r="I123" s="313"/>
      <c r="J123" s="313"/>
      <c r="K123" s="313"/>
      <c r="L123" s="313"/>
      <c r="M123" s="313"/>
      <c r="N123" s="313"/>
      <c r="O123" s="313"/>
      <c r="P123" s="313"/>
      <c r="Q123" s="313"/>
      <c r="R123" s="632"/>
      <c r="S123" s="633"/>
      <c r="T123" s="313"/>
      <c r="U123" s="313"/>
      <c r="V123" s="313"/>
      <c r="W123" s="313"/>
      <c r="X123" s="313"/>
      <c r="Y123" s="313"/>
      <c r="Z123" s="313"/>
      <c r="AA123" s="279">
        <f>'Пр 3 (произв)'!AW121</f>
        <v>0</v>
      </c>
      <c r="AB123" s="279">
        <f>'Пр 3 (произв)'!AX121</f>
        <v>0</v>
      </c>
      <c r="AC123" s="279">
        <f>'Пр 3 (произв)'!AY121</f>
        <v>0</v>
      </c>
      <c r="AD123" s="279">
        <f>'Пр 3 (произв)'!AZ121</f>
        <v>0</v>
      </c>
      <c r="AE123" s="279">
        <f>'Пр 3 (произв)'!BA121</f>
        <v>0</v>
      </c>
      <c r="AF123" s="279">
        <f>'Пр 3 (произв)'!BB121</f>
        <v>0</v>
      </c>
      <c r="AG123" s="9">
        <f t="shared" si="27"/>
        <v>0</v>
      </c>
      <c r="AH123" s="9">
        <f t="shared" si="28"/>
        <v>0</v>
      </c>
      <c r="AI123" s="481">
        <f t="shared" si="29"/>
        <v>0</v>
      </c>
      <c r="AJ123" s="9">
        <f t="shared" si="30"/>
        <v>0</v>
      </c>
      <c r="AK123" s="9">
        <f t="shared" si="31"/>
        <v>0</v>
      </c>
      <c r="AL123" s="9">
        <f t="shared" si="32"/>
        <v>0</v>
      </c>
      <c r="AM123" s="9">
        <f t="shared" si="33"/>
        <v>0</v>
      </c>
      <c r="AN123" s="291">
        <f>AH123-Мероприятия!R35</f>
        <v>0</v>
      </c>
    </row>
    <row r="124" spans="1:40" ht="18" x14ac:dyDescent="0.25">
      <c r="A124" s="170" t="str">
        <f>'Пр 1 (произв)'!A123</f>
        <v>1.3.1.36</v>
      </c>
      <c r="B124" s="118" t="str">
        <f>'Пр 1 (произв)'!B123</f>
        <v>Приобретение дизель-генерара 60 кВт на ДЭС д.Снопа</v>
      </c>
      <c r="C124" s="170" t="str">
        <f>'Пр 1 (произв)'!C123</f>
        <v>M_ЗР.40</v>
      </c>
      <c r="D124" s="9"/>
      <c r="E124" s="313"/>
      <c r="F124" s="313"/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632"/>
      <c r="S124" s="633"/>
      <c r="T124" s="313"/>
      <c r="U124" s="313"/>
      <c r="V124" s="313"/>
      <c r="W124" s="313"/>
      <c r="X124" s="313"/>
      <c r="Y124" s="313"/>
      <c r="Z124" s="313"/>
      <c r="AA124" s="279">
        <f>'Пр 3 (произв)'!AW122</f>
        <v>1.0972453439999998</v>
      </c>
      <c r="AB124" s="279">
        <f>'Пр 3 (произв)'!AX122</f>
        <v>0.06</v>
      </c>
      <c r="AC124" s="279">
        <f>'Пр 3 (произв)'!AY122</f>
        <v>0</v>
      </c>
      <c r="AD124" s="279">
        <f>'Пр 3 (произв)'!AZ122</f>
        <v>0</v>
      </c>
      <c r="AE124" s="279">
        <f>'Пр 3 (произв)'!BA122</f>
        <v>0</v>
      </c>
      <c r="AF124" s="279">
        <f>'Пр 3 (произв)'!BB122</f>
        <v>0</v>
      </c>
      <c r="AG124" s="9">
        <f t="shared" si="27"/>
        <v>0</v>
      </c>
      <c r="AH124" s="9">
        <f t="shared" si="28"/>
        <v>1.0972453439999998</v>
      </c>
      <c r="AI124" s="481">
        <f t="shared" si="29"/>
        <v>0.06</v>
      </c>
      <c r="AJ124" s="9">
        <f t="shared" si="30"/>
        <v>0</v>
      </c>
      <c r="AK124" s="9">
        <f t="shared" si="31"/>
        <v>0</v>
      </c>
      <c r="AL124" s="9">
        <f t="shared" si="32"/>
        <v>0</v>
      </c>
      <c r="AM124" s="9">
        <f t="shared" si="33"/>
        <v>0</v>
      </c>
      <c r="AN124" s="291">
        <f>AH124-Мероприятия!R47</f>
        <v>-2.0600199360000007</v>
      </c>
    </row>
    <row r="125" spans="1:40" ht="18" x14ac:dyDescent="0.25">
      <c r="A125" s="170" t="str">
        <f>'Пр 1 (произв)'!A124</f>
        <v>1.3.1.37</v>
      </c>
      <c r="B125" s="118" t="str">
        <f>'Пр 1 (произв)'!B124</f>
        <v>Приобретение 2-х дизель-генераторов 315 кВт на ДЭС п.Хорей-Вер</v>
      </c>
      <c r="C125" s="170" t="str">
        <f>'Пр 1 (произв)'!C124</f>
        <v>M_ЗР.41</v>
      </c>
      <c r="D125" s="9"/>
      <c r="E125" s="313"/>
      <c r="F125" s="313"/>
      <c r="G125" s="313"/>
      <c r="H125" s="313"/>
      <c r="I125" s="313"/>
      <c r="J125" s="313"/>
      <c r="K125" s="313"/>
      <c r="L125" s="313"/>
      <c r="M125" s="313"/>
      <c r="N125" s="313"/>
      <c r="O125" s="313"/>
      <c r="P125" s="313"/>
      <c r="Q125" s="313"/>
      <c r="R125" s="632"/>
      <c r="S125" s="633"/>
      <c r="T125" s="313"/>
      <c r="U125" s="313"/>
      <c r="V125" s="313"/>
      <c r="W125" s="313"/>
      <c r="X125" s="313"/>
      <c r="Y125" s="313"/>
      <c r="Z125" s="313"/>
      <c r="AA125" s="279">
        <f>'Пр 3 (произв)'!AW123</f>
        <v>6.3564800000000004</v>
      </c>
      <c r="AB125" s="279">
        <f>'Пр 3 (произв)'!AX123</f>
        <v>0.63</v>
      </c>
      <c r="AC125" s="279">
        <f>'Пр 3 (произв)'!AY123</f>
        <v>0</v>
      </c>
      <c r="AD125" s="279">
        <f>'Пр 3 (произв)'!AZ123</f>
        <v>0</v>
      </c>
      <c r="AE125" s="279">
        <f>'Пр 3 (произв)'!BA123</f>
        <v>0</v>
      </c>
      <c r="AF125" s="279">
        <f>'Пр 3 (произв)'!BB123</f>
        <v>0</v>
      </c>
      <c r="AG125" s="9">
        <f t="shared" si="27"/>
        <v>0</v>
      </c>
      <c r="AH125" s="9">
        <f t="shared" si="28"/>
        <v>6.3564800000000004</v>
      </c>
      <c r="AI125" s="481">
        <f t="shared" si="29"/>
        <v>0.63</v>
      </c>
      <c r="AJ125" s="9">
        <f t="shared" si="30"/>
        <v>0</v>
      </c>
      <c r="AK125" s="9">
        <f t="shared" si="31"/>
        <v>0</v>
      </c>
      <c r="AL125" s="9">
        <f t="shared" si="32"/>
        <v>0</v>
      </c>
      <c r="AM125" s="9">
        <f t="shared" si="33"/>
        <v>0</v>
      </c>
      <c r="AN125" s="291">
        <f>AH125-Мероприятия!R36</f>
        <v>5.6287504000000004</v>
      </c>
    </row>
    <row r="126" spans="1:40" ht="18" x14ac:dyDescent="0.25">
      <c r="A126" s="170" t="str">
        <f>'Пр 1 (произв)'!A125</f>
        <v>1.3.1.38</v>
      </c>
      <c r="B126" s="118" t="str">
        <f>'Пр 1 (произв)'!B125</f>
        <v>Приобретение 2-х дизель-генераторов 200 кВт на ДЭС с. Несь</v>
      </c>
      <c r="C126" s="170" t="str">
        <f>'Пр 1 (произв)'!C125</f>
        <v>M_ЗР.42</v>
      </c>
      <c r="D126" s="9"/>
      <c r="E126" s="313"/>
      <c r="F126" s="313"/>
      <c r="G126" s="313"/>
      <c r="H126" s="313"/>
      <c r="I126" s="313"/>
      <c r="J126" s="313"/>
      <c r="K126" s="313"/>
      <c r="L126" s="313"/>
      <c r="M126" s="313"/>
      <c r="N126" s="313"/>
      <c r="O126" s="313"/>
      <c r="P126" s="313"/>
      <c r="Q126" s="313"/>
      <c r="R126" s="632"/>
      <c r="S126" s="633"/>
      <c r="T126" s="313"/>
      <c r="U126" s="313"/>
      <c r="V126" s="313"/>
      <c r="W126" s="313"/>
      <c r="X126" s="313"/>
      <c r="Y126" s="313"/>
      <c r="Z126" s="313"/>
      <c r="AA126" s="279">
        <f>'Пр 3 (произв)'!AW124</f>
        <v>3.4666666666666668</v>
      </c>
      <c r="AB126" s="279">
        <f>'Пр 3 (произв)'!AX124</f>
        <v>0.4</v>
      </c>
      <c r="AC126" s="279">
        <f>'Пр 3 (произв)'!AY124</f>
        <v>0</v>
      </c>
      <c r="AD126" s="279">
        <f>'Пр 3 (произв)'!AZ124</f>
        <v>0</v>
      </c>
      <c r="AE126" s="279">
        <f>'Пр 3 (произв)'!BA124</f>
        <v>0</v>
      </c>
      <c r="AF126" s="279">
        <f>'Пр 3 (произв)'!BB124</f>
        <v>0</v>
      </c>
      <c r="AG126" s="9">
        <f t="shared" si="27"/>
        <v>0</v>
      </c>
      <c r="AH126" s="9">
        <f t="shared" si="28"/>
        <v>3.4666666666666668</v>
      </c>
      <c r="AI126" s="481">
        <f t="shared" si="29"/>
        <v>0.4</v>
      </c>
      <c r="AJ126" s="9">
        <f t="shared" si="30"/>
        <v>0</v>
      </c>
      <c r="AK126" s="9">
        <f t="shared" si="31"/>
        <v>0</v>
      </c>
      <c r="AL126" s="9">
        <f t="shared" si="32"/>
        <v>0</v>
      </c>
      <c r="AM126" s="9">
        <f t="shared" si="33"/>
        <v>0</v>
      </c>
      <c r="AN126" s="291">
        <f>AH126-Мероприятия!R48</f>
        <v>1.8880340266666666</v>
      </c>
    </row>
    <row r="127" spans="1:40" ht="18" x14ac:dyDescent="0.25">
      <c r="A127" s="170" t="str">
        <f>'Пр 1 (произв)'!A126</f>
        <v>1.3.1.39</v>
      </c>
      <c r="B127" s="118" t="str">
        <f>'Пр 1 (произв)'!B126</f>
        <v>Приобретение 2-х дизель-генераторов 100 кВт на ДЭС д.Хонгурей</v>
      </c>
      <c r="C127" s="170" t="str">
        <f>'Пр 1 (произв)'!C126</f>
        <v>M_ЗР.43</v>
      </c>
      <c r="D127" s="9"/>
      <c r="E127" s="313"/>
      <c r="F127" s="313"/>
      <c r="G127" s="313"/>
      <c r="H127" s="313"/>
      <c r="I127" s="313"/>
      <c r="J127" s="313"/>
      <c r="K127" s="313"/>
      <c r="L127" s="313"/>
      <c r="M127" s="313"/>
      <c r="N127" s="313"/>
      <c r="O127" s="313"/>
      <c r="P127" s="313"/>
      <c r="Q127" s="313"/>
      <c r="R127" s="632"/>
      <c r="S127" s="633"/>
      <c r="T127" s="313"/>
      <c r="U127" s="313"/>
      <c r="V127" s="313"/>
      <c r="W127" s="313"/>
      <c r="X127" s="313"/>
      <c r="Y127" s="313"/>
      <c r="Z127" s="313"/>
      <c r="AA127" s="279">
        <f>'Пр 3 (произв)'!AW125</f>
        <v>3.1572652800000003</v>
      </c>
      <c r="AB127" s="279">
        <f>'Пр 3 (произв)'!AX125</f>
        <v>0.2</v>
      </c>
      <c r="AC127" s="279">
        <f>'Пр 3 (произв)'!AY125</f>
        <v>0</v>
      </c>
      <c r="AD127" s="279">
        <f>'Пр 3 (произв)'!AZ125</f>
        <v>0</v>
      </c>
      <c r="AE127" s="279">
        <f>'Пр 3 (произв)'!BA125</f>
        <v>0</v>
      </c>
      <c r="AF127" s="279">
        <f>'Пр 3 (произв)'!BB125</f>
        <v>0</v>
      </c>
      <c r="AG127" s="9">
        <f t="shared" si="27"/>
        <v>0</v>
      </c>
      <c r="AH127" s="9">
        <f t="shared" si="28"/>
        <v>3.1572652800000003</v>
      </c>
      <c r="AI127" s="481">
        <f t="shared" si="29"/>
        <v>0.2</v>
      </c>
      <c r="AJ127" s="9">
        <f t="shared" si="30"/>
        <v>0</v>
      </c>
      <c r="AK127" s="9">
        <f t="shared" si="31"/>
        <v>0</v>
      </c>
      <c r="AL127" s="9">
        <f t="shared" si="32"/>
        <v>0</v>
      </c>
      <c r="AM127" s="9">
        <f t="shared" si="33"/>
        <v>0</v>
      </c>
      <c r="AN127" s="291">
        <f>AH127-Мероприятия!R37</f>
        <v>3.1572652800000003</v>
      </c>
    </row>
    <row r="128" spans="1:40" ht="18" x14ac:dyDescent="0.25">
      <c r="A128" s="170" t="str">
        <f>'Пр 1 (произв)'!A127</f>
        <v>1.3.1.40</v>
      </c>
      <c r="B128" s="118" t="str">
        <f>'Пр 1 (произв)'!B127</f>
        <v>Приобретение дизель-генератора 100 кВт на ДЭС д.Макарово</v>
      </c>
      <c r="C128" s="170" t="str">
        <f>'Пр 1 (произв)'!C127</f>
        <v>M_ЗР.44</v>
      </c>
      <c r="D128" s="9"/>
      <c r="E128" s="313"/>
      <c r="F128" s="313"/>
      <c r="G128" s="313"/>
      <c r="H128" s="313"/>
      <c r="I128" s="313"/>
      <c r="J128" s="313"/>
      <c r="K128" s="313"/>
      <c r="L128" s="313"/>
      <c r="M128" s="313"/>
      <c r="N128" s="313"/>
      <c r="O128" s="313"/>
      <c r="P128" s="313"/>
      <c r="Q128" s="313"/>
      <c r="R128" s="632"/>
      <c r="S128" s="633"/>
      <c r="T128" s="313"/>
      <c r="U128" s="313"/>
      <c r="V128" s="313"/>
      <c r="W128" s="313"/>
      <c r="X128" s="313"/>
      <c r="Y128" s="313"/>
      <c r="Z128" s="313"/>
      <c r="AA128" s="279">
        <f>'Пр 3 (произв)'!AW126</f>
        <v>1.5786326400000001</v>
      </c>
      <c r="AB128" s="279">
        <f>'Пр 3 (произв)'!AX126</f>
        <v>0.2</v>
      </c>
      <c r="AC128" s="279">
        <f>'Пр 3 (произв)'!AY126</f>
        <v>0</v>
      </c>
      <c r="AD128" s="279">
        <f>'Пр 3 (произв)'!AZ126</f>
        <v>0</v>
      </c>
      <c r="AE128" s="279">
        <f>'Пр 3 (произв)'!BA126</f>
        <v>0</v>
      </c>
      <c r="AF128" s="279">
        <f>'Пр 3 (произв)'!BB126</f>
        <v>0</v>
      </c>
      <c r="AG128" s="9">
        <f t="shared" si="27"/>
        <v>0</v>
      </c>
      <c r="AH128" s="9">
        <f t="shared" si="28"/>
        <v>1.5786326400000001</v>
      </c>
      <c r="AI128" s="481">
        <f t="shared" si="29"/>
        <v>0.2</v>
      </c>
      <c r="AJ128" s="9">
        <f t="shared" si="30"/>
        <v>0</v>
      </c>
      <c r="AK128" s="9">
        <f t="shared" si="31"/>
        <v>0</v>
      </c>
      <c r="AL128" s="9">
        <f t="shared" si="32"/>
        <v>0</v>
      </c>
      <c r="AM128" s="9">
        <f t="shared" si="33"/>
        <v>0</v>
      </c>
      <c r="AN128" s="291">
        <f>AH128-Мероприятия!R38</f>
        <v>0.52358904000000028</v>
      </c>
    </row>
    <row r="129" spans="1:40" ht="18" x14ac:dyDescent="0.25">
      <c r="A129" s="170" t="str">
        <f>'Пр 1 (произв)'!A128</f>
        <v>1.3.1.41</v>
      </c>
      <c r="B129" s="118" t="str">
        <f>'Пр 1 (произв)'!B128</f>
        <v>Приобретение дизель-генератора 30 кВт на ДЭС д.Кия</v>
      </c>
      <c r="C129" s="170" t="str">
        <f>'Пр 1 (произв)'!C128</f>
        <v>M_ЗР.45</v>
      </c>
      <c r="D129" s="9"/>
      <c r="E129" s="313"/>
      <c r="F129" s="313"/>
      <c r="G129" s="313"/>
      <c r="H129" s="313"/>
      <c r="I129" s="313"/>
      <c r="J129" s="313"/>
      <c r="K129" s="313"/>
      <c r="L129" s="313"/>
      <c r="M129" s="313"/>
      <c r="N129" s="313"/>
      <c r="O129" s="313"/>
      <c r="P129" s="313"/>
      <c r="Q129" s="313"/>
      <c r="R129" s="632"/>
      <c r="S129" s="633"/>
      <c r="T129" s="313"/>
      <c r="U129" s="313"/>
      <c r="V129" s="313"/>
      <c r="W129" s="313"/>
      <c r="X129" s="313"/>
      <c r="Y129" s="313"/>
      <c r="Z129" s="313"/>
      <c r="AA129" s="279">
        <f>'Пр 3 (произв)'!AW127</f>
        <v>0.75683878399999993</v>
      </c>
      <c r="AB129" s="279">
        <f>'Пр 3 (произв)'!AX127</f>
        <v>0.03</v>
      </c>
      <c r="AC129" s="279">
        <f>'Пр 3 (произв)'!AY127</f>
        <v>0</v>
      </c>
      <c r="AD129" s="279">
        <f>'Пр 3 (произв)'!AZ127</f>
        <v>0</v>
      </c>
      <c r="AE129" s="279">
        <f>'Пр 3 (произв)'!BA127</f>
        <v>0</v>
      </c>
      <c r="AF129" s="279">
        <f>'Пр 3 (произв)'!BB127</f>
        <v>0</v>
      </c>
      <c r="AG129" s="9">
        <f t="shared" si="27"/>
        <v>0</v>
      </c>
      <c r="AH129" s="9">
        <f t="shared" si="28"/>
        <v>0.75683878399999993</v>
      </c>
      <c r="AI129" s="481">
        <f t="shared" si="29"/>
        <v>0.03</v>
      </c>
      <c r="AJ129" s="9">
        <f t="shared" si="30"/>
        <v>0</v>
      </c>
      <c r="AK129" s="9">
        <f t="shared" si="31"/>
        <v>0</v>
      </c>
      <c r="AL129" s="9">
        <f t="shared" si="32"/>
        <v>0</v>
      </c>
      <c r="AM129" s="9">
        <f t="shared" si="33"/>
        <v>0</v>
      </c>
      <c r="AN129" s="291">
        <f>AH129-Мероприятия!R83</f>
        <v>0.75683878399999993</v>
      </c>
    </row>
    <row r="130" spans="1:40" x14ac:dyDescent="0.25">
      <c r="A130" s="170">
        <f>'Пр 1 (произв)'!A129</f>
        <v>0</v>
      </c>
      <c r="B130" s="118">
        <f>'Пр 1 (произв)'!B129</f>
        <v>0</v>
      </c>
      <c r="C130" s="170">
        <f>'Пр 1 (произв)'!C129</f>
        <v>0</v>
      </c>
      <c r="D130" s="9"/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632"/>
      <c r="S130" s="633"/>
      <c r="T130" s="313"/>
      <c r="U130" s="313"/>
      <c r="V130" s="313"/>
      <c r="W130" s="313"/>
      <c r="X130" s="313"/>
      <c r="Y130" s="313"/>
      <c r="Z130" s="313"/>
      <c r="AA130" s="279">
        <f>'Пр 3 (произв)'!AW128</f>
        <v>0</v>
      </c>
      <c r="AB130" s="279">
        <f>'Пр 3 (произв)'!AX128</f>
        <v>0</v>
      </c>
      <c r="AC130" s="279">
        <f>'Пр 3 (произв)'!AY128</f>
        <v>0</v>
      </c>
      <c r="AD130" s="279">
        <f>'Пр 3 (произв)'!AZ128</f>
        <v>0</v>
      </c>
      <c r="AE130" s="279">
        <f>'Пр 3 (произв)'!BA128</f>
        <v>0</v>
      </c>
      <c r="AF130" s="279">
        <f>'Пр 3 (произв)'!BB128</f>
        <v>0</v>
      </c>
      <c r="AG130" s="9">
        <f t="shared" si="27"/>
        <v>0</v>
      </c>
      <c r="AH130" s="9">
        <f t="shared" si="28"/>
        <v>0</v>
      </c>
      <c r="AI130" s="481">
        <f t="shared" si="29"/>
        <v>0</v>
      </c>
      <c r="AJ130" s="9">
        <f t="shared" si="30"/>
        <v>0</v>
      </c>
      <c r="AK130" s="9">
        <f t="shared" si="31"/>
        <v>0</v>
      </c>
      <c r="AL130" s="9">
        <f t="shared" si="32"/>
        <v>0</v>
      </c>
      <c r="AM130" s="9">
        <f t="shared" si="33"/>
        <v>0</v>
      </c>
      <c r="AN130" s="291">
        <f>AH130-Мероприятия!R53</f>
        <v>0</v>
      </c>
    </row>
    <row r="131" spans="1:40" x14ac:dyDescent="0.25">
      <c r="A131" s="170" t="str">
        <f>'Пр 1 (произв)'!A130</f>
        <v>1.3.1</v>
      </c>
      <c r="B131" s="118" t="str">
        <f>'Пр 1 (произв)'!B130</f>
        <v>Наименование инвестиционного проекта</v>
      </c>
      <c r="C131" s="170">
        <f>'Пр 1 (произв)'!C130</f>
        <v>0</v>
      </c>
      <c r="D131" s="9"/>
      <c r="E131" s="313"/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632"/>
      <c r="S131" s="633"/>
      <c r="T131" s="313"/>
      <c r="U131" s="313"/>
      <c r="V131" s="313"/>
      <c r="W131" s="313"/>
      <c r="X131" s="313"/>
      <c r="Y131" s="313"/>
      <c r="Z131" s="313"/>
      <c r="AA131" s="279">
        <f>'Пр 3 (произв)'!AW129</f>
        <v>0</v>
      </c>
      <c r="AB131" s="279">
        <f>'Пр 3 (произв)'!AX129</f>
        <v>0</v>
      </c>
      <c r="AC131" s="279">
        <f>'Пр 3 (произв)'!AY129</f>
        <v>0</v>
      </c>
      <c r="AD131" s="279">
        <f>'Пр 3 (произв)'!AZ129</f>
        <v>0</v>
      </c>
      <c r="AE131" s="279">
        <f>'Пр 3 (произв)'!BA129</f>
        <v>0</v>
      </c>
      <c r="AF131" s="279">
        <f>'Пр 3 (произв)'!BB129</f>
        <v>0</v>
      </c>
      <c r="AG131" s="9">
        <f t="shared" si="27"/>
        <v>0</v>
      </c>
      <c r="AH131" s="9">
        <f t="shared" si="28"/>
        <v>0</v>
      </c>
      <c r="AI131" s="481">
        <f t="shared" si="29"/>
        <v>0</v>
      </c>
      <c r="AJ131" s="9">
        <f t="shared" si="30"/>
        <v>0</v>
      </c>
      <c r="AK131" s="9">
        <f t="shared" si="31"/>
        <v>0</v>
      </c>
      <c r="AL131" s="9">
        <f t="shared" si="32"/>
        <v>0</v>
      </c>
      <c r="AM131" s="9">
        <f t="shared" si="33"/>
        <v>0</v>
      </c>
      <c r="AN131" s="291">
        <f>AH131-Мероприятия!R54</f>
        <v>0</v>
      </c>
    </row>
    <row r="132" spans="1:40" x14ac:dyDescent="0.25">
      <c r="A132" s="170" t="str">
        <f>'Пр 1 (произв)'!A131</f>
        <v>...</v>
      </c>
      <c r="B132" s="118" t="str">
        <f>'Пр 1 (произв)'!B131</f>
        <v>...</v>
      </c>
      <c r="C132" s="170">
        <f>'Пр 1 (произв)'!C131</f>
        <v>0</v>
      </c>
      <c r="D132" s="9"/>
      <c r="E132" s="313"/>
      <c r="F132" s="313"/>
      <c r="G132" s="313"/>
      <c r="H132" s="313"/>
      <c r="I132" s="313"/>
      <c r="J132" s="313"/>
      <c r="K132" s="313"/>
      <c r="L132" s="313"/>
      <c r="M132" s="313"/>
      <c r="N132" s="313"/>
      <c r="O132" s="313"/>
      <c r="P132" s="313"/>
      <c r="Q132" s="313"/>
      <c r="R132" s="632"/>
      <c r="S132" s="633"/>
      <c r="T132" s="313"/>
      <c r="U132" s="313"/>
      <c r="V132" s="313"/>
      <c r="W132" s="313"/>
      <c r="X132" s="313"/>
      <c r="Y132" s="313"/>
      <c r="Z132" s="313"/>
      <c r="AA132" s="279">
        <f>'Пр 3 (произв)'!AW130</f>
        <v>0</v>
      </c>
      <c r="AB132" s="279">
        <f>'Пр 3 (произв)'!AX130</f>
        <v>0</v>
      </c>
      <c r="AC132" s="279">
        <f>'Пр 3 (произв)'!AY130</f>
        <v>0</v>
      </c>
      <c r="AD132" s="279">
        <f>'Пр 3 (произв)'!AZ130</f>
        <v>0</v>
      </c>
      <c r="AE132" s="279">
        <f>'Пр 3 (произв)'!BA130</f>
        <v>0</v>
      </c>
      <c r="AF132" s="279">
        <f>'Пр 3 (произв)'!BB130</f>
        <v>0</v>
      </c>
      <c r="AG132" s="9">
        <f t="shared" si="27"/>
        <v>0</v>
      </c>
      <c r="AH132" s="9">
        <f t="shared" si="28"/>
        <v>0</v>
      </c>
      <c r="AI132" s="481">
        <f t="shared" si="29"/>
        <v>0</v>
      </c>
      <c r="AJ132" s="9">
        <f t="shared" si="30"/>
        <v>0</v>
      </c>
      <c r="AK132" s="9">
        <f t="shared" si="31"/>
        <v>0</v>
      </c>
      <c r="AL132" s="9">
        <f t="shared" si="32"/>
        <v>0</v>
      </c>
      <c r="AM132" s="9">
        <f t="shared" si="33"/>
        <v>0</v>
      </c>
      <c r="AN132" s="291">
        <f>AH132-Мероприятия!R55</f>
        <v>0</v>
      </c>
    </row>
    <row r="133" spans="1:40" ht="28.5" customHeight="1" x14ac:dyDescent="0.25">
      <c r="A133" s="170" t="str">
        <f>'Пр 1 (произв)'!A132</f>
        <v>1.3.2</v>
      </c>
      <c r="B133" s="134" t="str">
        <f>'Пр 1 (произв)'!B132</f>
        <v>Модернизация, техническое перевооружение котельных, всего, в том числе:</v>
      </c>
      <c r="C133" s="170" t="str">
        <f>'Пр 1 (произв)'!C132</f>
        <v>Г</v>
      </c>
      <c r="D133" s="136">
        <f>SUM(D134:D136)</f>
        <v>0</v>
      </c>
      <c r="E133" s="136">
        <f t="shared" ref="E133:AM133" si="34">SUM(E134:E136)</f>
        <v>0</v>
      </c>
      <c r="F133" s="136">
        <f t="shared" si="34"/>
        <v>0</v>
      </c>
      <c r="G133" s="136">
        <f t="shared" si="34"/>
        <v>0</v>
      </c>
      <c r="H133" s="136">
        <f t="shared" si="34"/>
        <v>0</v>
      </c>
      <c r="I133" s="136">
        <f t="shared" si="34"/>
        <v>0</v>
      </c>
      <c r="J133" s="136">
        <f t="shared" si="34"/>
        <v>0</v>
      </c>
      <c r="K133" s="136">
        <f t="shared" si="34"/>
        <v>0</v>
      </c>
      <c r="L133" s="136">
        <f t="shared" si="34"/>
        <v>0</v>
      </c>
      <c r="M133" s="136">
        <f t="shared" si="34"/>
        <v>0</v>
      </c>
      <c r="N133" s="136">
        <f t="shared" si="34"/>
        <v>0</v>
      </c>
      <c r="O133" s="136">
        <f t="shared" si="34"/>
        <v>0</v>
      </c>
      <c r="P133" s="136">
        <f t="shared" si="34"/>
        <v>0</v>
      </c>
      <c r="Q133" s="136">
        <f t="shared" si="34"/>
        <v>0</v>
      </c>
      <c r="R133" s="628">
        <f t="shared" si="34"/>
        <v>0</v>
      </c>
      <c r="S133" s="629"/>
      <c r="T133" s="136">
        <f t="shared" si="34"/>
        <v>0</v>
      </c>
      <c r="U133" s="136">
        <f t="shared" si="34"/>
        <v>0</v>
      </c>
      <c r="V133" s="136">
        <f t="shared" si="34"/>
        <v>0</v>
      </c>
      <c r="W133" s="136">
        <f t="shared" si="34"/>
        <v>0</v>
      </c>
      <c r="X133" s="136">
        <f t="shared" si="34"/>
        <v>0</v>
      </c>
      <c r="Y133" s="136">
        <f t="shared" si="34"/>
        <v>0</v>
      </c>
      <c r="Z133" s="136">
        <f t="shared" si="34"/>
        <v>0</v>
      </c>
      <c r="AA133" s="136">
        <f t="shared" si="34"/>
        <v>0</v>
      </c>
      <c r="AB133" s="477">
        <f t="shared" si="34"/>
        <v>0</v>
      </c>
      <c r="AC133" s="136">
        <f t="shared" si="34"/>
        <v>0</v>
      </c>
      <c r="AD133" s="136">
        <f t="shared" si="34"/>
        <v>0</v>
      </c>
      <c r="AE133" s="136">
        <f t="shared" si="34"/>
        <v>0</v>
      </c>
      <c r="AF133" s="136">
        <f t="shared" si="34"/>
        <v>0</v>
      </c>
      <c r="AG133" s="136">
        <f t="shared" si="34"/>
        <v>0</v>
      </c>
      <c r="AH133" s="136">
        <f t="shared" si="34"/>
        <v>0</v>
      </c>
      <c r="AI133" s="477">
        <f t="shared" si="34"/>
        <v>0</v>
      </c>
      <c r="AJ133" s="136">
        <f t="shared" si="34"/>
        <v>0</v>
      </c>
      <c r="AK133" s="136">
        <f t="shared" si="34"/>
        <v>0</v>
      </c>
      <c r="AL133" s="136">
        <f t="shared" si="34"/>
        <v>0</v>
      </c>
      <c r="AM133" s="136">
        <f t="shared" si="34"/>
        <v>0</v>
      </c>
    </row>
    <row r="134" spans="1:40" hidden="1" outlineLevel="1" x14ac:dyDescent="0.25">
      <c r="A134" s="170" t="str">
        <f>'Пр 1 (произв)'!A133</f>
        <v>1.3.2</v>
      </c>
      <c r="B134" s="118" t="str">
        <f>'Пр 1 (произв)'!B133</f>
        <v>Наименование инвестиционного проекта</v>
      </c>
      <c r="C134" s="170">
        <f>'Пр 1 (произв)'!C133</f>
        <v>0</v>
      </c>
      <c r="D134" s="313"/>
      <c r="E134" s="313"/>
      <c r="F134" s="313"/>
      <c r="G134" s="313"/>
      <c r="H134" s="313"/>
      <c r="I134" s="313"/>
      <c r="J134" s="313"/>
      <c r="K134" s="313"/>
      <c r="L134" s="313"/>
      <c r="M134" s="313"/>
      <c r="N134" s="313"/>
      <c r="O134" s="313"/>
      <c r="P134" s="313"/>
      <c r="Q134" s="313"/>
      <c r="R134" s="313"/>
      <c r="S134" s="313"/>
      <c r="T134" s="313"/>
      <c r="U134" s="313"/>
      <c r="V134" s="313"/>
      <c r="W134" s="313"/>
      <c r="X134" s="313"/>
      <c r="Y134" s="313"/>
      <c r="Z134" s="313"/>
      <c r="AA134" s="313"/>
      <c r="AB134" s="482"/>
      <c r="AC134" s="313"/>
      <c r="AD134" s="313"/>
      <c r="AE134" s="313"/>
      <c r="AF134" s="313"/>
      <c r="AG134" s="313"/>
      <c r="AH134" s="313"/>
      <c r="AI134" s="482"/>
      <c r="AJ134" s="313"/>
      <c r="AK134" s="313"/>
      <c r="AL134" s="313"/>
      <c r="AM134" s="313"/>
    </row>
    <row r="135" spans="1:40" hidden="1" outlineLevel="1" x14ac:dyDescent="0.25">
      <c r="A135" s="170" t="str">
        <f>'Пр 1 (произв)'!A134</f>
        <v>1.3.2</v>
      </c>
      <c r="B135" s="118" t="str">
        <f>'Пр 1 (произв)'!B134</f>
        <v>Наименование инвестиционного проекта</v>
      </c>
      <c r="C135" s="170">
        <f>'Пр 1 (произв)'!C134</f>
        <v>0</v>
      </c>
      <c r="D135" s="9"/>
      <c r="E135" s="313"/>
      <c r="F135" s="313"/>
      <c r="G135" s="313"/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13"/>
      <c r="T135" s="313"/>
      <c r="U135" s="313"/>
      <c r="V135" s="313"/>
      <c r="W135" s="313"/>
      <c r="X135" s="313"/>
      <c r="Y135" s="313"/>
      <c r="Z135" s="313"/>
      <c r="AA135" s="313"/>
      <c r="AB135" s="482"/>
      <c r="AC135" s="313"/>
      <c r="AD135" s="313"/>
      <c r="AE135" s="313"/>
      <c r="AF135" s="313"/>
      <c r="AG135" s="313"/>
      <c r="AH135" s="313"/>
      <c r="AI135" s="482"/>
      <c r="AJ135" s="313"/>
      <c r="AK135" s="313"/>
      <c r="AL135" s="313"/>
      <c r="AM135" s="313"/>
    </row>
    <row r="136" spans="1:40" hidden="1" outlineLevel="1" x14ac:dyDescent="0.25">
      <c r="A136" s="170" t="str">
        <f>'Пр 1 (произв)'!A135</f>
        <v>...</v>
      </c>
      <c r="B136" s="118" t="str">
        <f>'Пр 1 (произв)'!B135</f>
        <v>...</v>
      </c>
      <c r="C136" s="170">
        <f>'Пр 1 (произв)'!C135</f>
        <v>0</v>
      </c>
      <c r="D136" s="9"/>
      <c r="E136" s="313"/>
      <c r="F136" s="313"/>
      <c r="G136" s="313"/>
      <c r="H136" s="313"/>
      <c r="I136" s="313"/>
      <c r="J136" s="313"/>
      <c r="K136" s="313"/>
      <c r="L136" s="313"/>
      <c r="M136" s="313"/>
      <c r="N136" s="313"/>
      <c r="O136" s="313"/>
      <c r="P136" s="313"/>
      <c r="Q136" s="313"/>
      <c r="R136" s="313"/>
      <c r="S136" s="313"/>
      <c r="T136" s="313"/>
      <c r="U136" s="313"/>
      <c r="V136" s="313"/>
      <c r="W136" s="313"/>
      <c r="X136" s="313"/>
      <c r="Y136" s="313"/>
      <c r="Z136" s="313"/>
      <c r="AA136" s="313"/>
      <c r="AB136" s="482"/>
      <c r="AC136" s="313"/>
      <c r="AD136" s="313"/>
      <c r="AE136" s="313"/>
      <c r="AF136" s="313"/>
      <c r="AG136" s="313"/>
      <c r="AH136" s="313"/>
      <c r="AI136" s="482"/>
      <c r="AJ136" s="313"/>
      <c r="AK136" s="313"/>
      <c r="AL136" s="313"/>
      <c r="AM136" s="313"/>
    </row>
    <row r="137" spans="1:40" ht="25.5" customHeight="1" collapsed="1" x14ac:dyDescent="0.25">
      <c r="A137" s="170" t="str">
        <f>'Пр 1 (произв)'!A136</f>
        <v>1.3.3</v>
      </c>
      <c r="B137" s="134" t="str">
        <f>'Пр 1 (произв)'!B136</f>
        <v>Модернизация, техническое перевооружение тепловых сетей, всего, в том числе:</v>
      </c>
      <c r="C137" s="170" t="str">
        <f>'Пр 1 (произв)'!C136</f>
        <v>Г</v>
      </c>
      <c r="D137" s="136">
        <f>SUM(D138:D140)</f>
        <v>0</v>
      </c>
      <c r="E137" s="136">
        <f t="shared" ref="E137:AM137" si="35">SUM(E138:E140)</f>
        <v>0</v>
      </c>
      <c r="F137" s="136">
        <f t="shared" si="35"/>
        <v>0</v>
      </c>
      <c r="G137" s="136">
        <f t="shared" si="35"/>
        <v>0</v>
      </c>
      <c r="H137" s="136">
        <f t="shared" si="35"/>
        <v>0</v>
      </c>
      <c r="I137" s="136">
        <f t="shared" si="35"/>
        <v>0</v>
      </c>
      <c r="J137" s="136">
        <f t="shared" si="35"/>
        <v>0</v>
      </c>
      <c r="K137" s="136">
        <f t="shared" si="35"/>
        <v>0</v>
      </c>
      <c r="L137" s="136">
        <f t="shared" si="35"/>
        <v>0</v>
      </c>
      <c r="M137" s="136">
        <f t="shared" si="35"/>
        <v>0</v>
      </c>
      <c r="N137" s="136">
        <f t="shared" si="35"/>
        <v>0</v>
      </c>
      <c r="O137" s="136">
        <f t="shared" si="35"/>
        <v>0</v>
      </c>
      <c r="P137" s="136">
        <f t="shared" si="35"/>
        <v>0</v>
      </c>
      <c r="Q137" s="136">
        <f t="shared" si="35"/>
        <v>0</v>
      </c>
      <c r="R137" s="628">
        <f t="shared" si="35"/>
        <v>0</v>
      </c>
      <c r="S137" s="629"/>
      <c r="T137" s="136">
        <f t="shared" si="35"/>
        <v>0</v>
      </c>
      <c r="U137" s="136">
        <f t="shared" si="35"/>
        <v>0</v>
      </c>
      <c r="V137" s="136">
        <f t="shared" si="35"/>
        <v>0</v>
      </c>
      <c r="W137" s="136">
        <f t="shared" si="35"/>
        <v>0</v>
      </c>
      <c r="X137" s="136">
        <f t="shared" si="35"/>
        <v>0</v>
      </c>
      <c r="Y137" s="136">
        <f t="shared" si="35"/>
        <v>0</v>
      </c>
      <c r="Z137" s="136">
        <f t="shared" si="35"/>
        <v>0</v>
      </c>
      <c r="AA137" s="136">
        <f t="shared" si="35"/>
        <v>0</v>
      </c>
      <c r="AB137" s="477">
        <f t="shared" si="35"/>
        <v>0</v>
      </c>
      <c r="AC137" s="136">
        <f t="shared" si="35"/>
        <v>0</v>
      </c>
      <c r="AD137" s="136">
        <f t="shared" si="35"/>
        <v>0</v>
      </c>
      <c r="AE137" s="136">
        <f t="shared" si="35"/>
        <v>0</v>
      </c>
      <c r="AF137" s="136">
        <f t="shared" si="35"/>
        <v>0</v>
      </c>
      <c r="AG137" s="136">
        <f t="shared" si="35"/>
        <v>0</v>
      </c>
      <c r="AH137" s="136">
        <f t="shared" si="35"/>
        <v>0</v>
      </c>
      <c r="AI137" s="477">
        <f t="shared" si="35"/>
        <v>0</v>
      </c>
      <c r="AJ137" s="136">
        <f t="shared" si="35"/>
        <v>0</v>
      </c>
      <c r="AK137" s="136">
        <f t="shared" si="35"/>
        <v>0</v>
      </c>
      <c r="AL137" s="136">
        <f t="shared" si="35"/>
        <v>0</v>
      </c>
      <c r="AM137" s="136">
        <f t="shared" si="35"/>
        <v>0</v>
      </c>
    </row>
    <row r="138" spans="1:40" hidden="1" outlineLevel="1" x14ac:dyDescent="0.25">
      <c r="A138" s="170" t="str">
        <f>'Пр 1 (произв)'!A137</f>
        <v>1.3.3</v>
      </c>
      <c r="B138" s="118" t="str">
        <f>'Пр 1 (произв)'!B137</f>
        <v>Наименование инвестиционного проекта</v>
      </c>
      <c r="C138" s="170">
        <f>'Пр 1 (произв)'!C137</f>
        <v>0</v>
      </c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3"/>
      <c r="X138" s="313"/>
      <c r="Y138" s="313"/>
      <c r="Z138" s="313"/>
      <c r="AA138" s="313"/>
      <c r="AB138" s="482"/>
      <c r="AC138" s="313"/>
      <c r="AD138" s="313"/>
      <c r="AE138" s="313"/>
      <c r="AF138" s="313"/>
      <c r="AG138" s="313"/>
      <c r="AH138" s="313"/>
      <c r="AI138" s="482"/>
      <c r="AJ138" s="313"/>
      <c r="AK138" s="313"/>
      <c r="AL138" s="313"/>
      <c r="AM138" s="313"/>
    </row>
    <row r="139" spans="1:40" hidden="1" outlineLevel="1" x14ac:dyDescent="0.25">
      <c r="A139" s="170" t="str">
        <f>'Пр 1 (произв)'!A138</f>
        <v>1.3.3</v>
      </c>
      <c r="B139" s="118" t="str">
        <f>'Пр 1 (произв)'!B138</f>
        <v>Наименование инвестиционного проекта</v>
      </c>
      <c r="C139" s="170">
        <f>'Пр 1 (произв)'!C138</f>
        <v>0</v>
      </c>
      <c r="D139" s="9"/>
      <c r="E139" s="313"/>
      <c r="F139" s="313"/>
      <c r="G139" s="313"/>
      <c r="H139" s="313"/>
      <c r="I139" s="313"/>
      <c r="J139" s="313"/>
      <c r="K139" s="313"/>
      <c r="L139" s="313"/>
      <c r="M139" s="313"/>
      <c r="N139" s="313"/>
      <c r="O139" s="313"/>
      <c r="P139" s="313"/>
      <c r="Q139" s="313"/>
      <c r="R139" s="313"/>
      <c r="S139" s="313"/>
      <c r="T139" s="313"/>
      <c r="U139" s="313"/>
      <c r="V139" s="313"/>
      <c r="W139" s="313"/>
      <c r="X139" s="313"/>
      <c r="Y139" s="313"/>
      <c r="Z139" s="313"/>
      <c r="AA139" s="313"/>
      <c r="AB139" s="482"/>
      <c r="AC139" s="313"/>
      <c r="AD139" s="313"/>
      <c r="AE139" s="313"/>
      <c r="AF139" s="313"/>
      <c r="AG139" s="313"/>
      <c r="AH139" s="313"/>
      <c r="AI139" s="482"/>
      <c r="AJ139" s="313"/>
      <c r="AK139" s="313"/>
      <c r="AL139" s="313"/>
      <c r="AM139" s="313"/>
    </row>
    <row r="140" spans="1:40" hidden="1" outlineLevel="1" x14ac:dyDescent="0.25">
      <c r="A140" s="170" t="str">
        <f>'Пр 1 (произв)'!A139</f>
        <v>...</v>
      </c>
      <c r="B140" s="118" t="str">
        <f>'Пр 1 (произв)'!B139</f>
        <v>...</v>
      </c>
      <c r="C140" s="170">
        <f>'Пр 1 (произв)'!C139</f>
        <v>0</v>
      </c>
      <c r="D140" s="9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482"/>
      <c r="AC140" s="313"/>
      <c r="AD140" s="313"/>
      <c r="AE140" s="313"/>
      <c r="AF140" s="313"/>
      <c r="AG140" s="313"/>
      <c r="AH140" s="313"/>
      <c r="AI140" s="482"/>
      <c r="AJ140" s="313"/>
      <c r="AK140" s="313"/>
      <c r="AL140" s="313"/>
      <c r="AM140" s="313"/>
    </row>
    <row r="141" spans="1:40" ht="27" collapsed="1" x14ac:dyDescent="0.25">
      <c r="A141" s="170" t="str">
        <f>'Пр 1 (произв)'!A140</f>
        <v>1.3.4</v>
      </c>
      <c r="B141" s="134" t="str">
        <f>'Пр 1 (произв)'!B140</f>
        <v>Модернизация, техническое перевооружение прочих объектов основных средств, всего, в том числе:</v>
      </c>
      <c r="C141" s="170" t="str">
        <f>'Пр 1 (произв)'!C140</f>
        <v>Г</v>
      </c>
      <c r="D141" s="136">
        <f>SUM(D142:D144)</f>
        <v>0</v>
      </c>
      <c r="E141" s="136">
        <f t="shared" ref="E141:AM141" si="36">SUM(E142:E144)</f>
        <v>0</v>
      </c>
      <c r="F141" s="136">
        <f t="shared" si="36"/>
        <v>0</v>
      </c>
      <c r="G141" s="136">
        <f t="shared" si="36"/>
        <v>0</v>
      </c>
      <c r="H141" s="136">
        <f t="shared" si="36"/>
        <v>0</v>
      </c>
      <c r="I141" s="136">
        <f t="shared" si="36"/>
        <v>0</v>
      </c>
      <c r="J141" s="136">
        <f t="shared" si="36"/>
        <v>0</v>
      </c>
      <c r="K141" s="136">
        <f t="shared" si="36"/>
        <v>0</v>
      </c>
      <c r="L141" s="136">
        <f t="shared" si="36"/>
        <v>0</v>
      </c>
      <c r="M141" s="136">
        <f t="shared" si="36"/>
        <v>0</v>
      </c>
      <c r="N141" s="136">
        <f t="shared" si="36"/>
        <v>0</v>
      </c>
      <c r="O141" s="136">
        <f t="shared" si="36"/>
        <v>0</v>
      </c>
      <c r="P141" s="136">
        <f t="shared" si="36"/>
        <v>0</v>
      </c>
      <c r="Q141" s="136">
        <f t="shared" si="36"/>
        <v>0</v>
      </c>
      <c r="R141" s="628">
        <f t="shared" si="36"/>
        <v>0</v>
      </c>
      <c r="S141" s="629"/>
      <c r="T141" s="136">
        <f t="shared" si="36"/>
        <v>0</v>
      </c>
      <c r="U141" s="136">
        <f t="shared" si="36"/>
        <v>0</v>
      </c>
      <c r="V141" s="136">
        <f t="shared" si="36"/>
        <v>0</v>
      </c>
      <c r="W141" s="136">
        <f t="shared" si="36"/>
        <v>0</v>
      </c>
      <c r="X141" s="136">
        <f t="shared" si="36"/>
        <v>0</v>
      </c>
      <c r="Y141" s="136">
        <f t="shared" si="36"/>
        <v>0</v>
      </c>
      <c r="Z141" s="136">
        <f t="shared" si="36"/>
        <v>0</v>
      </c>
      <c r="AA141" s="136">
        <f t="shared" si="36"/>
        <v>0</v>
      </c>
      <c r="AB141" s="477">
        <f t="shared" si="36"/>
        <v>0</v>
      </c>
      <c r="AC141" s="136">
        <f t="shared" si="36"/>
        <v>0</v>
      </c>
      <c r="AD141" s="136">
        <f t="shared" si="36"/>
        <v>0</v>
      </c>
      <c r="AE141" s="136">
        <f t="shared" si="36"/>
        <v>0</v>
      </c>
      <c r="AF141" s="136">
        <f t="shared" si="36"/>
        <v>0</v>
      </c>
      <c r="AG141" s="136">
        <f t="shared" si="36"/>
        <v>0</v>
      </c>
      <c r="AH141" s="136">
        <f t="shared" si="36"/>
        <v>0</v>
      </c>
      <c r="AI141" s="477">
        <f t="shared" si="36"/>
        <v>0</v>
      </c>
      <c r="AJ141" s="136">
        <f t="shared" si="36"/>
        <v>0</v>
      </c>
      <c r="AK141" s="136">
        <f t="shared" si="36"/>
        <v>0</v>
      </c>
      <c r="AL141" s="136">
        <f t="shared" si="36"/>
        <v>0</v>
      </c>
      <c r="AM141" s="136">
        <f t="shared" si="36"/>
        <v>0</v>
      </c>
    </row>
    <row r="142" spans="1:40" hidden="1" outlineLevel="1" x14ac:dyDescent="0.25">
      <c r="A142" s="170" t="str">
        <f>'Пр 1 (произв)'!A141</f>
        <v>1.3.4</v>
      </c>
      <c r="B142" s="118" t="str">
        <f>'Пр 1 (произв)'!B141</f>
        <v>Наименование инвестиционного проекта</v>
      </c>
      <c r="C142" s="170">
        <f>'Пр 1 (произв)'!C141</f>
        <v>0</v>
      </c>
      <c r="D142" s="313"/>
      <c r="E142" s="313"/>
      <c r="F142" s="313"/>
      <c r="G142" s="313"/>
      <c r="H142" s="313"/>
      <c r="I142" s="313"/>
      <c r="J142" s="313"/>
      <c r="K142" s="313"/>
      <c r="L142" s="313"/>
      <c r="M142" s="313"/>
      <c r="N142" s="313"/>
      <c r="O142" s="313"/>
      <c r="P142" s="313"/>
      <c r="Q142" s="313"/>
      <c r="R142" s="313"/>
      <c r="S142" s="313"/>
      <c r="T142" s="313"/>
      <c r="U142" s="313"/>
      <c r="V142" s="313"/>
      <c r="W142" s="313"/>
      <c r="X142" s="313"/>
      <c r="Y142" s="313"/>
      <c r="Z142" s="313"/>
      <c r="AA142" s="313"/>
      <c r="AB142" s="482"/>
      <c r="AC142" s="313"/>
      <c r="AD142" s="313"/>
      <c r="AE142" s="313"/>
      <c r="AF142" s="313"/>
      <c r="AG142" s="313"/>
      <c r="AH142" s="313"/>
      <c r="AI142" s="482"/>
      <c r="AJ142" s="313"/>
      <c r="AK142" s="313"/>
      <c r="AL142" s="313"/>
      <c r="AM142" s="313"/>
    </row>
    <row r="143" spans="1:40" hidden="1" outlineLevel="1" x14ac:dyDescent="0.25">
      <c r="A143" s="170" t="str">
        <f>'Пр 1 (произв)'!A142</f>
        <v>1.3.4</v>
      </c>
      <c r="B143" s="118" t="str">
        <f>'Пр 1 (произв)'!B142</f>
        <v>Наименование инвестиционного проекта</v>
      </c>
      <c r="C143" s="170">
        <f>'Пр 1 (произв)'!C142</f>
        <v>0</v>
      </c>
      <c r="D143" s="9"/>
      <c r="E143" s="313"/>
      <c r="F143" s="313"/>
      <c r="G143" s="313"/>
      <c r="H143" s="313"/>
      <c r="I143" s="313"/>
      <c r="J143" s="313"/>
      <c r="K143" s="313"/>
      <c r="L143" s="313"/>
      <c r="M143" s="313"/>
      <c r="N143" s="313"/>
      <c r="O143" s="313"/>
      <c r="P143" s="313"/>
      <c r="Q143" s="313"/>
      <c r="R143" s="313"/>
      <c r="S143" s="313"/>
      <c r="T143" s="313"/>
      <c r="U143" s="313"/>
      <c r="V143" s="313"/>
      <c r="W143" s="313"/>
      <c r="X143" s="313"/>
      <c r="Y143" s="313"/>
      <c r="Z143" s="313"/>
      <c r="AA143" s="313"/>
      <c r="AB143" s="482"/>
      <c r="AC143" s="313"/>
      <c r="AD143" s="313"/>
      <c r="AE143" s="313"/>
      <c r="AF143" s="313"/>
      <c r="AG143" s="313"/>
      <c r="AH143" s="313"/>
      <c r="AI143" s="482"/>
      <c r="AJ143" s="313"/>
      <c r="AK143" s="313"/>
      <c r="AL143" s="313"/>
      <c r="AM143" s="313"/>
    </row>
    <row r="144" spans="1:40" hidden="1" outlineLevel="1" x14ac:dyDescent="0.25">
      <c r="A144" s="170" t="str">
        <f>'Пр 1 (произв)'!A143</f>
        <v>...</v>
      </c>
      <c r="B144" s="118" t="str">
        <f>'Пр 1 (произв)'!B143</f>
        <v>...</v>
      </c>
      <c r="C144" s="170">
        <f>'Пр 1 (произв)'!C143</f>
        <v>0</v>
      </c>
      <c r="D144" s="9"/>
      <c r="E144" s="313"/>
      <c r="F144" s="313"/>
      <c r="G144" s="313"/>
      <c r="H144" s="313"/>
      <c r="I144" s="313"/>
      <c r="J144" s="313"/>
      <c r="K144" s="313"/>
      <c r="L144" s="313"/>
      <c r="M144" s="313"/>
      <c r="N144" s="313"/>
      <c r="O144" s="313"/>
      <c r="P144" s="313"/>
      <c r="Q144" s="313"/>
      <c r="R144" s="313"/>
      <c r="S144" s="313"/>
      <c r="T144" s="313"/>
      <c r="U144" s="313"/>
      <c r="V144" s="313"/>
      <c r="W144" s="313"/>
      <c r="X144" s="313"/>
      <c r="Y144" s="313"/>
      <c r="Z144" s="313"/>
      <c r="AA144" s="313"/>
      <c r="AB144" s="482"/>
      <c r="AC144" s="313"/>
      <c r="AD144" s="313"/>
      <c r="AE144" s="313"/>
      <c r="AF144" s="313"/>
      <c r="AG144" s="313"/>
      <c r="AH144" s="313"/>
      <c r="AI144" s="482"/>
      <c r="AJ144" s="313"/>
      <c r="AK144" s="313"/>
      <c r="AL144" s="313"/>
      <c r="AM144" s="313"/>
    </row>
    <row r="145" spans="1:39" ht="27" collapsed="1" x14ac:dyDescent="0.25">
      <c r="A145" s="170" t="str">
        <f>'Пр 1 (произв)'!A144</f>
        <v>1.4</v>
      </c>
      <c r="B145" s="130" t="str">
        <f>'Пр 1 (произв)'!B144</f>
        <v>Инвестиционные проекты, реализация которых обуславливается схемами теплоснабжения, всего, в том числе:</v>
      </c>
      <c r="C145" s="170" t="str">
        <f>'Пр 1 (произв)'!C144</f>
        <v>Г</v>
      </c>
      <c r="D145" s="246">
        <f>D146+D155</f>
        <v>0</v>
      </c>
      <c r="E145" s="246">
        <f t="shared" ref="E145:AM145" si="37">E146+E155</f>
        <v>0</v>
      </c>
      <c r="F145" s="246">
        <f t="shared" si="37"/>
        <v>0</v>
      </c>
      <c r="G145" s="246">
        <f t="shared" si="37"/>
        <v>0</v>
      </c>
      <c r="H145" s="246">
        <f t="shared" si="37"/>
        <v>0</v>
      </c>
      <c r="I145" s="246">
        <f t="shared" si="37"/>
        <v>0</v>
      </c>
      <c r="J145" s="246">
        <f t="shared" si="37"/>
        <v>0</v>
      </c>
      <c r="K145" s="246">
        <f t="shared" si="37"/>
        <v>0</v>
      </c>
      <c r="L145" s="246">
        <f t="shared" si="37"/>
        <v>0</v>
      </c>
      <c r="M145" s="246">
        <f t="shared" si="37"/>
        <v>0</v>
      </c>
      <c r="N145" s="246">
        <f t="shared" si="37"/>
        <v>0</v>
      </c>
      <c r="O145" s="246">
        <f t="shared" si="37"/>
        <v>0</v>
      </c>
      <c r="P145" s="246">
        <f t="shared" si="37"/>
        <v>0</v>
      </c>
      <c r="Q145" s="246">
        <f t="shared" si="37"/>
        <v>0</v>
      </c>
      <c r="R145" s="624">
        <f t="shared" si="37"/>
        <v>0</v>
      </c>
      <c r="S145" s="625"/>
      <c r="T145" s="246">
        <f t="shared" si="37"/>
        <v>0</v>
      </c>
      <c r="U145" s="246">
        <f t="shared" si="37"/>
        <v>0</v>
      </c>
      <c r="V145" s="246">
        <f t="shared" si="37"/>
        <v>0</v>
      </c>
      <c r="W145" s="246">
        <f t="shared" si="37"/>
        <v>0</v>
      </c>
      <c r="X145" s="246">
        <f t="shared" si="37"/>
        <v>0</v>
      </c>
      <c r="Y145" s="246">
        <f t="shared" si="37"/>
        <v>0</v>
      </c>
      <c r="Z145" s="246">
        <f t="shared" si="37"/>
        <v>0</v>
      </c>
      <c r="AA145" s="246">
        <f t="shared" si="37"/>
        <v>0</v>
      </c>
      <c r="AB145" s="476">
        <f t="shared" si="37"/>
        <v>0</v>
      </c>
      <c r="AC145" s="246">
        <f t="shared" si="37"/>
        <v>0</v>
      </c>
      <c r="AD145" s="246">
        <f t="shared" si="37"/>
        <v>0</v>
      </c>
      <c r="AE145" s="246">
        <f t="shared" si="37"/>
        <v>0</v>
      </c>
      <c r="AF145" s="246">
        <f t="shared" si="37"/>
        <v>0</v>
      </c>
      <c r="AG145" s="246">
        <f t="shared" si="37"/>
        <v>0</v>
      </c>
      <c r="AH145" s="246">
        <f t="shared" si="37"/>
        <v>0</v>
      </c>
      <c r="AI145" s="476">
        <f t="shared" si="37"/>
        <v>0</v>
      </c>
      <c r="AJ145" s="246">
        <f t="shared" si="37"/>
        <v>0</v>
      </c>
      <c r="AK145" s="246">
        <f t="shared" si="37"/>
        <v>0</v>
      </c>
      <c r="AL145" s="246">
        <f t="shared" si="37"/>
        <v>0</v>
      </c>
      <c r="AM145" s="246">
        <f t="shared" si="37"/>
        <v>0</v>
      </c>
    </row>
    <row r="146" spans="1:39" ht="19.5" customHeight="1" x14ac:dyDescent="0.25">
      <c r="A146" s="170" t="str">
        <f>'Пр 1 (произв)'!A145</f>
        <v>1.4.1</v>
      </c>
      <c r="B146" s="118" t="s">
        <v>1320</v>
      </c>
      <c r="C146" s="170">
        <f>'Пр 1 (произв)'!C145</f>
        <v>0</v>
      </c>
      <c r="D146" s="9">
        <f>D147+D151</f>
        <v>0</v>
      </c>
      <c r="E146" s="9">
        <f t="shared" ref="E146:AM146" si="38">E147+E151</f>
        <v>0</v>
      </c>
      <c r="F146" s="9">
        <f t="shared" si="38"/>
        <v>0</v>
      </c>
      <c r="G146" s="9">
        <f t="shared" si="38"/>
        <v>0</v>
      </c>
      <c r="H146" s="9">
        <f t="shared" si="38"/>
        <v>0</v>
      </c>
      <c r="I146" s="9">
        <f t="shared" si="38"/>
        <v>0</v>
      </c>
      <c r="J146" s="9">
        <f t="shared" si="38"/>
        <v>0</v>
      </c>
      <c r="K146" s="9">
        <f t="shared" si="38"/>
        <v>0</v>
      </c>
      <c r="L146" s="9">
        <f t="shared" si="38"/>
        <v>0</v>
      </c>
      <c r="M146" s="9">
        <f t="shared" si="38"/>
        <v>0</v>
      </c>
      <c r="N146" s="9">
        <f t="shared" si="38"/>
        <v>0</v>
      </c>
      <c r="O146" s="9">
        <f t="shared" si="38"/>
        <v>0</v>
      </c>
      <c r="P146" s="9">
        <f t="shared" si="38"/>
        <v>0</v>
      </c>
      <c r="Q146" s="9">
        <f t="shared" si="38"/>
        <v>0</v>
      </c>
      <c r="R146" s="626">
        <f t="shared" si="38"/>
        <v>0</v>
      </c>
      <c r="S146" s="627"/>
      <c r="T146" s="9">
        <f t="shared" si="38"/>
        <v>0</v>
      </c>
      <c r="U146" s="9">
        <f t="shared" si="38"/>
        <v>0</v>
      </c>
      <c r="V146" s="9">
        <f t="shared" si="38"/>
        <v>0</v>
      </c>
      <c r="W146" s="9">
        <f t="shared" si="38"/>
        <v>0</v>
      </c>
      <c r="X146" s="9">
        <f t="shared" si="38"/>
        <v>0</v>
      </c>
      <c r="Y146" s="9">
        <f t="shared" si="38"/>
        <v>0</v>
      </c>
      <c r="Z146" s="9">
        <f t="shared" si="38"/>
        <v>0</v>
      </c>
      <c r="AA146" s="9">
        <f t="shared" si="38"/>
        <v>0</v>
      </c>
      <c r="AB146" s="481">
        <f t="shared" si="38"/>
        <v>0</v>
      </c>
      <c r="AC146" s="9">
        <f t="shared" si="38"/>
        <v>0</v>
      </c>
      <c r="AD146" s="9">
        <f t="shared" si="38"/>
        <v>0</v>
      </c>
      <c r="AE146" s="9">
        <f t="shared" si="38"/>
        <v>0</v>
      </c>
      <c r="AF146" s="9">
        <f t="shared" si="38"/>
        <v>0</v>
      </c>
      <c r="AG146" s="9">
        <f t="shared" si="38"/>
        <v>0</v>
      </c>
      <c r="AH146" s="9">
        <f t="shared" si="38"/>
        <v>0</v>
      </c>
      <c r="AI146" s="481">
        <f t="shared" si="38"/>
        <v>0</v>
      </c>
      <c r="AJ146" s="9">
        <f t="shared" si="38"/>
        <v>0</v>
      </c>
      <c r="AK146" s="9">
        <f t="shared" si="38"/>
        <v>0</v>
      </c>
      <c r="AL146" s="9">
        <f t="shared" si="38"/>
        <v>0</v>
      </c>
      <c r="AM146" s="9">
        <f t="shared" si="38"/>
        <v>0</v>
      </c>
    </row>
    <row r="147" spans="1:39" ht="27" x14ac:dyDescent="0.25">
      <c r="A147" s="170" t="str">
        <f>'Пр 1 (произв)'!A146</f>
        <v>1.4.1.1</v>
      </c>
      <c r="B147" s="134" t="str">
        <f>'Пр 1 (произв)'!B146</f>
        <v>Строительство, реконструкция, модернизация и техническое перевооружение источников тепловой энергии, всего, в том числе:</v>
      </c>
      <c r="C147" s="170">
        <f>'Пр 1 (произв)'!C146</f>
        <v>0</v>
      </c>
      <c r="D147" s="136">
        <f>SUM(D148:D150)</f>
        <v>0</v>
      </c>
      <c r="E147" s="136">
        <f t="shared" ref="E147:AM147" si="39">SUM(E148:E150)</f>
        <v>0</v>
      </c>
      <c r="F147" s="136">
        <f t="shared" si="39"/>
        <v>0</v>
      </c>
      <c r="G147" s="136">
        <f t="shared" si="39"/>
        <v>0</v>
      </c>
      <c r="H147" s="136">
        <f t="shared" si="39"/>
        <v>0</v>
      </c>
      <c r="I147" s="136">
        <f t="shared" si="39"/>
        <v>0</v>
      </c>
      <c r="J147" s="136">
        <f t="shared" si="39"/>
        <v>0</v>
      </c>
      <c r="K147" s="136">
        <f t="shared" si="39"/>
        <v>0</v>
      </c>
      <c r="L147" s="136">
        <f t="shared" si="39"/>
        <v>0</v>
      </c>
      <c r="M147" s="136">
        <f t="shared" si="39"/>
        <v>0</v>
      </c>
      <c r="N147" s="136">
        <f t="shared" si="39"/>
        <v>0</v>
      </c>
      <c r="O147" s="136">
        <f t="shared" si="39"/>
        <v>0</v>
      </c>
      <c r="P147" s="136">
        <f t="shared" si="39"/>
        <v>0</v>
      </c>
      <c r="Q147" s="136">
        <f t="shared" si="39"/>
        <v>0</v>
      </c>
      <c r="R147" s="628">
        <f t="shared" si="39"/>
        <v>0</v>
      </c>
      <c r="S147" s="629"/>
      <c r="T147" s="136">
        <f t="shared" si="39"/>
        <v>0</v>
      </c>
      <c r="U147" s="136">
        <f t="shared" si="39"/>
        <v>0</v>
      </c>
      <c r="V147" s="136">
        <f t="shared" si="39"/>
        <v>0</v>
      </c>
      <c r="W147" s="136">
        <f t="shared" si="39"/>
        <v>0</v>
      </c>
      <c r="X147" s="136">
        <f t="shared" si="39"/>
        <v>0</v>
      </c>
      <c r="Y147" s="136">
        <f t="shared" si="39"/>
        <v>0</v>
      </c>
      <c r="Z147" s="136">
        <f t="shared" si="39"/>
        <v>0</v>
      </c>
      <c r="AA147" s="136">
        <f t="shared" si="39"/>
        <v>0</v>
      </c>
      <c r="AB147" s="477">
        <f t="shared" si="39"/>
        <v>0</v>
      </c>
      <c r="AC147" s="136">
        <f t="shared" si="39"/>
        <v>0</v>
      </c>
      <c r="AD147" s="136">
        <f t="shared" si="39"/>
        <v>0</v>
      </c>
      <c r="AE147" s="136">
        <f t="shared" si="39"/>
        <v>0</v>
      </c>
      <c r="AF147" s="136">
        <f t="shared" si="39"/>
        <v>0</v>
      </c>
      <c r="AG147" s="136">
        <f t="shared" si="39"/>
        <v>0</v>
      </c>
      <c r="AH147" s="136">
        <f t="shared" si="39"/>
        <v>0</v>
      </c>
      <c r="AI147" s="477">
        <f t="shared" si="39"/>
        <v>0</v>
      </c>
      <c r="AJ147" s="136">
        <f t="shared" si="39"/>
        <v>0</v>
      </c>
      <c r="AK147" s="136">
        <f t="shared" si="39"/>
        <v>0</v>
      </c>
      <c r="AL147" s="136">
        <f t="shared" si="39"/>
        <v>0</v>
      </c>
      <c r="AM147" s="136">
        <f t="shared" si="39"/>
        <v>0</v>
      </c>
    </row>
    <row r="148" spans="1:39" hidden="1" outlineLevel="1" x14ac:dyDescent="0.25">
      <c r="A148" s="170" t="str">
        <f>'Пр 1 (произв)'!A147</f>
        <v>1.4.1.1</v>
      </c>
      <c r="B148" s="118" t="str">
        <f>'Пр 1 (произв)'!B147</f>
        <v>Наименование инвестиционного проекта</v>
      </c>
      <c r="C148" s="170">
        <f>'Пр 1 (произв)'!C147</f>
        <v>0</v>
      </c>
      <c r="D148" s="9"/>
      <c r="AB148" s="479"/>
      <c r="AI148" s="479"/>
    </row>
    <row r="149" spans="1:39" hidden="1" outlineLevel="1" x14ac:dyDescent="0.25">
      <c r="A149" s="170" t="str">
        <f>'Пр 1 (произв)'!A148</f>
        <v>1.4.1.1</v>
      </c>
      <c r="B149" s="118" t="str">
        <f>'Пр 1 (произв)'!B148</f>
        <v>Наименование инвестиционного проекта</v>
      </c>
      <c r="C149" s="170">
        <f>'Пр 1 (произв)'!C148</f>
        <v>0</v>
      </c>
      <c r="D149" s="9"/>
      <c r="AB149" s="479"/>
      <c r="AI149" s="479"/>
    </row>
    <row r="150" spans="1:39" hidden="1" outlineLevel="1" x14ac:dyDescent="0.25">
      <c r="A150" s="170" t="str">
        <f>'Пр 1 (произв)'!A149</f>
        <v>...</v>
      </c>
      <c r="B150" s="118" t="str">
        <f>'Пр 1 (произв)'!B149</f>
        <v>...</v>
      </c>
      <c r="C150" s="170">
        <f>'Пр 1 (произв)'!C149</f>
        <v>0</v>
      </c>
      <c r="D150" s="9"/>
      <c r="AB150" s="479"/>
      <c r="AI150" s="479"/>
    </row>
    <row r="151" spans="1:39" ht="27" collapsed="1" x14ac:dyDescent="0.25">
      <c r="A151" s="170" t="str">
        <f>'Пр 1 (произв)'!A150</f>
        <v>1.4.1.2</v>
      </c>
      <c r="B151" s="134" t="str">
        <f>'Пр 1 (произв)'!B150</f>
        <v>Строительство, реконструкция, модернизация и техническое перевооружение тепловых сетей, всего, в том числе:</v>
      </c>
      <c r="C151" s="170">
        <f>'Пр 1 (произв)'!C150</f>
        <v>0</v>
      </c>
      <c r="D151" s="136">
        <f>SUM(D152:D154)</f>
        <v>0</v>
      </c>
      <c r="E151" s="136">
        <f t="shared" ref="E151:AM151" si="40">SUM(E152:E154)</f>
        <v>0</v>
      </c>
      <c r="F151" s="136">
        <f t="shared" si="40"/>
        <v>0</v>
      </c>
      <c r="G151" s="136">
        <f t="shared" si="40"/>
        <v>0</v>
      </c>
      <c r="H151" s="136">
        <f t="shared" si="40"/>
        <v>0</v>
      </c>
      <c r="I151" s="136">
        <f t="shared" si="40"/>
        <v>0</v>
      </c>
      <c r="J151" s="136">
        <f t="shared" si="40"/>
        <v>0</v>
      </c>
      <c r="K151" s="136">
        <f t="shared" si="40"/>
        <v>0</v>
      </c>
      <c r="L151" s="136">
        <f t="shared" si="40"/>
        <v>0</v>
      </c>
      <c r="M151" s="136">
        <f t="shared" si="40"/>
        <v>0</v>
      </c>
      <c r="N151" s="136">
        <f t="shared" si="40"/>
        <v>0</v>
      </c>
      <c r="O151" s="136">
        <f t="shared" si="40"/>
        <v>0</v>
      </c>
      <c r="P151" s="136">
        <f t="shared" si="40"/>
        <v>0</v>
      </c>
      <c r="Q151" s="136">
        <f t="shared" si="40"/>
        <v>0</v>
      </c>
      <c r="R151" s="628">
        <f t="shared" si="40"/>
        <v>0</v>
      </c>
      <c r="S151" s="629"/>
      <c r="T151" s="136">
        <f t="shared" si="40"/>
        <v>0</v>
      </c>
      <c r="U151" s="136">
        <f t="shared" si="40"/>
        <v>0</v>
      </c>
      <c r="V151" s="136">
        <f t="shared" si="40"/>
        <v>0</v>
      </c>
      <c r="W151" s="136">
        <f t="shared" si="40"/>
        <v>0</v>
      </c>
      <c r="X151" s="136">
        <f t="shared" si="40"/>
        <v>0</v>
      </c>
      <c r="Y151" s="136">
        <f t="shared" si="40"/>
        <v>0</v>
      </c>
      <c r="Z151" s="136">
        <f t="shared" si="40"/>
        <v>0</v>
      </c>
      <c r="AA151" s="136">
        <f t="shared" si="40"/>
        <v>0</v>
      </c>
      <c r="AB151" s="477">
        <f t="shared" si="40"/>
        <v>0</v>
      </c>
      <c r="AC151" s="136">
        <f t="shared" si="40"/>
        <v>0</v>
      </c>
      <c r="AD151" s="136">
        <f t="shared" si="40"/>
        <v>0</v>
      </c>
      <c r="AE151" s="136">
        <f t="shared" si="40"/>
        <v>0</v>
      </c>
      <c r="AF151" s="136">
        <f t="shared" si="40"/>
        <v>0</v>
      </c>
      <c r="AG151" s="136">
        <f t="shared" si="40"/>
        <v>0</v>
      </c>
      <c r="AH151" s="136">
        <f t="shared" si="40"/>
        <v>0</v>
      </c>
      <c r="AI151" s="477">
        <f t="shared" si="40"/>
        <v>0</v>
      </c>
      <c r="AJ151" s="136">
        <f t="shared" si="40"/>
        <v>0</v>
      </c>
      <c r="AK151" s="136">
        <f t="shared" si="40"/>
        <v>0</v>
      </c>
      <c r="AL151" s="136">
        <f t="shared" si="40"/>
        <v>0</v>
      </c>
      <c r="AM151" s="136">
        <f t="shared" si="40"/>
        <v>0</v>
      </c>
    </row>
    <row r="152" spans="1:39" hidden="1" outlineLevel="1" x14ac:dyDescent="0.25">
      <c r="A152" s="170" t="str">
        <f>'Пр 1 (произв)'!A151</f>
        <v>1.4.1.2</v>
      </c>
      <c r="B152" s="118" t="str">
        <f>'Пр 1 (произв)'!B151</f>
        <v>Наименование инвестиционного проекта</v>
      </c>
      <c r="C152" s="170">
        <f>'Пр 1 (произв)'!C151</f>
        <v>0</v>
      </c>
      <c r="D152" s="9"/>
      <c r="AB152" s="479"/>
      <c r="AI152" s="479"/>
    </row>
    <row r="153" spans="1:39" hidden="1" outlineLevel="1" x14ac:dyDescent="0.25">
      <c r="A153" s="170" t="str">
        <f>'Пр 1 (произв)'!A152</f>
        <v>1.4.1.2</v>
      </c>
      <c r="B153" s="118" t="str">
        <f>'Пр 1 (произв)'!B152</f>
        <v>Наименование инвестиционного проекта</v>
      </c>
      <c r="C153" s="170">
        <f>'Пр 1 (произв)'!C152</f>
        <v>0</v>
      </c>
      <c r="D153" s="9"/>
      <c r="AB153" s="479"/>
      <c r="AI153" s="479"/>
    </row>
    <row r="154" spans="1:39" hidden="1" outlineLevel="1" x14ac:dyDescent="0.25">
      <c r="A154" s="170" t="str">
        <f>'Пр 1 (произв)'!A153</f>
        <v>...</v>
      </c>
      <c r="B154" s="118" t="str">
        <f>'Пр 1 (произв)'!B153</f>
        <v>...</v>
      </c>
      <c r="C154" s="170">
        <f>'Пр 1 (произв)'!C153</f>
        <v>0</v>
      </c>
      <c r="D154" s="9"/>
      <c r="AB154" s="479"/>
      <c r="AI154" s="479"/>
    </row>
    <row r="155" spans="1:39" hidden="1" outlineLevel="1" x14ac:dyDescent="0.25">
      <c r="A155" s="170" t="str">
        <f>'Пр 1 (произв)'!A154</f>
        <v>1.4.2</v>
      </c>
      <c r="B155" s="118" t="str">
        <f>'Пр 1 (произв)'!B154</f>
        <v>Наименование поселения (городского округа)</v>
      </c>
      <c r="C155" s="170">
        <f>'Пр 1 (произв)'!C154</f>
        <v>0</v>
      </c>
      <c r="D155" s="9">
        <f t="shared" ref="D155:R155" si="41">D156+D159</f>
        <v>0</v>
      </c>
      <c r="E155" s="9">
        <f t="shared" si="41"/>
        <v>0</v>
      </c>
      <c r="F155" s="9">
        <f t="shared" si="41"/>
        <v>0</v>
      </c>
      <c r="G155" s="9">
        <f t="shared" si="41"/>
        <v>0</v>
      </c>
      <c r="H155" s="9">
        <f t="shared" si="41"/>
        <v>0</v>
      </c>
      <c r="I155" s="9">
        <f t="shared" si="41"/>
        <v>0</v>
      </c>
      <c r="J155" s="9">
        <f t="shared" si="41"/>
        <v>0</v>
      </c>
      <c r="K155" s="9">
        <f t="shared" si="41"/>
        <v>0</v>
      </c>
      <c r="L155" s="9">
        <f t="shared" si="41"/>
        <v>0</v>
      </c>
      <c r="M155" s="9">
        <f t="shared" si="41"/>
        <v>0</v>
      </c>
      <c r="N155" s="9">
        <f t="shared" si="41"/>
        <v>0</v>
      </c>
      <c r="O155" s="9">
        <f t="shared" si="41"/>
        <v>0</v>
      </c>
      <c r="P155" s="9">
        <f t="shared" si="41"/>
        <v>0</v>
      </c>
      <c r="Q155" s="9">
        <f t="shared" si="41"/>
        <v>0</v>
      </c>
      <c r="R155" s="9">
        <f t="shared" si="41"/>
        <v>0</v>
      </c>
      <c r="S155" s="9"/>
      <c r="T155" s="9">
        <f t="shared" ref="T155:AM155" si="42">T156+T159</f>
        <v>0</v>
      </c>
      <c r="U155" s="9">
        <f t="shared" si="42"/>
        <v>0</v>
      </c>
      <c r="V155" s="9">
        <f t="shared" si="42"/>
        <v>0</v>
      </c>
      <c r="W155" s="9">
        <f t="shared" si="42"/>
        <v>0</v>
      </c>
      <c r="X155" s="9">
        <f t="shared" si="42"/>
        <v>0</v>
      </c>
      <c r="Y155" s="9">
        <f t="shared" si="42"/>
        <v>0</v>
      </c>
      <c r="Z155" s="9">
        <f t="shared" si="42"/>
        <v>0</v>
      </c>
      <c r="AA155" s="9">
        <f t="shared" si="42"/>
        <v>0</v>
      </c>
      <c r="AB155" s="481">
        <f t="shared" si="42"/>
        <v>0</v>
      </c>
      <c r="AC155" s="9">
        <f t="shared" si="42"/>
        <v>0</v>
      </c>
      <c r="AD155" s="9">
        <f t="shared" si="42"/>
        <v>0</v>
      </c>
      <c r="AE155" s="9">
        <f t="shared" si="42"/>
        <v>0</v>
      </c>
      <c r="AF155" s="9">
        <f t="shared" si="42"/>
        <v>0</v>
      </c>
      <c r="AG155" s="9">
        <f t="shared" si="42"/>
        <v>0</v>
      </c>
      <c r="AH155" s="9">
        <f t="shared" si="42"/>
        <v>0</v>
      </c>
      <c r="AI155" s="481">
        <f t="shared" si="42"/>
        <v>0</v>
      </c>
      <c r="AJ155" s="9">
        <f t="shared" si="42"/>
        <v>0</v>
      </c>
      <c r="AK155" s="9">
        <f t="shared" si="42"/>
        <v>0</v>
      </c>
      <c r="AL155" s="9">
        <f t="shared" si="42"/>
        <v>0</v>
      </c>
      <c r="AM155" s="9">
        <f t="shared" si="42"/>
        <v>0</v>
      </c>
    </row>
    <row r="156" spans="1:39" ht="27" hidden="1" outlineLevel="1" x14ac:dyDescent="0.25">
      <c r="A156" s="170" t="str">
        <f>'Пр 1 (произв)'!A155</f>
        <v>1.4.2.1</v>
      </c>
      <c r="B156" s="134" t="str">
        <f>'Пр 1 (произв)'!B155</f>
        <v>Строительство, реконструкция, модернизация и техническое перевооружение источников тепловой энергии, всего, в том числе:</v>
      </c>
      <c r="C156" s="170">
        <f>'Пр 1 (произв)'!C155</f>
        <v>0</v>
      </c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477"/>
      <c r="AC156" s="136"/>
      <c r="AD156" s="136"/>
      <c r="AE156" s="136"/>
      <c r="AF156" s="136"/>
      <c r="AG156" s="136"/>
      <c r="AH156" s="136"/>
      <c r="AI156" s="477"/>
      <c r="AJ156" s="136"/>
      <c r="AK156" s="136"/>
      <c r="AL156" s="136"/>
      <c r="AM156" s="136"/>
    </row>
    <row r="157" spans="1:39" hidden="1" outlineLevel="1" x14ac:dyDescent="0.25">
      <c r="A157" s="170" t="str">
        <f>'Пр 1 (произв)'!A156</f>
        <v>1.4.2.1</v>
      </c>
      <c r="B157" s="118" t="str">
        <f>'Пр 1 (произв)'!B156</f>
        <v>Наименование инвестиционного проекта</v>
      </c>
      <c r="C157" s="170">
        <f>'Пр 1 (произв)'!C156</f>
        <v>0</v>
      </c>
      <c r="D157" s="9"/>
      <c r="AB157" s="479"/>
      <c r="AI157" s="479"/>
    </row>
    <row r="158" spans="1:39" hidden="1" outlineLevel="1" x14ac:dyDescent="0.25">
      <c r="A158" s="170" t="str">
        <f>'Пр 1 (произв)'!A158</f>
        <v>...</v>
      </c>
      <c r="B158" s="118" t="str">
        <f>'Пр 1 (произв)'!B158</f>
        <v>...</v>
      </c>
      <c r="C158" s="170">
        <f>'Пр 1 (произв)'!C158</f>
        <v>0</v>
      </c>
      <c r="D158" s="9"/>
      <c r="AB158" s="479"/>
      <c r="AI158" s="479"/>
    </row>
    <row r="159" spans="1:39" ht="27" hidden="1" outlineLevel="1" x14ac:dyDescent="0.25">
      <c r="A159" s="170" t="str">
        <f>'Пр 1 (произв)'!A159</f>
        <v>1.4.2.2</v>
      </c>
      <c r="B159" s="134" t="str">
        <f>'Пр 1 (произв)'!B159</f>
        <v>Строительство, реконструкция, модернизация и техническое перевооружение тепловых сетей, всего, в том числе:</v>
      </c>
      <c r="C159" s="170">
        <f>'Пр 1 (произв)'!C159</f>
        <v>0</v>
      </c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477"/>
      <c r="AC159" s="136"/>
      <c r="AD159" s="136"/>
      <c r="AE159" s="136"/>
      <c r="AF159" s="136"/>
      <c r="AG159" s="136"/>
      <c r="AH159" s="136"/>
      <c r="AI159" s="477"/>
      <c r="AJ159" s="136"/>
      <c r="AK159" s="136"/>
      <c r="AL159" s="136"/>
      <c r="AM159" s="136"/>
    </row>
    <row r="160" spans="1:39" hidden="1" outlineLevel="1" x14ac:dyDescent="0.25">
      <c r="A160" s="170" t="str">
        <f>'Пр 1 (произв)'!A160</f>
        <v>1.4.2.2</v>
      </c>
      <c r="B160" s="118" t="str">
        <f>'Пр 1 (произв)'!B160</f>
        <v>Наименование инвестиционного проекта</v>
      </c>
      <c r="C160" s="170">
        <f>'Пр 1 (произв)'!C160</f>
        <v>0</v>
      </c>
      <c r="D160" s="9"/>
      <c r="AB160" s="479"/>
      <c r="AI160" s="479"/>
    </row>
    <row r="161" spans="1:40" hidden="1" outlineLevel="1" x14ac:dyDescent="0.25">
      <c r="A161" s="170" t="str">
        <f>'Пр 1 (произв)'!A162</f>
        <v>...</v>
      </c>
      <c r="B161" s="118" t="str">
        <f>'Пр 1 (произв)'!B162</f>
        <v>...</v>
      </c>
      <c r="C161" s="170">
        <f>'Пр 1 (произв)'!C162</f>
        <v>0</v>
      </c>
      <c r="D161" s="9"/>
      <c r="AB161" s="479"/>
      <c r="AI161" s="479"/>
    </row>
    <row r="162" spans="1:40" collapsed="1" x14ac:dyDescent="0.25">
      <c r="A162" s="170" t="str">
        <f>'Пр 1 (произв)'!A163</f>
        <v>1.5</v>
      </c>
      <c r="B162" s="130" t="str">
        <f>'Пр 1 (произв)'!B163</f>
        <v>Новое строительство, всего, в том числе:</v>
      </c>
      <c r="C162" s="170" t="str">
        <f>'Пр 1 (произв)'!C163</f>
        <v>Г</v>
      </c>
      <c r="D162" s="253">
        <f>D163+D168+D172+D176</f>
        <v>0</v>
      </c>
      <c r="E162" s="253">
        <f t="shared" ref="E162:AM162" si="43">E163+E168+E172+E176</f>
        <v>0</v>
      </c>
      <c r="F162" s="253">
        <f t="shared" si="43"/>
        <v>0</v>
      </c>
      <c r="G162" s="253">
        <f t="shared" si="43"/>
        <v>0</v>
      </c>
      <c r="H162" s="253">
        <f t="shared" si="43"/>
        <v>0</v>
      </c>
      <c r="I162" s="253">
        <f t="shared" si="43"/>
        <v>0</v>
      </c>
      <c r="J162" s="253">
        <f t="shared" si="43"/>
        <v>0</v>
      </c>
      <c r="K162" s="253">
        <f t="shared" si="43"/>
        <v>0</v>
      </c>
      <c r="L162" s="253">
        <f t="shared" si="43"/>
        <v>0</v>
      </c>
      <c r="M162" s="253">
        <f t="shared" si="43"/>
        <v>0</v>
      </c>
      <c r="N162" s="253">
        <f t="shared" si="43"/>
        <v>0</v>
      </c>
      <c r="O162" s="253">
        <f t="shared" si="43"/>
        <v>0</v>
      </c>
      <c r="P162" s="253">
        <f t="shared" si="43"/>
        <v>0</v>
      </c>
      <c r="Q162" s="253">
        <f t="shared" si="43"/>
        <v>0</v>
      </c>
      <c r="R162" s="630">
        <f t="shared" si="43"/>
        <v>0</v>
      </c>
      <c r="S162" s="631"/>
      <c r="T162" s="253">
        <f t="shared" si="43"/>
        <v>0</v>
      </c>
      <c r="U162" s="253">
        <f t="shared" si="43"/>
        <v>0</v>
      </c>
      <c r="V162" s="253">
        <f t="shared" si="43"/>
        <v>0</v>
      </c>
      <c r="W162" s="253">
        <f t="shared" si="43"/>
        <v>0</v>
      </c>
      <c r="X162" s="253">
        <f t="shared" si="43"/>
        <v>0</v>
      </c>
      <c r="Y162" s="253">
        <f t="shared" si="43"/>
        <v>0</v>
      </c>
      <c r="Z162" s="253">
        <f t="shared" si="43"/>
        <v>0</v>
      </c>
      <c r="AA162" s="253">
        <f t="shared" si="43"/>
        <v>60.309359999999998</v>
      </c>
      <c r="AB162" s="476">
        <f t="shared" si="43"/>
        <v>0</v>
      </c>
      <c r="AC162" s="253">
        <f t="shared" si="43"/>
        <v>0</v>
      </c>
      <c r="AD162" s="253">
        <f t="shared" si="43"/>
        <v>0</v>
      </c>
      <c r="AE162" s="253">
        <f t="shared" si="43"/>
        <v>0</v>
      </c>
      <c r="AF162" s="253">
        <f t="shared" si="43"/>
        <v>0</v>
      </c>
      <c r="AG162" s="253">
        <f t="shared" si="43"/>
        <v>0</v>
      </c>
      <c r="AH162" s="253">
        <f t="shared" si="43"/>
        <v>60.309359999999998</v>
      </c>
      <c r="AI162" s="476">
        <f t="shared" si="43"/>
        <v>0</v>
      </c>
      <c r="AJ162" s="253">
        <f t="shared" si="43"/>
        <v>0</v>
      </c>
      <c r="AK162" s="253">
        <f t="shared" si="43"/>
        <v>0</v>
      </c>
      <c r="AL162" s="253">
        <f t="shared" si="43"/>
        <v>0</v>
      </c>
      <c r="AM162" s="253">
        <f t="shared" si="43"/>
        <v>0</v>
      </c>
    </row>
    <row r="163" spans="1:40" ht="24" customHeight="1" x14ac:dyDescent="0.25">
      <c r="A163" s="170" t="str">
        <f>'Пр 1 (произв)'!A164</f>
        <v>1.5.1</v>
      </c>
      <c r="B163" s="134" t="str">
        <f>'Пр 1 (произв)'!B164</f>
        <v>Новое строительство объектов по производству электрической энергии, всего, в том числе:</v>
      </c>
      <c r="C163" s="170" t="str">
        <f>'Пр 1 (произв)'!C164</f>
        <v>Г</v>
      </c>
      <c r="D163" s="247">
        <f>SUM(D164:D167)</f>
        <v>0</v>
      </c>
      <c r="E163" s="247">
        <f t="shared" ref="E163:AM163" si="44">SUM(E164:E167)</f>
        <v>0</v>
      </c>
      <c r="F163" s="247">
        <f t="shared" si="44"/>
        <v>0</v>
      </c>
      <c r="G163" s="247">
        <f t="shared" si="44"/>
        <v>0</v>
      </c>
      <c r="H163" s="247">
        <f t="shared" si="44"/>
        <v>0</v>
      </c>
      <c r="I163" s="247">
        <f t="shared" si="44"/>
        <v>0</v>
      </c>
      <c r="J163" s="247">
        <f t="shared" si="44"/>
        <v>0</v>
      </c>
      <c r="K163" s="247">
        <f t="shared" si="44"/>
        <v>0</v>
      </c>
      <c r="L163" s="247">
        <f t="shared" si="44"/>
        <v>0</v>
      </c>
      <c r="M163" s="247">
        <f t="shared" si="44"/>
        <v>0</v>
      </c>
      <c r="N163" s="247">
        <f t="shared" si="44"/>
        <v>0</v>
      </c>
      <c r="O163" s="247">
        <f t="shared" si="44"/>
        <v>0</v>
      </c>
      <c r="P163" s="247">
        <f t="shared" si="44"/>
        <v>0</v>
      </c>
      <c r="Q163" s="247">
        <f t="shared" si="44"/>
        <v>0</v>
      </c>
      <c r="R163" s="636">
        <f t="shared" si="44"/>
        <v>0</v>
      </c>
      <c r="S163" s="637"/>
      <c r="T163" s="247">
        <f t="shared" si="44"/>
        <v>0</v>
      </c>
      <c r="U163" s="247">
        <f t="shared" si="44"/>
        <v>0</v>
      </c>
      <c r="V163" s="247">
        <f t="shared" si="44"/>
        <v>0</v>
      </c>
      <c r="W163" s="247">
        <f t="shared" si="44"/>
        <v>0</v>
      </c>
      <c r="X163" s="247">
        <f t="shared" si="44"/>
        <v>0</v>
      </c>
      <c r="Y163" s="247">
        <f t="shared" si="44"/>
        <v>0</v>
      </c>
      <c r="Z163" s="247">
        <f t="shared" si="44"/>
        <v>0</v>
      </c>
      <c r="AA163" s="247">
        <f t="shared" si="44"/>
        <v>0</v>
      </c>
      <c r="AB163" s="477">
        <f t="shared" si="44"/>
        <v>0</v>
      </c>
      <c r="AC163" s="247">
        <f t="shared" si="44"/>
        <v>0</v>
      </c>
      <c r="AD163" s="247">
        <f t="shared" si="44"/>
        <v>0</v>
      </c>
      <c r="AE163" s="247">
        <f t="shared" si="44"/>
        <v>0</v>
      </c>
      <c r="AF163" s="247">
        <f t="shared" si="44"/>
        <v>0</v>
      </c>
      <c r="AG163" s="247">
        <f t="shared" si="44"/>
        <v>0</v>
      </c>
      <c r="AH163" s="247">
        <f t="shared" si="44"/>
        <v>0</v>
      </c>
      <c r="AI163" s="477">
        <f t="shared" si="44"/>
        <v>0</v>
      </c>
      <c r="AJ163" s="247">
        <f t="shared" si="44"/>
        <v>0</v>
      </c>
      <c r="AK163" s="247">
        <f t="shared" si="44"/>
        <v>0</v>
      </c>
      <c r="AL163" s="247">
        <f t="shared" si="44"/>
        <v>0</v>
      </c>
      <c r="AM163" s="247">
        <f t="shared" si="44"/>
        <v>0</v>
      </c>
    </row>
    <row r="164" spans="1:40" x14ac:dyDescent="0.25">
      <c r="A164" s="170" t="str">
        <f>'Пр 1 (произв)'!A165</f>
        <v>1.5.1.1</v>
      </c>
      <c r="B164" s="118" t="str">
        <f>'Пр 1 (произв)'!B165</f>
        <v>Установка ветрогенераторов в д. Волонга (4 шт)</v>
      </c>
      <c r="C164" s="170" t="str">
        <f>'Пр 1 (произв)'!C165</f>
        <v>K_ЗР.18</v>
      </c>
      <c r="D164" s="9"/>
      <c r="E164" s="313"/>
      <c r="F164" s="313"/>
      <c r="G164" s="313"/>
      <c r="H164" s="313"/>
      <c r="I164" s="313"/>
      <c r="J164" s="313"/>
      <c r="K164" s="313"/>
      <c r="L164" s="313"/>
      <c r="M164" s="313"/>
      <c r="N164" s="313"/>
      <c r="O164" s="313"/>
      <c r="P164" s="313"/>
      <c r="Q164" s="313"/>
      <c r="R164" s="632"/>
      <c r="S164" s="633"/>
      <c r="T164" s="313"/>
      <c r="U164" s="313"/>
      <c r="V164" s="313"/>
      <c r="W164" s="313"/>
      <c r="X164" s="313"/>
      <c r="Y164" s="313"/>
      <c r="Z164" s="313"/>
      <c r="AA164" s="279">
        <f>'Пр 3 (произв)'!AW164</f>
        <v>0</v>
      </c>
      <c r="AB164" s="279">
        <f>'Пр 3 (произв)'!AX164</f>
        <v>0</v>
      </c>
      <c r="AC164" s="279">
        <f>'Пр 3 (произв)'!AY164</f>
        <v>0</v>
      </c>
      <c r="AD164" s="279">
        <f>'Пр 3 (произв)'!AZ164</f>
        <v>0</v>
      </c>
      <c r="AE164" s="279">
        <f>'Пр 3 (произв)'!BA164</f>
        <v>0</v>
      </c>
      <c r="AF164" s="279">
        <f>'Пр 3 (произв)'!BB164</f>
        <v>0</v>
      </c>
      <c r="AG164" s="9">
        <f t="shared" ref="AG164:AG166" si="45">D164+K164+R164+Z164</f>
        <v>0</v>
      </c>
      <c r="AH164" s="9">
        <f t="shared" ref="AH164:AH166" si="46">E164+L164+S164+AA164</f>
        <v>0</v>
      </c>
      <c r="AI164" s="481">
        <f t="shared" ref="AI164:AI166" si="47">F164+M164+T164+AB164</f>
        <v>0</v>
      </c>
      <c r="AJ164" s="9">
        <f t="shared" ref="AJ164:AJ166" si="48">G164+N164+U164+AC164</f>
        <v>0</v>
      </c>
      <c r="AK164" s="9">
        <f t="shared" ref="AK164:AK166" si="49">H164+O164+V164+AD164</f>
        <v>0</v>
      </c>
      <c r="AL164" s="9">
        <f t="shared" ref="AL164:AL166" si="50">I164+P164+W164+AE164</f>
        <v>0</v>
      </c>
      <c r="AM164" s="9">
        <f t="shared" ref="AM164:AM166" si="51">J164+Q164+X164+AF164</f>
        <v>0</v>
      </c>
      <c r="AN164" s="291">
        <f>AH164-Мероприятия!R14</f>
        <v>0</v>
      </c>
    </row>
    <row r="165" spans="1:40" x14ac:dyDescent="0.25">
      <c r="A165" s="170" t="str">
        <f>'Пр 1 (произв)'!A166</f>
        <v>1.5.1.2</v>
      </c>
      <c r="B165" s="118" t="str">
        <f>'Пр 1 (произв)'!B166</f>
        <v>Установка ветрогенераторов в д. Мгла (4 шт)</v>
      </c>
      <c r="C165" s="170" t="str">
        <f>'Пр 1 (произв)'!C166</f>
        <v>K_ЗР.19</v>
      </c>
      <c r="D165" s="9"/>
      <c r="E165" s="313"/>
      <c r="F165" s="313"/>
      <c r="G165" s="313"/>
      <c r="H165" s="313"/>
      <c r="I165" s="313"/>
      <c r="J165" s="313"/>
      <c r="K165" s="313"/>
      <c r="L165" s="313"/>
      <c r="M165" s="313"/>
      <c r="N165" s="313"/>
      <c r="O165" s="313"/>
      <c r="P165" s="313"/>
      <c r="Q165" s="313"/>
      <c r="R165" s="632"/>
      <c r="S165" s="633"/>
      <c r="T165" s="313"/>
      <c r="U165" s="313"/>
      <c r="V165" s="313"/>
      <c r="W165" s="313"/>
      <c r="X165" s="313"/>
      <c r="Y165" s="313"/>
      <c r="Z165" s="313"/>
      <c r="AA165" s="279">
        <f>'Пр 3 (произв)'!AW165</f>
        <v>0</v>
      </c>
      <c r="AB165" s="279">
        <f>'Пр 3 (произв)'!AX165</f>
        <v>0</v>
      </c>
      <c r="AC165" s="279">
        <f>'Пр 3 (произв)'!AY165</f>
        <v>0</v>
      </c>
      <c r="AD165" s="279">
        <f>'Пр 3 (произв)'!AZ165</f>
        <v>0</v>
      </c>
      <c r="AE165" s="279">
        <f>'Пр 3 (произв)'!BA165</f>
        <v>0</v>
      </c>
      <c r="AF165" s="279">
        <f>'Пр 3 (произв)'!BB165</f>
        <v>0</v>
      </c>
      <c r="AG165" s="9">
        <f t="shared" si="45"/>
        <v>0</v>
      </c>
      <c r="AH165" s="9">
        <f t="shared" si="46"/>
        <v>0</v>
      </c>
      <c r="AI165" s="481">
        <f t="shared" si="47"/>
        <v>0</v>
      </c>
      <c r="AJ165" s="9">
        <f t="shared" si="48"/>
        <v>0</v>
      </c>
      <c r="AK165" s="9">
        <f t="shared" si="49"/>
        <v>0</v>
      </c>
      <c r="AL165" s="9">
        <f t="shared" si="50"/>
        <v>0</v>
      </c>
      <c r="AM165" s="9">
        <f t="shared" si="51"/>
        <v>0</v>
      </c>
      <c r="AN165" s="291">
        <f>AH165-Мероприятия!R15</f>
        <v>0</v>
      </c>
    </row>
    <row r="166" spans="1:40" x14ac:dyDescent="0.25">
      <c r="A166" s="170" t="str">
        <f>'Пр 1 (произв)'!A167</f>
        <v>1.5.1.3</v>
      </c>
      <c r="B166" s="118" t="str">
        <f>'Пр 1 (произв)'!B167</f>
        <v>Установка ветрогенераторов в д. Белушье (4 шт)</v>
      </c>
      <c r="C166" s="170" t="str">
        <f>'Пр 1 (произв)'!C167</f>
        <v>K_ЗР.20</v>
      </c>
      <c r="D166" s="9"/>
      <c r="E166" s="313"/>
      <c r="F166" s="313"/>
      <c r="G166" s="313"/>
      <c r="H166" s="313"/>
      <c r="I166" s="313"/>
      <c r="J166" s="313"/>
      <c r="K166" s="313"/>
      <c r="L166" s="313"/>
      <c r="M166" s="313"/>
      <c r="N166" s="313"/>
      <c r="O166" s="313"/>
      <c r="P166" s="313"/>
      <c r="Q166" s="313"/>
      <c r="R166" s="632"/>
      <c r="S166" s="633"/>
      <c r="T166" s="313"/>
      <c r="U166" s="313"/>
      <c r="V166" s="313"/>
      <c r="W166" s="313"/>
      <c r="X166" s="313"/>
      <c r="Y166" s="313"/>
      <c r="Z166" s="313"/>
      <c r="AA166" s="279">
        <f>'Пр 3 (произв)'!AW166</f>
        <v>0</v>
      </c>
      <c r="AB166" s="279">
        <f>'Пр 3 (произв)'!AX166</f>
        <v>0</v>
      </c>
      <c r="AC166" s="279">
        <f>'Пр 3 (произв)'!AY166</f>
        <v>0</v>
      </c>
      <c r="AD166" s="279">
        <f>'Пр 3 (произв)'!AZ166</f>
        <v>0</v>
      </c>
      <c r="AE166" s="279">
        <f>'Пр 3 (произв)'!BA166</f>
        <v>0</v>
      </c>
      <c r="AF166" s="279">
        <f>'Пр 3 (произв)'!BB166</f>
        <v>0</v>
      </c>
      <c r="AG166" s="9">
        <f t="shared" si="45"/>
        <v>0</v>
      </c>
      <c r="AH166" s="9">
        <f t="shared" si="46"/>
        <v>0</v>
      </c>
      <c r="AI166" s="481">
        <f t="shared" si="47"/>
        <v>0</v>
      </c>
      <c r="AJ166" s="9">
        <f t="shared" si="48"/>
        <v>0</v>
      </c>
      <c r="AK166" s="9">
        <f t="shared" si="49"/>
        <v>0</v>
      </c>
      <c r="AL166" s="9">
        <f t="shared" si="50"/>
        <v>0</v>
      </c>
      <c r="AM166" s="9">
        <f t="shared" si="51"/>
        <v>0</v>
      </c>
      <c r="AN166" s="291">
        <f>AH166-Мероприятия!R16</f>
        <v>0</v>
      </c>
    </row>
    <row r="167" spans="1:40" hidden="1" x14ac:dyDescent="0.25">
      <c r="A167" s="170" t="str">
        <f>'Пр 1 (произв)'!A168</f>
        <v>...</v>
      </c>
      <c r="B167" s="118" t="str">
        <f>'Пр 1 (произв)'!B168</f>
        <v>...</v>
      </c>
      <c r="C167" s="170">
        <f>'Пр 1 (произв)'!C168</f>
        <v>0</v>
      </c>
      <c r="D167" s="9"/>
      <c r="E167" s="313"/>
      <c r="F167" s="313"/>
      <c r="G167" s="313"/>
      <c r="H167" s="313"/>
      <c r="I167" s="313"/>
      <c r="J167" s="313"/>
      <c r="K167" s="313"/>
      <c r="L167" s="313"/>
      <c r="M167" s="313"/>
      <c r="N167" s="313"/>
      <c r="O167" s="313"/>
      <c r="P167" s="313"/>
      <c r="Q167" s="313"/>
      <c r="R167" s="632"/>
      <c r="S167" s="633"/>
      <c r="T167" s="313"/>
      <c r="U167" s="313"/>
      <c r="V167" s="313"/>
      <c r="W167" s="313"/>
      <c r="X167" s="313"/>
      <c r="Y167" s="313"/>
      <c r="Z167" s="313"/>
      <c r="AA167" s="9">
        <f>'Пр 3 (произв)'!U167</f>
        <v>0</v>
      </c>
      <c r="AB167" s="481">
        <f>'Пр 3 (произв)'!V167</f>
        <v>0</v>
      </c>
      <c r="AC167" s="9">
        <f>'Пр 3 (произв)'!W167</f>
        <v>0</v>
      </c>
      <c r="AD167" s="9">
        <f>'Пр 3 (произв)'!X167</f>
        <v>0</v>
      </c>
      <c r="AE167" s="9">
        <f>'Пр 3 (произв)'!Y167</f>
        <v>0</v>
      </c>
      <c r="AF167" s="9">
        <f>'Пр 3 (произв)'!Z167</f>
        <v>0</v>
      </c>
      <c r="AG167" s="9">
        <f t="shared" ref="AG167:AM179" si="52">D167+K167+R167+Z167</f>
        <v>0</v>
      </c>
      <c r="AH167" s="9">
        <f t="shared" si="52"/>
        <v>0</v>
      </c>
      <c r="AI167" s="481">
        <f t="shared" si="52"/>
        <v>0</v>
      </c>
      <c r="AJ167" s="9">
        <f t="shared" si="52"/>
        <v>0</v>
      </c>
      <c r="AK167" s="9">
        <f t="shared" si="52"/>
        <v>0</v>
      </c>
      <c r="AL167" s="9">
        <f t="shared" si="52"/>
        <v>0</v>
      </c>
      <c r="AM167" s="9">
        <f t="shared" si="52"/>
        <v>0</v>
      </c>
    </row>
    <row r="168" spans="1:40" ht="18" hidden="1" outlineLevel="1" x14ac:dyDescent="0.25">
      <c r="A168" s="170" t="str">
        <f>'Пр 1 (произв)'!A169</f>
        <v>1.5.2</v>
      </c>
      <c r="B168" s="134" t="str">
        <f>'Пр 1 (произв)'!B169</f>
        <v>Новое строительство котельных, всего, в том числе:</v>
      </c>
      <c r="C168" s="170" t="str">
        <f>'Пр 1 (произв)'!C169</f>
        <v>Г</v>
      </c>
      <c r="D168" s="136">
        <f>SUM(D169:D171)</f>
        <v>0</v>
      </c>
      <c r="AB168" s="479"/>
      <c r="AG168" s="9">
        <f t="shared" si="52"/>
        <v>0</v>
      </c>
      <c r="AH168" s="9">
        <f t="shared" si="52"/>
        <v>0</v>
      </c>
      <c r="AI168" s="479">
        <f t="shared" si="52"/>
        <v>0</v>
      </c>
      <c r="AJ168" s="9">
        <f t="shared" si="52"/>
        <v>0</v>
      </c>
      <c r="AK168" s="9">
        <f t="shared" si="52"/>
        <v>0</v>
      </c>
      <c r="AL168" s="9">
        <f t="shared" si="52"/>
        <v>0</v>
      </c>
    </row>
    <row r="169" spans="1:40" hidden="1" outlineLevel="1" x14ac:dyDescent="0.25">
      <c r="A169" s="170" t="str">
        <f>'Пр 1 (произв)'!A170</f>
        <v>1.5.2</v>
      </c>
      <c r="B169" s="118" t="str">
        <f>'Пр 1 (произв)'!B170</f>
        <v>Наименование инвестиционного проекта</v>
      </c>
      <c r="C169" s="170">
        <f>'Пр 1 (произв)'!C170</f>
        <v>0</v>
      </c>
      <c r="D169" s="9"/>
      <c r="AB169" s="479"/>
      <c r="AG169" s="9">
        <f t="shared" si="52"/>
        <v>0</v>
      </c>
      <c r="AH169" s="9">
        <f t="shared" si="52"/>
        <v>0</v>
      </c>
      <c r="AI169" s="479">
        <f t="shared" si="52"/>
        <v>0</v>
      </c>
      <c r="AJ169" s="9">
        <f t="shared" si="52"/>
        <v>0</v>
      </c>
      <c r="AK169" s="9">
        <f t="shared" si="52"/>
        <v>0</v>
      </c>
      <c r="AL169" s="9">
        <f t="shared" si="52"/>
        <v>0</v>
      </c>
    </row>
    <row r="170" spans="1:40" hidden="1" outlineLevel="1" x14ac:dyDescent="0.25">
      <c r="A170" s="170" t="str">
        <f>'Пр 1 (произв)'!A171</f>
        <v>1.5.2</v>
      </c>
      <c r="B170" s="118" t="str">
        <f>'Пр 1 (произв)'!B171</f>
        <v>Наименование инвестиционного проекта</v>
      </c>
      <c r="C170" s="170">
        <f>'Пр 1 (произв)'!C171</f>
        <v>0</v>
      </c>
      <c r="D170" s="9"/>
      <c r="AB170" s="479"/>
      <c r="AG170" s="9">
        <f t="shared" si="52"/>
        <v>0</v>
      </c>
      <c r="AH170" s="9">
        <f t="shared" si="52"/>
        <v>0</v>
      </c>
      <c r="AI170" s="479">
        <f t="shared" si="52"/>
        <v>0</v>
      </c>
      <c r="AJ170" s="9">
        <f t="shared" si="52"/>
        <v>0</v>
      </c>
      <c r="AK170" s="9">
        <f t="shared" si="52"/>
        <v>0</v>
      </c>
      <c r="AL170" s="9">
        <f t="shared" si="52"/>
        <v>0</v>
      </c>
    </row>
    <row r="171" spans="1:40" hidden="1" outlineLevel="1" x14ac:dyDescent="0.25">
      <c r="A171" s="170" t="str">
        <f>'Пр 1 (произв)'!A172</f>
        <v>...</v>
      </c>
      <c r="B171" s="118" t="str">
        <f>'Пр 1 (произв)'!B172</f>
        <v>...</v>
      </c>
      <c r="C171" s="170">
        <f>'Пр 1 (произв)'!C172</f>
        <v>0</v>
      </c>
      <c r="D171" s="9"/>
      <c r="AB171" s="479"/>
      <c r="AG171" s="9">
        <f t="shared" si="52"/>
        <v>0</v>
      </c>
      <c r="AH171" s="9">
        <f t="shared" si="52"/>
        <v>0</v>
      </c>
      <c r="AI171" s="479">
        <f t="shared" si="52"/>
        <v>0</v>
      </c>
      <c r="AJ171" s="9">
        <f t="shared" si="52"/>
        <v>0</v>
      </c>
      <c r="AK171" s="9">
        <f t="shared" si="52"/>
        <v>0</v>
      </c>
      <c r="AL171" s="9">
        <f t="shared" si="52"/>
        <v>0</v>
      </c>
    </row>
    <row r="172" spans="1:40" ht="18" collapsed="1" x14ac:dyDescent="0.25">
      <c r="A172" s="170" t="str">
        <f>'Пр 1 (произв)'!A173</f>
        <v>1.5.3</v>
      </c>
      <c r="B172" s="134" t="str">
        <f>'Пр 1 (произв)'!B173</f>
        <v>Новое строительство тепловых сетей, всего, в том числе:</v>
      </c>
      <c r="C172" s="170" t="str">
        <f>'Пр 1 (произв)'!C173</f>
        <v>Г</v>
      </c>
      <c r="D172" s="136">
        <f>SUM(D173:D175)</f>
        <v>0</v>
      </c>
      <c r="E172" s="136">
        <f t="shared" ref="E172:AM172" si="53">SUM(E173:E175)</f>
        <v>0</v>
      </c>
      <c r="F172" s="136">
        <f t="shared" si="53"/>
        <v>0</v>
      </c>
      <c r="G172" s="136">
        <f t="shared" si="53"/>
        <v>0</v>
      </c>
      <c r="H172" s="136">
        <f t="shared" si="53"/>
        <v>0</v>
      </c>
      <c r="I172" s="136">
        <f t="shared" si="53"/>
        <v>0</v>
      </c>
      <c r="J172" s="136">
        <f t="shared" si="53"/>
        <v>0</v>
      </c>
      <c r="K172" s="136">
        <f t="shared" si="53"/>
        <v>0</v>
      </c>
      <c r="L172" s="136">
        <f t="shared" si="53"/>
        <v>0</v>
      </c>
      <c r="M172" s="136">
        <f t="shared" si="53"/>
        <v>0</v>
      </c>
      <c r="N172" s="136">
        <f t="shared" si="53"/>
        <v>0</v>
      </c>
      <c r="O172" s="136">
        <f t="shared" si="53"/>
        <v>0</v>
      </c>
      <c r="P172" s="136">
        <f t="shared" si="53"/>
        <v>0</v>
      </c>
      <c r="Q172" s="136">
        <f t="shared" si="53"/>
        <v>0</v>
      </c>
      <c r="R172" s="628">
        <f t="shared" si="53"/>
        <v>0</v>
      </c>
      <c r="S172" s="629"/>
      <c r="T172" s="136">
        <f t="shared" si="53"/>
        <v>0</v>
      </c>
      <c r="U172" s="136">
        <f t="shared" si="53"/>
        <v>0</v>
      </c>
      <c r="V172" s="136">
        <f t="shared" si="53"/>
        <v>0</v>
      </c>
      <c r="W172" s="136">
        <f t="shared" si="53"/>
        <v>0</v>
      </c>
      <c r="X172" s="136">
        <f t="shared" si="53"/>
        <v>0</v>
      </c>
      <c r="Y172" s="136">
        <f t="shared" si="53"/>
        <v>0</v>
      </c>
      <c r="Z172" s="136">
        <f t="shared" si="53"/>
        <v>0</v>
      </c>
      <c r="AA172" s="136">
        <f t="shared" si="53"/>
        <v>0</v>
      </c>
      <c r="AB172" s="477">
        <f t="shared" si="53"/>
        <v>0</v>
      </c>
      <c r="AC172" s="136">
        <f t="shared" si="53"/>
        <v>0</v>
      </c>
      <c r="AD172" s="136">
        <f t="shared" si="53"/>
        <v>0</v>
      </c>
      <c r="AE172" s="136">
        <f t="shared" si="53"/>
        <v>0</v>
      </c>
      <c r="AF172" s="136">
        <f t="shared" si="53"/>
        <v>0</v>
      </c>
      <c r="AG172" s="136">
        <f t="shared" si="53"/>
        <v>0</v>
      </c>
      <c r="AH172" s="136">
        <f t="shared" si="53"/>
        <v>0</v>
      </c>
      <c r="AI172" s="477">
        <f t="shared" si="53"/>
        <v>0</v>
      </c>
      <c r="AJ172" s="136">
        <f t="shared" si="53"/>
        <v>0</v>
      </c>
      <c r="AK172" s="136">
        <f t="shared" si="53"/>
        <v>0</v>
      </c>
      <c r="AL172" s="136">
        <f t="shared" si="53"/>
        <v>0</v>
      </c>
      <c r="AM172" s="136">
        <f t="shared" si="53"/>
        <v>0</v>
      </c>
    </row>
    <row r="173" spans="1:40" hidden="1" outlineLevel="1" x14ac:dyDescent="0.25">
      <c r="A173" s="170" t="str">
        <f>'Пр 1 (произв)'!A174</f>
        <v>1.5.3</v>
      </c>
      <c r="B173" s="118" t="str">
        <f>'Пр 1 (произв)'!B174</f>
        <v>Наименование инвестиционного проекта</v>
      </c>
      <c r="C173" s="170">
        <f>'Пр 1 (произв)'!C174</f>
        <v>0</v>
      </c>
      <c r="D173" s="9"/>
      <c r="AB173" s="479"/>
      <c r="AG173" s="9">
        <f t="shared" si="52"/>
        <v>0</v>
      </c>
      <c r="AH173" s="9">
        <f t="shared" si="52"/>
        <v>0</v>
      </c>
      <c r="AI173" s="479">
        <f t="shared" si="52"/>
        <v>0</v>
      </c>
      <c r="AJ173" s="9">
        <f t="shared" si="52"/>
        <v>0</v>
      </c>
      <c r="AK173" s="9">
        <f t="shared" si="52"/>
        <v>0</v>
      </c>
      <c r="AL173" s="9">
        <f t="shared" si="52"/>
        <v>0</v>
      </c>
    </row>
    <row r="174" spans="1:40" hidden="1" outlineLevel="1" x14ac:dyDescent="0.25">
      <c r="A174" s="170" t="str">
        <f>'Пр 1 (произв)'!A175</f>
        <v>1.5.3</v>
      </c>
      <c r="B174" s="118" t="str">
        <f>'Пр 1 (произв)'!B175</f>
        <v>Наименование инвестиционного проекта</v>
      </c>
      <c r="C174" s="170">
        <f>'Пр 1 (произв)'!C175</f>
        <v>0</v>
      </c>
      <c r="D174" s="9"/>
      <c r="AB174" s="479"/>
      <c r="AG174" s="9">
        <f t="shared" si="52"/>
        <v>0</v>
      </c>
      <c r="AH174" s="9">
        <f t="shared" si="52"/>
        <v>0</v>
      </c>
      <c r="AI174" s="479">
        <f t="shared" si="52"/>
        <v>0</v>
      </c>
      <c r="AJ174" s="9">
        <f t="shared" si="52"/>
        <v>0</v>
      </c>
      <c r="AK174" s="9">
        <f t="shared" si="52"/>
        <v>0</v>
      </c>
      <c r="AL174" s="9">
        <f t="shared" si="52"/>
        <v>0</v>
      </c>
    </row>
    <row r="175" spans="1:40" hidden="1" outlineLevel="1" x14ac:dyDescent="0.25">
      <c r="A175" s="170" t="str">
        <f>'Пр 1 (произв)'!A176</f>
        <v>...</v>
      </c>
      <c r="B175" s="118" t="str">
        <f>'Пр 1 (произв)'!B176</f>
        <v>...</v>
      </c>
      <c r="C175" s="170">
        <f>'Пр 1 (произв)'!C176</f>
        <v>0</v>
      </c>
      <c r="D175" s="9"/>
      <c r="AB175" s="479"/>
      <c r="AG175" s="9">
        <f t="shared" si="52"/>
        <v>0</v>
      </c>
      <c r="AH175" s="9">
        <f t="shared" si="52"/>
        <v>0</v>
      </c>
      <c r="AI175" s="479">
        <f t="shared" si="52"/>
        <v>0</v>
      </c>
      <c r="AJ175" s="9">
        <f t="shared" si="52"/>
        <v>0</v>
      </c>
      <c r="AK175" s="9">
        <f t="shared" si="52"/>
        <v>0</v>
      </c>
      <c r="AL175" s="9">
        <f t="shared" si="52"/>
        <v>0</v>
      </c>
    </row>
    <row r="176" spans="1:40" collapsed="1" x14ac:dyDescent="0.25">
      <c r="A176" s="170" t="str">
        <f>'Пр 1 (произв)'!A177</f>
        <v>1.5.4</v>
      </c>
      <c r="B176" s="134" t="str">
        <f>'Пр 1 (произв)'!B177</f>
        <v>Прочее новое строительство, всего, в том числе:</v>
      </c>
      <c r="C176" s="170" t="str">
        <f>'Пр 1 (произв)'!C177</f>
        <v>Г</v>
      </c>
      <c r="D176" s="136">
        <f>SUM(D177:D179)</f>
        <v>0</v>
      </c>
      <c r="E176" s="136">
        <f t="shared" ref="E176:AM176" si="54">SUM(E177:E179)</f>
        <v>0</v>
      </c>
      <c r="F176" s="136">
        <f t="shared" si="54"/>
        <v>0</v>
      </c>
      <c r="G176" s="136">
        <f t="shared" si="54"/>
        <v>0</v>
      </c>
      <c r="H176" s="136">
        <f t="shared" si="54"/>
        <v>0</v>
      </c>
      <c r="I176" s="136">
        <f t="shared" si="54"/>
        <v>0</v>
      </c>
      <c r="J176" s="136">
        <f t="shared" si="54"/>
        <v>0</v>
      </c>
      <c r="K176" s="136">
        <f t="shared" si="54"/>
        <v>0</v>
      </c>
      <c r="L176" s="136">
        <f t="shared" si="54"/>
        <v>0</v>
      </c>
      <c r="M176" s="136">
        <f t="shared" si="54"/>
        <v>0</v>
      </c>
      <c r="N176" s="136">
        <f t="shared" si="54"/>
        <v>0</v>
      </c>
      <c r="O176" s="136">
        <f t="shared" si="54"/>
        <v>0</v>
      </c>
      <c r="P176" s="136">
        <f t="shared" si="54"/>
        <v>0</v>
      </c>
      <c r="Q176" s="136">
        <f t="shared" si="54"/>
        <v>0</v>
      </c>
      <c r="R176" s="628">
        <f t="shared" si="54"/>
        <v>0</v>
      </c>
      <c r="S176" s="629"/>
      <c r="T176" s="136">
        <f t="shared" si="54"/>
        <v>0</v>
      </c>
      <c r="U176" s="136">
        <f t="shared" si="54"/>
        <v>0</v>
      </c>
      <c r="V176" s="136">
        <f t="shared" si="54"/>
        <v>0</v>
      </c>
      <c r="W176" s="136">
        <f t="shared" si="54"/>
        <v>0</v>
      </c>
      <c r="X176" s="136">
        <f t="shared" si="54"/>
        <v>0</v>
      </c>
      <c r="Y176" s="136">
        <f t="shared" si="54"/>
        <v>0</v>
      </c>
      <c r="Z176" s="136">
        <f t="shared" si="54"/>
        <v>0</v>
      </c>
      <c r="AA176" s="136">
        <f t="shared" si="54"/>
        <v>60.309359999999998</v>
      </c>
      <c r="AB176" s="477">
        <f t="shared" si="54"/>
        <v>0</v>
      </c>
      <c r="AC176" s="136">
        <f t="shared" si="54"/>
        <v>0</v>
      </c>
      <c r="AD176" s="136">
        <f t="shared" si="54"/>
        <v>0</v>
      </c>
      <c r="AE176" s="136">
        <f t="shared" si="54"/>
        <v>0</v>
      </c>
      <c r="AF176" s="136">
        <f t="shared" si="54"/>
        <v>0</v>
      </c>
      <c r="AG176" s="136">
        <f t="shared" si="54"/>
        <v>0</v>
      </c>
      <c r="AH176" s="136">
        <f t="shared" si="54"/>
        <v>60.309359999999998</v>
      </c>
      <c r="AI176" s="477">
        <f t="shared" si="54"/>
        <v>0</v>
      </c>
      <c r="AJ176" s="136">
        <f t="shared" si="54"/>
        <v>0</v>
      </c>
      <c r="AK176" s="136">
        <f t="shared" si="54"/>
        <v>0</v>
      </c>
      <c r="AL176" s="136">
        <f t="shared" si="54"/>
        <v>0</v>
      </c>
      <c r="AM176" s="136">
        <f t="shared" si="54"/>
        <v>0</v>
      </c>
    </row>
    <row r="177" spans="1:40" ht="18.75" customHeight="1" x14ac:dyDescent="0.25">
      <c r="A177" s="170" t="str">
        <f>'Пр 1 (произв)'!A178</f>
        <v>1.5.4.1</v>
      </c>
      <c r="B177" s="118" t="str">
        <f>'Пр 1 (произв)'!B178</f>
        <v>Создание интеллектуальной системы учета электрической энергии</v>
      </c>
      <c r="C177" s="170" t="str">
        <f>'Пр 1 (произв)'!C178</f>
        <v>K_ЗР.21</v>
      </c>
      <c r="D177" s="9"/>
      <c r="E177" s="313"/>
      <c r="F177" s="313"/>
      <c r="G177" s="313"/>
      <c r="H177" s="313"/>
      <c r="I177" s="313"/>
      <c r="J177" s="313"/>
      <c r="K177" s="313"/>
      <c r="L177" s="313"/>
      <c r="M177" s="313"/>
      <c r="N177" s="313"/>
      <c r="O177" s="313"/>
      <c r="P177" s="313"/>
      <c r="Q177" s="313"/>
      <c r="R177" s="632"/>
      <c r="S177" s="633"/>
      <c r="T177" s="313"/>
      <c r="U177" s="313"/>
      <c r="V177" s="313"/>
      <c r="W177" s="313"/>
      <c r="X177" s="313"/>
      <c r="Y177" s="313"/>
      <c r="Z177" s="313"/>
      <c r="AA177" s="279">
        <f>'Пр 3 (произв)'!AW177</f>
        <v>60.309359999999998</v>
      </c>
      <c r="AB177" s="279">
        <f>'Пр 3 (произв)'!AX177</f>
        <v>0</v>
      </c>
      <c r="AC177" s="279">
        <f>'Пр 3 (произв)'!AY177</f>
        <v>0</v>
      </c>
      <c r="AD177" s="279">
        <f>'Пр 3 (произв)'!AZ177</f>
        <v>0</v>
      </c>
      <c r="AE177" s="279">
        <f>'Пр 3 (произв)'!BA177</f>
        <v>0</v>
      </c>
      <c r="AF177" s="279">
        <f>'Пр 3 (произв)'!BB177</f>
        <v>0</v>
      </c>
      <c r="AG177" s="9">
        <f t="shared" ref="AG177" si="55">D177+K177+R177+Z177</f>
        <v>0</v>
      </c>
      <c r="AH177" s="9">
        <f t="shared" ref="AH177" si="56">E177+L177+S177+AA177</f>
        <v>60.309359999999998</v>
      </c>
      <c r="AI177" s="481">
        <f t="shared" ref="AI177" si="57">F177+M177+T177+AB177</f>
        <v>0</v>
      </c>
      <c r="AJ177" s="9">
        <f t="shared" ref="AJ177" si="58">G177+N177+U177+AC177</f>
        <v>0</v>
      </c>
      <c r="AK177" s="9">
        <f t="shared" ref="AK177" si="59">H177+O177+V177+AD177</f>
        <v>0</v>
      </c>
      <c r="AL177" s="9">
        <f t="shared" ref="AL177" si="60">I177+P177+W177+AE177</f>
        <v>0</v>
      </c>
      <c r="AM177" s="9">
        <f t="shared" ref="AM177" si="61">J177+Q177+X177+AF177</f>
        <v>0</v>
      </c>
      <c r="AN177" s="291">
        <f>AH177-Мероприятия!R17</f>
        <v>0</v>
      </c>
    </row>
    <row r="178" spans="1:40" hidden="1" outlineLevel="1" x14ac:dyDescent="0.25">
      <c r="A178" s="170" t="str">
        <f>'Пр 1 (произв)'!A179</f>
        <v>1.5.4</v>
      </c>
      <c r="B178" s="330" t="str">
        <f>'Пр 1 (произв)'!B179</f>
        <v>Наименование инвестиционного проекта</v>
      </c>
      <c r="C178" s="352">
        <f>'Пр 1 (произв)'!C179</f>
        <v>0</v>
      </c>
      <c r="D178" s="353"/>
      <c r="AB178" s="479"/>
      <c r="AG178" s="353">
        <f t="shared" si="52"/>
        <v>0</v>
      </c>
      <c r="AH178" s="353">
        <f t="shared" si="52"/>
        <v>0</v>
      </c>
      <c r="AI178" s="479">
        <f t="shared" si="52"/>
        <v>0</v>
      </c>
      <c r="AJ178" s="353">
        <f t="shared" si="52"/>
        <v>0</v>
      </c>
      <c r="AK178" s="353">
        <f t="shared" si="52"/>
        <v>0</v>
      </c>
      <c r="AL178" s="353">
        <f t="shared" si="52"/>
        <v>0</v>
      </c>
    </row>
    <row r="179" spans="1:40" hidden="1" outlineLevel="1" x14ac:dyDescent="0.25">
      <c r="A179" s="170" t="str">
        <f>'Пр 1 (произв)'!A180</f>
        <v>...</v>
      </c>
      <c r="B179" s="118" t="str">
        <f>'Пр 1 (произв)'!B180</f>
        <v>...</v>
      </c>
      <c r="C179" s="170">
        <f>'Пр 1 (произв)'!C180</f>
        <v>0</v>
      </c>
      <c r="D179" s="9"/>
      <c r="AB179" s="479"/>
      <c r="AG179" s="9">
        <f t="shared" si="52"/>
        <v>0</v>
      </c>
      <c r="AH179" s="9">
        <f t="shared" si="52"/>
        <v>0</v>
      </c>
      <c r="AI179" s="479">
        <f t="shared" si="52"/>
        <v>0</v>
      </c>
      <c r="AJ179" s="9">
        <f t="shared" si="52"/>
        <v>0</v>
      </c>
      <c r="AK179" s="9">
        <f t="shared" si="52"/>
        <v>0</v>
      </c>
      <c r="AL179" s="9">
        <f t="shared" si="52"/>
        <v>0</v>
      </c>
    </row>
    <row r="180" spans="1:40" ht="27" collapsed="1" x14ac:dyDescent="0.25">
      <c r="A180" s="170" t="str">
        <f>'Пр 1 (произв)'!A181</f>
        <v>1.6</v>
      </c>
      <c r="B180" s="130" t="str">
        <f>'Пр 1 (произв)'!B181</f>
        <v>Покупка земельных участков для целей реализации инвестиционных проектов, всего, в том числе:</v>
      </c>
      <c r="C180" s="170" t="str">
        <f>'Пр 1 (произв)'!C181</f>
        <v>Г</v>
      </c>
      <c r="D180" s="131">
        <f>SUM(D181:D183)</f>
        <v>0</v>
      </c>
      <c r="E180" s="131">
        <f t="shared" ref="E180:AM180" si="62">SUM(E181:E183)</f>
        <v>0</v>
      </c>
      <c r="F180" s="131">
        <f t="shared" si="62"/>
        <v>0</v>
      </c>
      <c r="G180" s="131">
        <f t="shared" si="62"/>
        <v>0</v>
      </c>
      <c r="H180" s="131">
        <f t="shared" si="62"/>
        <v>0</v>
      </c>
      <c r="I180" s="131">
        <f t="shared" si="62"/>
        <v>0</v>
      </c>
      <c r="J180" s="131">
        <f t="shared" si="62"/>
        <v>0</v>
      </c>
      <c r="K180" s="131">
        <f t="shared" si="62"/>
        <v>0</v>
      </c>
      <c r="L180" s="131">
        <f t="shared" si="62"/>
        <v>0</v>
      </c>
      <c r="M180" s="131">
        <f t="shared" si="62"/>
        <v>0</v>
      </c>
      <c r="N180" s="131">
        <f t="shared" si="62"/>
        <v>0</v>
      </c>
      <c r="O180" s="131">
        <f t="shared" si="62"/>
        <v>0</v>
      </c>
      <c r="P180" s="131">
        <f t="shared" si="62"/>
        <v>0</v>
      </c>
      <c r="Q180" s="131">
        <f t="shared" si="62"/>
        <v>0</v>
      </c>
      <c r="R180" s="634">
        <f t="shared" si="62"/>
        <v>0</v>
      </c>
      <c r="S180" s="635"/>
      <c r="T180" s="131">
        <f t="shared" si="62"/>
        <v>0</v>
      </c>
      <c r="U180" s="131">
        <f t="shared" si="62"/>
        <v>0</v>
      </c>
      <c r="V180" s="131">
        <f t="shared" si="62"/>
        <v>0</v>
      </c>
      <c r="W180" s="131">
        <f t="shared" si="62"/>
        <v>0</v>
      </c>
      <c r="X180" s="131">
        <f t="shared" si="62"/>
        <v>0</v>
      </c>
      <c r="Y180" s="131">
        <f t="shared" si="62"/>
        <v>0</v>
      </c>
      <c r="Z180" s="131">
        <f t="shared" si="62"/>
        <v>0</v>
      </c>
      <c r="AA180" s="131">
        <f t="shared" si="62"/>
        <v>0</v>
      </c>
      <c r="AB180" s="476">
        <f t="shared" si="62"/>
        <v>0</v>
      </c>
      <c r="AC180" s="131">
        <f t="shared" si="62"/>
        <v>0</v>
      </c>
      <c r="AD180" s="131">
        <f t="shared" si="62"/>
        <v>0</v>
      </c>
      <c r="AE180" s="131">
        <f t="shared" si="62"/>
        <v>0</v>
      </c>
      <c r="AF180" s="131">
        <f t="shared" si="62"/>
        <v>0</v>
      </c>
      <c r="AG180" s="131">
        <f t="shared" si="62"/>
        <v>0</v>
      </c>
      <c r="AH180" s="131">
        <f t="shared" si="62"/>
        <v>0</v>
      </c>
      <c r="AI180" s="476">
        <f t="shared" si="62"/>
        <v>0</v>
      </c>
      <c r="AJ180" s="131">
        <f t="shared" si="62"/>
        <v>0</v>
      </c>
      <c r="AK180" s="131">
        <f t="shared" si="62"/>
        <v>0</v>
      </c>
      <c r="AL180" s="131">
        <f t="shared" si="62"/>
        <v>0</v>
      </c>
      <c r="AM180" s="131">
        <f t="shared" si="62"/>
        <v>0</v>
      </c>
    </row>
    <row r="181" spans="1:40" hidden="1" outlineLevel="1" x14ac:dyDescent="0.25">
      <c r="A181" s="170" t="str">
        <f>'Пр 1 (произв)'!A182</f>
        <v>1.6</v>
      </c>
      <c r="B181" s="118" t="str">
        <f>'Пр 1 (произв)'!B182</f>
        <v>Наименование инвестиционного проекта</v>
      </c>
      <c r="C181" s="170">
        <f>'Пр 1 (произв)'!C182</f>
        <v>0</v>
      </c>
      <c r="D181" s="9"/>
      <c r="AG181" s="9">
        <f t="shared" ref="AG181:AL183" si="63">D181+K181+R181+Z181</f>
        <v>0</v>
      </c>
      <c r="AH181" s="9">
        <f t="shared" si="63"/>
        <v>0</v>
      </c>
      <c r="AI181" s="9">
        <f t="shared" si="63"/>
        <v>0</v>
      </c>
      <c r="AJ181" s="9">
        <f t="shared" si="63"/>
        <v>0</v>
      </c>
      <c r="AK181" s="9">
        <f t="shared" si="63"/>
        <v>0</v>
      </c>
      <c r="AL181" s="9">
        <f t="shared" si="63"/>
        <v>0</v>
      </c>
    </row>
    <row r="182" spans="1:40" hidden="1" outlineLevel="1" x14ac:dyDescent="0.25">
      <c r="A182" s="170" t="str">
        <f>'Пр 1 (произв)'!A183</f>
        <v>1.6</v>
      </c>
      <c r="B182" s="118" t="str">
        <f>'Пр 1 (произв)'!B183</f>
        <v>Наименование инвестиционного проекта</v>
      </c>
      <c r="C182" s="170">
        <f>'Пр 1 (произв)'!C183</f>
        <v>0</v>
      </c>
      <c r="D182" s="9"/>
      <c r="AG182" s="9">
        <f t="shared" si="63"/>
        <v>0</v>
      </c>
      <c r="AH182" s="9">
        <f t="shared" si="63"/>
        <v>0</v>
      </c>
      <c r="AI182" s="9">
        <f t="shared" si="63"/>
        <v>0</v>
      </c>
      <c r="AJ182" s="9">
        <f t="shared" si="63"/>
        <v>0</v>
      </c>
      <c r="AK182" s="9">
        <f t="shared" si="63"/>
        <v>0</v>
      </c>
      <c r="AL182" s="9">
        <f t="shared" si="63"/>
        <v>0</v>
      </c>
    </row>
    <row r="183" spans="1:40" hidden="1" outlineLevel="1" x14ac:dyDescent="0.25">
      <c r="A183" s="170" t="str">
        <f>'Пр 1 (произв)'!A184</f>
        <v>...</v>
      </c>
      <c r="B183" s="118" t="str">
        <f>'Пр 1 (произв)'!B184</f>
        <v>...</v>
      </c>
      <c r="C183" s="170">
        <f>'Пр 1 (произв)'!C184</f>
        <v>0</v>
      </c>
      <c r="D183" s="9"/>
      <c r="AG183" s="9">
        <f t="shared" si="63"/>
        <v>0</v>
      </c>
      <c r="AH183" s="9">
        <f t="shared" si="63"/>
        <v>0</v>
      </c>
      <c r="AI183" s="9">
        <f t="shared" si="63"/>
        <v>0</v>
      </c>
      <c r="AJ183" s="9">
        <f t="shared" si="63"/>
        <v>0</v>
      </c>
      <c r="AK183" s="9">
        <f t="shared" si="63"/>
        <v>0</v>
      </c>
      <c r="AL183" s="9">
        <f t="shared" si="63"/>
        <v>0</v>
      </c>
    </row>
    <row r="184" spans="1:40" collapsed="1" x14ac:dyDescent="0.25"/>
  </sheetData>
  <mergeCells count="104">
    <mergeCell ref="R131:S131"/>
    <mergeCell ref="R132:S132"/>
    <mergeCell ref="R129:S129"/>
    <mergeCell ref="R120:S120"/>
    <mergeCell ref="R121:S121"/>
    <mergeCell ref="R122:S122"/>
    <mergeCell ref="R123:S123"/>
    <mergeCell ref="R124:S124"/>
    <mergeCell ref="R130:S130"/>
    <mergeCell ref="Z14:AF14"/>
    <mergeCell ref="AG14:AM14"/>
    <mergeCell ref="E15:J15"/>
    <mergeCell ref="L15:Q15"/>
    <mergeCell ref="R15:S15"/>
    <mergeCell ref="T15:Y15"/>
    <mergeCell ref="AA15:AF15"/>
    <mergeCell ref="AH15:AM15"/>
    <mergeCell ref="R115:S115"/>
    <mergeCell ref="R110:S110"/>
    <mergeCell ref="R111:S111"/>
    <mergeCell ref="R112:S112"/>
    <mergeCell ref="R113:S113"/>
    <mergeCell ref="R114:S114"/>
    <mergeCell ref="R89:S89"/>
    <mergeCell ref="R29:S29"/>
    <mergeCell ref="R36:S36"/>
    <mergeCell ref="R45:S45"/>
    <mergeCell ref="R66:S66"/>
    <mergeCell ref="R70:S70"/>
    <mergeCell ref="R71:S71"/>
    <mergeCell ref="R75:S75"/>
    <mergeCell ref="R79:S79"/>
    <mergeCell ref="R83:S83"/>
    <mergeCell ref="AI1:AM1"/>
    <mergeCell ref="A2:AM2"/>
    <mergeCell ref="P6:W6"/>
    <mergeCell ref="Q10:AB10"/>
    <mergeCell ref="Q11:AB11"/>
    <mergeCell ref="R28:S28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7:S27"/>
    <mergeCell ref="A13:A16"/>
    <mergeCell ref="B13:B16"/>
    <mergeCell ref="C13:C16"/>
    <mergeCell ref="D13:AM13"/>
    <mergeCell ref="D14:J14"/>
    <mergeCell ref="K14:Q14"/>
    <mergeCell ref="R14:Y14"/>
    <mergeCell ref="R87:S87"/>
    <mergeCell ref="R88:S88"/>
    <mergeCell ref="R101:S101"/>
    <mergeCell ref="R90:S90"/>
    <mergeCell ref="R91:S91"/>
    <mergeCell ref="R92:S92"/>
    <mergeCell ref="R93:S93"/>
    <mergeCell ref="R94:S94"/>
    <mergeCell ref="R95:S95"/>
    <mergeCell ref="R96:S96"/>
    <mergeCell ref="R97:S97"/>
    <mergeCell ref="R98:S98"/>
    <mergeCell ref="R99:S99"/>
    <mergeCell ref="R100:S100"/>
    <mergeCell ref="R162:S162"/>
    <mergeCell ref="R102:S102"/>
    <mergeCell ref="R103:S103"/>
    <mergeCell ref="R104:S104"/>
    <mergeCell ref="R105:S105"/>
    <mergeCell ref="R133:S133"/>
    <mergeCell ref="R137:S137"/>
    <mergeCell ref="R141:S141"/>
    <mergeCell ref="R145:S145"/>
    <mergeCell ref="R146:S146"/>
    <mergeCell ref="R147:S147"/>
    <mergeCell ref="R151:S151"/>
    <mergeCell ref="R106:S106"/>
    <mergeCell ref="R107:S107"/>
    <mergeCell ref="R108:S108"/>
    <mergeCell ref="R109:S109"/>
    <mergeCell ref="R116:S116"/>
    <mergeCell ref="R117:S117"/>
    <mergeCell ref="R118:S118"/>
    <mergeCell ref="R119:S119"/>
    <mergeCell ref="R125:S125"/>
    <mergeCell ref="R126:S126"/>
    <mergeCell ref="R127:S127"/>
    <mergeCell ref="R128:S128"/>
    <mergeCell ref="R176:S176"/>
    <mergeCell ref="R177:S177"/>
    <mergeCell ref="R180:S180"/>
    <mergeCell ref="R163:S163"/>
    <mergeCell ref="R164:S164"/>
    <mergeCell ref="R165:S165"/>
    <mergeCell ref="R166:S166"/>
    <mergeCell ref="R167:S167"/>
    <mergeCell ref="R172:S172"/>
  </mergeCells>
  <pageMargins left="0.39370078740157483" right="0.39370078740157483" top="0.78740157480314965" bottom="0.19685039370078741" header="0.19685039370078741" footer="0.19685039370078741"/>
  <pageSetup paperSize="9" scale="70" fitToHeight="4" pageOrder="overThenDown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63"/>
  <sheetViews>
    <sheetView view="pageBreakPreview" zoomScale="130" zoomScaleNormal="100" zoomScaleSheetLayoutView="130" workbookViewId="0">
      <pane xSplit="2" ySplit="17" topLeftCell="K18" activePane="bottomRight" state="frozen"/>
      <selection pane="topRight" activeCell="C1" sqref="C1"/>
      <selection pane="bottomLeft" activeCell="A18" sqref="A18"/>
      <selection pane="bottomRight" activeCell="AB9" sqref="AB9"/>
    </sheetView>
  </sheetViews>
  <sheetFormatPr defaultRowHeight="15" outlineLevelRow="1" outlineLevelCol="1" x14ac:dyDescent="0.25"/>
  <cols>
    <col min="1" max="1" width="5.85546875" style="12" customWidth="1"/>
    <col min="2" max="2" width="27.85546875" style="12" customWidth="1"/>
    <col min="3" max="3" width="7.5703125" style="12" customWidth="1"/>
    <col min="4" max="16" width="3.28515625" style="12" customWidth="1"/>
    <col min="17" max="17" width="3.85546875" style="461" hidden="1" customWidth="1" outlineLevel="1"/>
    <col min="18" max="18" width="4.28515625" style="12" customWidth="1" collapsed="1"/>
    <col min="19" max="22" width="1.85546875" style="12" customWidth="1"/>
    <col min="23" max="24" width="3.28515625" style="12" customWidth="1"/>
    <col min="25" max="28" width="2.140625" style="12" customWidth="1"/>
    <col min="29" max="29" width="3.28515625" style="12" customWidth="1"/>
    <col min="30" max="30" width="1.28515625" style="461" hidden="1" customWidth="1" outlineLevel="1"/>
    <col min="31" max="31" width="4.7109375" style="12" customWidth="1" collapsed="1"/>
    <col min="32" max="35" width="2.140625" style="12" customWidth="1"/>
    <col min="36" max="37" width="3.28515625" style="12" customWidth="1"/>
    <col min="38" max="41" width="1.7109375" style="12" customWidth="1"/>
    <col min="42" max="42" width="3.28515625" style="12" customWidth="1"/>
    <col min="43" max="43" width="3.85546875" style="461" hidden="1" customWidth="1" outlineLevel="1"/>
    <col min="44" max="44" width="4.42578125" style="12" customWidth="1" collapsed="1"/>
    <col min="45" max="48" width="2.5703125" style="12" customWidth="1"/>
    <col min="49" max="50" width="3.28515625" style="12" customWidth="1"/>
    <col min="51" max="54" width="2.5703125" style="12" customWidth="1"/>
    <col min="55" max="55" width="14.7109375" style="12" customWidth="1"/>
    <col min="56" max="259" width="9.140625" style="12"/>
    <col min="260" max="260" width="5.85546875" style="12" customWidth="1"/>
    <col min="261" max="261" width="18.28515625" style="12" customWidth="1"/>
    <col min="262" max="262" width="7.5703125" style="12" customWidth="1"/>
    <col min="263" max="310" width="3.28515625" style="12" customWidth="1"/>
    <col min="311" max="311" width="8.7109375" style="12" customWidth="1"/>
    <col min="312" max="515" width="9.140625" style="12"/>
    <col min="516" max="516" width="5.85546875" style="12" customWidth="1"/>
    <col min="517" max="517" width="18.28515625" style="12" customWidth="1"/>
    <col min="518" max="518" width="7.5703125" style="12" customWidth="1"/>
    <col min="519" max="566" width="3.28515625" style="12" customWidth="1"/>
    <col min="567" max="567" width="8.7109375" style="12" customWidth="1"/>
    <col min="568" max="771" width="9.140625" style="12"/>
    <col min="772" max="772" width="5.85546875" style="12" customWidth="1"/>
    <col min="773" max="773" width="18.28515625" style="12" customWidth="1"/>
    <col min="774" max="774" width="7.5703125" style="12" customWidth="1"/>
    <col min="775" max="822" width="3.28515625" style="12" customWidth="1"/>
    <col min="823" max="823" width="8.7109375" style="12" customWidth="1"/>
    <col min="824" max="1027" width="9.140625" style="12"/>
    <col min="1028" max="1028" width="5.85546875" style="12" customWidth="1"/>
    <col min="1029" max="1029" width="18.28515625" style="12" customWidth="1"/>
    <col min="1030" max="1030" width="7.5703125" style="12" customWidth="1"/>
    <col min="1031" max="1078" width="3.28515625" style="12" customWidth="1"/>
    <col min="1079" max="1079" width="8.7109375" style="12" customWidth="1"/>
    <col min="1080" max="1283" width="9.140625" style="12"/>
    <col min="1284" max="1284" width="5.85546875" style="12" customWidth="1"/>
    <col min="1285" max="1285" width="18.28515625" style="12" customWidth="1"/>
    <col min="1286" max="1286" width="7.5703125" style="12" customWidth="1"/>
    <col min="1287" max="1334" width="3.28515625" style="12" customWidth="1"/>
    <col min="1335" max="1335" width="8.7109375" style="12" customWidth="1"/>
    <col min="1336" max="1539" width="9.140625" style="12"/>
    <col min="1540" max="1540" width="5.85546875" style="12" customWidth="1"/>
    <col min="1541" max="1541" width="18.28515625" style="12" customWidth="1"/>
    <col min="1542" max="1542" width="7.5703125" style="12" customWidth="1"/>
    <col min="1543" max="1590" width="3.28515625" style="12" customWidth="1"/>
    <col min="1591" max="1591" width="8.7109375" style="12" customWidth="1"/>
    <col min="1592" max="1795" width="9.140625" style="12"/>
    <col min="1796" max="1796" width="5.85546875" style="12" customWidth="1"/>
    <col min="1797" max="1797" width="18.28515625" style="12" customWidth="1"/>
    <col min="1798" max="1798" width="7.5703125" style="12" customWidth="1"/>
    <col min="1799" max="1846" width="3.28515625" style="12" customWidth="1"/>
    <col min="1847" max="1847" width="8.7109375" style="12" customWidth="1"/>
    <col min="1848" max="2051" width="9.140625" style="12"/>
    <col min="2052" max="2052" width="5.85546875" style="12" customWidth="1"/>
    <col min="2053" max="2053" width="18.28515625" style="12" customWidth="1"/>
    <col min="2054" max="2054" width="7.5703125" style="12" customWidth="1"/>
    <col min="2055" max="2102" width="3.28515625" style="12" customWidth="1"/>
    <col min="2103" max="2103" width="8.7109375" style="12" customWidth="1"/>
    <col min="2104" max="2307" width="9.140625" style="12"/>
    <col min="2308" max="2308" width="5.85546875" style="12" customWidth="1"/>
    <col min="2309" max="2309" width="18.28515625" style="12" customWidth="1"/>
    <col min="2310" max="2310" width="7.5703125" style="12" customWidth="1"/>
    <col min="2311" max="2358" width="3.28515625" style="12" customWidth="1"/>
    <col min="2359" max="2359" width="8.7109375" style="12" customWidth="1"/>
    <col min="2360" max="2563" width="9.140625" style="12"/>
    <col min="2564" max="2564" width="5.85546875" style="12" customWidth="1"/>
    <col min="2565" max="2565" width="18.28515625" style="12" customWidth="1"/>
    <col min="2566" max="2566" width="7.5703125" style="12" customWidth="1"/>
    <col min="2567" max="2614" width="3.28515625" style="12" customWidth="1"/>
    <col min="2615" max="2615" width="8.7109375" style="12" customWidth="1"/>
    <col min="2616" max="2819" width="9.140625" style="12"/>
    <col min="2820" max="2820" width="5.85546875" style="12" customWidth="1"/>
    <col min="2821" max="2821" width="18.28515625" style="12" customWidth="1"/>
    <col min="2822" max="2822" width="7.5703125" style="12" customWidth="1"/>
    <col min="2823" max="2870" width="3.28515625" style="12" customWidth="1"/>
    <col min="2871" max="2871" width="8.7109375" style="12" customWidth="1"/>
    <col min="2872" max="3075" width="9.140625" style="12"/>
    <col min="3076" max="3076" width="5.85546875" style="12" customWidth="1"/>
    <col min="3077" max="3077" width="18.28515625" style="12" customWidth="1"/>
    <col min="3078" max="3078" width="7.5703125" style="12" customWidth="1"/>
    <col min="3079" max="3126" width="3.28515625" style="12" customWidth="1"/>
    <col min="3127" max="3127" width="8.7109375" style="12" customWidth="1"/>
    <col min="3128" max="3331" width="9.140625" style="12"/>
    <col min="3332" max="3332" width="5.85546875" style="12" customWidth="1"/>
    <col min="3333" max="3333" width="18.28515625" style="12" customWidth="1"/>
    <col min="3334" max="3334" width="7.5703125" style="12" customWidth="1"/>
    <col min="3335" max="3382" width="3.28515625" style="12" customWidth="1"/>
    <col min="3383" max="3383" width="8.7109375" style="12" customWidth="1"/>
    <col min="3384" max="3587" width="9.140625" style="12"/>
    <col min="3588" max="3588" width="5.85546875" style="12" customWidth="1"/>
    <col min="3589" max="3589" width="18.28515625" style="12" customWidth="1"/>
    <col min="3590" max="3590" width="7.5703125" style="12" customWidth="1"/>
    <col min="3591" max="3638" width="3.28515625" style="12" customWidth="1"/>
    <col min="3639" max="3639" width="8.7109375" style="12" customWidth="1"/>
    <col min="3640" max="3843" width="9.140625" style="12"/>
    <col min="3844" max="3844" width="5.85546875" style="12" customWidth="1"/>
    <col min="3845" max="3845" width="18.28515625" style="12" customWidth="1"/>
    <col min="3846" max="3846" width="7.5703125" style="12" customWidth="1"/>
    <col min="3847" max="3894" width="3.28515625" style="12" customWidth="1"/>
    <col min="3895" max="3895" width="8.7109375" style="12" customWidth="1"/>
    <col min="3896" max="4099" width="9.140625" style="12"/>
    <col min="4100" max="4100" width="5.85546875" style="12" customWidth="1"/>
    <col min="4101" max="4101" width="18.28515625" style="12" customWidth="1"/>
    <col min="4102" max="4102" width="7.5703125" style="12" customWidth="1"/>
    <col min="4103" max="4150" width="3.28515625" style="12" customWidth="1"/>
    <col min="4151" max="4151" width="8.7109375" style="12" customWidth="1"/>
    <col min="4152" max="4355" width="9.140625" style="12"/>
    <col min="4356" max="4356" width="5.85546875" style="12" customWidth="1"/>
    <col min="4357" max="4357" width="18.28515625" style="12" customWidth="1"/>
    <col min="4358" max="4358" width="7.5703125" style="12" customWidth="1"/>
    <col min="4359" max="4406" width="3.28515625" style="12" customWidth="1"/>
    <col min="4407" max="4407" width="8.7109375" style="12" customWidth="1"/>
    <col min="4408" max="4611" width="9.140625" style="12"/>
    <col min="4612" max="4612" width="5.85546875" style="12" customWidth="1"/>
    <col min="4613" max="4613" width="18.28515625" style="12" customWidth="1"/>
    <col min="4614" max="4614" width="7.5703125" style="12" customWidth="1"/>
    <col min="4615" max="4662" width="3.28515625" style="12" customWidth="1"/>
    <col min="4663" max="4663" width="8.7109375" style="12" customWidth="1"/>
    <col min="4664" max="4867" width="9.140625" style="12"/>
    <col min="4868" max="4868" width="5.85546875" style="12" customWidth="1"/>
    <col min="4869" max="4869" width="18.28515625" style="12" customWidth="1"/>
    <col min="4870" max="4870" width="7.5703125" style="12" customWidth="1"/>
    <col min="4871" max="4918" width="3.28515625" style="12" customWidth="1"/>
    <col min="4919" max="4919" width="8.7109375" style="12" customWidth="1"/>
    <col min="4920" max="5123" width="9.140625" style="12"/>
    <col min="5124" max="5124" width="5.85546875" style="12" customWidth="1"/>
    <col min="5125" max="5125" width="18.28515625" style="12" customWidth="1"/>
    <col min="5126" max="5126" width="7.5703125" style="12" customWidth="1"/>
    <col min="5127" max="5174" width="3.28515625" style="12" customWidth="1"/>
    <col min="5175" max="5175" width="8.7109375" style="12" customWidth="1"/>
    <col min="5176" max="5379" width="9.140625" style="12"/>
    <col min="5380" max="5380" width="5.85546875" style="12" customWidth="1"/>
    <col min="5381" max="5381" width="18.28515625" style="12" customWidth="1"/>
    <col min="5382" max="5382" width="7.5703125" style="12" customWidth="1"/>
    <col min="5383" max="5430" width="3.28515625" style="12" customWidth="1"/>
    <col min="5431" max="5431" width="8.7109375" style="12" customWidth="1"/>
    <col min="5432" max="5635" width="9.140625" style="12"/>
    <col min="5636" max="5636" width="5.85546875" style="12" customWidth="1"/>
    <col min="5637" max="5637" width="18.28515625" style="12" customWidth="1"/>
    <col min="5638" max="5638" width="7.5703125" style="12" customWidth="1"/>
    <col min="5639" max="5686" width="3.28515625" style="12" customWidth="1"/>
    <col min="5687" max="5687" width="8.7109375" style="12" customWidth="1"/>
    <col min="5688" max="5891" width="9.140625" style="12"/>
    <col min="5892" max="5892" width="5.85546875" style="12" customWidth="1"/>
    <col min="5893" max="5893" width="18.28515625" style="12" customWidth="1"/>
    <col min="5894" max="5894" width="7.5703125" style="12" customWidth="1"/>
    <col min="5895" max="5942" width="3.28515625" style="12" customWidth="1"/>
    <col min="5943" max="5943" width="8.7109375" style="12" customWidth="1"/>
    <col min="5944" max="6147" width="9.140625" style="12"/>
    <col min="6148" max="6148" width="5.85546875" style="12" customWidth="1"/>
    <col min="6149" max="6149" width="18.28515625" style="12" customWidth="1"/>
    <col min="6150" max="6150" width="7.5703125" style="12" customWidth="1"/>
    <col min="6151" max="6198" width="3.28515625" style="12" customWidth="1"/>
    <col min="6199" max="6199" width="8.7109375" style="12" customWidth="1"/>
    <col min="6200" max="6403" width="9.140625" style="12"/>
    <col min="6404" max="6404" width="5.85546875" style="12" customWidth="1"/>
    <col min="6405" max="6405" width="18.28515625" style="12" customWidth="1"/>
    <col min="6406" max="6406" width="7.5703125" style="12" customWidth="1"/>
    <col min="6407" max="6454" width="3.28515625" style="12" customWidth="1"/>
    <col min="6455" max="6455" width="8.7109375" style="12" customWidth="1"/>
    <col min="6456" max="6659" width="9.140625" style="12"/>
    <col min="6660" max="6660" width="5.85546875" style="12" customWidth="1"/>
    <col min="6661" max="6661" width="18.28515625" style="12" customWidth="1"/>
    <col min="6662" max="6662" width="7.5703125" style="12" customWidth="1"/>
    <col min="6663" max="6710" width="3.28515625" style="12" customWidth="1"/>
    <col min="6711" max="6711" width="8.7109375" style="12" customWidth="1"/>
    <col min="6712" max="6915" width="9.140625" style="12"/>
    <col min="6916" max="6916" width="5.85546875" style="12" customWidth="1"/>
    <col min="6917" max="6917" width="18.28515625" style="12" customWidth="1"/>
    <col min="6918" max="6918" width="7.5703125" style="12" customWidth="1"/>
    <col min="6919" max="6966" width="3.28515625" style="12" customWidth="1"/>
    <col min="6967" max="6967" width="8.7109375" style="12" customWidth="1"/>
    <col min="6968" max="7171" width="9.140625" style="12"/>
    <col min="7172" max="7172" width="5.85546875" style="12" customWidth="1"/>
    <col min="7173" max="7173" width="18.28515625" style="12" customWidth="1"/>
    <col min="7174" max="7174" width="7.5703125" style="12" customWidth="1"/>
    <col min="7175" max="7222" width="3.28515625" style="12" customWidth="1"/>
    <col min="7223" max="7223" width="8.7109375" style="12" customWidth="1"/>
    <col min="7224" max="7427" width="9.140625" style="12"/>
    <col min="7428" max="7428" width="5.85546875" style="12" customWidth="1"/>
    <col min="7429" max="7429" width="18.28515625" style="12" customWidth="1"/>
    <col min="7430" max="7430" width="7.5703125" style="12" customWidth="1"/>
    <col min="7431" max="7478" width="3.28515625" style="12" customWidth="1"/>
    <col min="7479" max="7479" width="8.7109375" style="12" customWidth="1"/>
    <col min="7480" max="7683" width="9.140625" style="12"/>
    <col min="7684" max="7684" width="5.85546875" style="12" customWidth="1"/>
    <col min="7685" max="7685" width="18.28515625" style="12" customWidth="1"/>
    <col min="7686" max="7686" width="7.5703125" style="12" customWidth="1"/>
    <col min="7687" max="7734" width="3.28515625" style="12" customWidth="1"/>
    <col min="7735" max="7735" width="8.7109375" style="12" customWidth="1"/>
    <col min="7736" max="7939" width="9.140625" style="12"/>
    <col min="7940" max="7940" width="5.85546875" style="12" customWidth="1"/>
    <col min="7941" max="7941" width="18.28515625" style="12" customWidth="1"/>
    <col min="7942" max="7942" width="7.5703125" style="12" customWidth="1"/>
    <col min="7943" max="7990" width="3.28515625" style="12" customWidth="1"/>
    <col min="7991" max="7991" width="8.7109375" style="12" customWidth="1"/>
    <col min="7992" max="8195" width="9.140625" style="12"/>
    <col min="8196" max="8196" width="5.85546875" style="12" customWidth="1"/>
    <col min="8197" max="8197" width="18.28515625" style="12" customWidth="1"/>
    <col min="8198" max="8198" width="7.5703125" style="12" customWidth="1"/>
    <col min="8199" max="8246" width="3.28515625" style="12" customWidth="1"/>
    <col min="8247" max="8247" width="8.7109375" style="12" customWidth="1"/>
    <col min="8248" max="8451" width="9.140625" style="12"/>
    <col min="8452" max="8452" width="5.85546875" style="12" customWidth="1"/>
    <col min="8453" max="8453" width="18.28515625" style="12" customWidth="1"/>
    <col min="8454" max="8454" width="7.5703125" style="12" customWidth="1"/>
    <col min="8455" max="8502" width="3.28515625" style="12" customWidth="1"/>
    <col min="8503" max="8503" width="8.7109375" style="12" customWidth="1"/>
    <col min="8504" max="8707" width="9.140625" style="12"/>
    <col min="8708" max="8708" width="5.85546875" style="12" customWidth="1"/>
    <col min="8709" max="8709" width="18.28515625" style="12" customWidth="1"/>
    <col min="8710" max="8710" width="7.5703125" style="12" customWidth="1"/>
    <col min="8711" max="8758" width="3.28515625" style="12" customWidth="1"/>
    <col min="8759" max="8759" width="8.7109375" style="12" customWidth="1"/>
    <col min="8760" max="8963" width="9.140625" style="12"/>
    <col min="8964" max="8964" width="5.85546875" style="12" customWidth="1"/>
    <col min="8965" max="8965" width="18.28515625" style="12" customWidth="1"/>
    <col min="8966" max="8966" width="7.5703125" style="12" customWidth="1"/>
    <col min="8967" max="9014" width="3.28515625" style="12" customWidth="1"/>
    <col min="9015" max="9015" width="8.7109375" style="12" customWidth="1"/>
    <col min="9016" max="9219" width="9.140625" style="12"/>
    <col min="9220" max="9220" width="5.85546875" style="12" customWidth="1"/>
    <col min="9221" max="9221" width="18.28515625" style="12" customWidth="1"/>
    <col min="9222" max="9222" width="7.5703125" style="12" customWidth="1"/>
    <col min="9223" max="9270" width="3.28515625" style="12" customWidth="1"/>
    <col min="9271" max="9271" width="8.7109375" style="12" customWidth="1"/>
    <col min="9272" max="9475" width="9.140625" style="12"/>
    <col min="9476" max="9476" width="5.85546875" style="12" customWidth="1"/>
    <col min="9477" max="9477" width="18.28515625" style="12" customWidth="1"/>
    <col min="9478" max="9478" width="7.5703125" style="12" customWidth="1"/>
    <col min="9479" max="9526" width="3.28515625" style="12" customWidth="1"/>
    <col min="9527" max="9527" width="8.7109375" style="12" customWidth="1"/>
    <col min="9528" max="9731" width="9.140625" style="12"/>
    <col min="9732" max="9732" width="5.85546875" style="12" customWidth="1"/>
    <col min="9733" max="9733" width="18.28515625" style="12" customWidth="1"/>
    <col min="9734" max="9734" width="7.5703125" style="12" customWidth="1"/>
    <col min="9735" max="9782" width="3.28515625" style="12" customWidth="1"/>
    <col min="9783" max="9783" width="8.7109375" style="12" customWidth="1"/>
    <col min="9784" max="9987" width="9.140625" style="12"/>
    <col min="9988" max="9988" width="5.85546875" style="12" customWidth="1"/>
    <col min="9989" max="9989" width="18.28515625" style="12" customWidth="1"/>
    <col min="9990" max="9990" width="7.5703125" style="12" customWidth="1"/>
    <col min="9991" max="10038" width="3.28515625" style="12" customWidth="1"/>
    <col min="10039" max="10039" width="8.7109375" style="12" customWidth="1"/>
    <col min="10040" max="10243" width="9.140625" style="12"/>
    <col min="10244" max="10244" width="5.85546875" style="12" customWidth="1"/>
    <col min="10245" max="10245" width="18.28515625" style="12" customWidth="1"/>
    <col min="10246" max="10246" width="7.5703125" style="12" customWidth="1"/>
    <col min="10247" max="10294" width="3.28515625" style="12" customWidth="1"/>
    <col min="10295" max="10295" width="8.7109375" style="12" customWidth="1"/>
    <col min="10296" max="10499" width="9.140625" style="12"/>
    <col min="10500" max="10500" width="5.85546875" style="12" customWidth="1"/>
    <col min="10501" max="10501" width="18.28515625" style="12" customWidth="1"/>
    <col min="10502" max="10502" width="7.5703125" style="12" customWidth="1"/>
    <col min="10503" max="10550" width="3.28515625" style="12" customWidth="1"/>
    <col min="10551" max="10551" width="8.7109375" style="12" customWidth="1"/>
    <col min="10552" max="10755" width="9.140625" style="12"/>
    <col min="10756" max="10756" width="5.85546875" style="12" customWidth="1"/>
    <col min="10757" max="10757" width="18.28515625" style="12" customWidth="1"/>
    <col min="10758" max="10758" width="7.5703125" style="12" customWidth="1"/>
    <col min="10759" max="10806" width="3.28515625" style="12" customWidth="1"/>
    <col min="10807" max="10807" width="8.7109375" style="12" customWidth="1"/>
    <col min="10808" max="11011" width="9.140625" style="12"/>
    <col min="11012" max="11012" width="5.85546875" style="12" customWidth="1"/>
    <col min="11013" max="11013" width="18.28515625" style="12" customWidth="1"/>
    <col min="11014" max="11014" width="7.5703125" style="12" customWidth="1"/>
    <col min="11015" max="11062" width="3.28515625" style="12" customWidth="1"/>
    <col min="11063" max="11063" width="8.7109375" style="12" customWidth="1"/>
    <col min="11064" max="11267" width="9.140625" style="12"/>
    <col min="11268" max="11268" width="5.85546875" style="12" customWidth="1"/>
    <col min="11269" max="11269" width="18.28515625" style="12" customWidth="1"/>
    <col min="11270" max="11270" width="7.5703125" style="12" customWidth="1"/>
    <col min="11271" max="11318" width="3.28515625" style="12" customWidth="1"/>
    <col min="11319" max="11319" width="8.7109375" style="12" customWidth="1"/>
    <col min="11320" max="11523" width="9.140625" style="12"/>
    <col min="11524" max="11524" width="5.85546875" style="12" customWidth="1"/>
    <col min="11525" max="11525" width="18.28515625" style="12" customWidth="1"/>
    <col min="11526" max="11526" width="7.5703125" style="12" customWidth="1"/>
    <col min="11527" max="11574" width="3.28515625" style="12" customWidth="1"/>
    <col min="11575" max="11575" width="8.7109375" style="12" customWidth="1"/>
    <col min="11576" max="11779" width="9.140625" style="12"/>
    <col min="11780" max="11780" width="5.85546875" style="12" customWidth="1"/>
    <col min="11781" max="11781" width="18.28515625" style="12" customWidth="1"/>
    <col min="11782" max="11782" width="7.5703125" style="12" customWidth="1"/>
    <col min="11783" max="11830" width="3.28515625" style="12" customWidth="1"/>
    <col min="11831" max="11831" width="8.7109375" style="12" customWidth="1"/>
    <col min="11832" max="12035" width="9.140625" style="12"/>
    <col min="12036" max="12036" width="5.85546875" style="12" customWidth="1"/>
    <col min="12037" max="12037" width="18.28515625" style="12" customWidth="1"/>
    <col min="12038" max="12038" width="7.5703125" style="12" customWidth="1"/>
    <col min="12039" max="12086" width="3.28515625" style="12" customWidth="1"/>
    <col min="12087" max="12087" width="8.7109375" style="12" customWidth="1"/>
    <col min="12088" max="12291" width="9.140625" style="12"/>
    <col min="12292" max="12292" width="5.85546875" style="12" customWidth="1"/>
    <col min="12293" max="12293" width="18.28515625" style="12" customWidth="1"/>
    <col min="12294" max="12294" width="7.5703125" style="12" customWidth="1"/>
    <col min="12295" max="12342" width="3.28515625" style="12" customWidth="1"/>
    <col min="12343" max="12343" width="8.7109375" style="12" customWidth="1"/>
    <col min="12344" max="12547" width="9.140625" style="12"/>
    <col min="12548" max="12548" width="5.85546875" style="12" customWidth="1"/>
    <col min="12549" max="12549" width="18.28515625" style="12" customWidth="1"/>
    <col min="12550" max="12550" width="7.5703125" style="12" customWidth="1"/>
    <col min="12551" max="12598" width="3.28515625" style="12" customWidth="1"/>
    <col min="12599" max="12599" width="8.7109375" style="12" customWidth="1"/>
    <col min="12600" max="12803" width="9.140625" style="12"/>
    <col min="12804" max="12804" width="5.85546875" style="12" customWidth="1"/>
    <col min="12805" max="12805" width="18.28515625" style="12" customWidth="1"/>
    <col min="12806" max="12806" width="7.5703125" style="12" customWidth="1"/>
    <col min="12807" max="12854" width="3.28515625" style="12" customWidth="1"/>
    <col min="12855" max="12855" width="8.7109375" style="12" customWidth="1"/>
    <col min="12856" max="13059" width="9.140625" style="12"/>
    <col min="13060" max="13060" width="5.85546875" style="12" customWidth="1"/>
    <col min="13061" max="13061" width="18.28515625" style="12" customWidth="1"/>
    <col min="13062" max="13062" width="7.5703125" style="12" customWidth="1"/>
    <col min="13063" max="13110" width="3.28515625" style="12" customWidth="1"/>
    <col min="13111" max="13111" width="8.7109375" style="12" customWidth="1"/>
    <col min="13112" max="13315" width="9.140625" style="12"/>
    <col min="13316" max="13316" width="5.85546875" style="12" customWidth="1"/>
    <col min="13317" max="13317" width="18.28515625" style="12" customWidth="1"/>
    <col min="13318" max="13318" width="7.5703125" style="12" customWidth="1"/>
    <col min="13319" max="13366" width="3.28515625" style="12" customWidth="1"/>
    <col min="13367" max="13367" width="8.7109375" style="12" customWidth="1"/>
    <col min="13368" max="13571" width="9.140625" style="12"/>
    <col min="13572" max="13572" width="5.85546875" style="12" customWidth="1"/>
    <col min="13573" max="13573" width="18.28515625" style="12" customWidth="1"/>
    <col min="13574" max="13574" width="7.5703125" style="12" customWidth="1"/>
    <col min="13575" max="13622" width="3.28515625" style="12" customWidth="1"/>
    <col min="13623" max="13623" width="8.7109375" style="12" customWidth="1"/>
    <col min="13624" max="13827" width="9.140625" style="12"/>
    <col min="13828" max="13828" width="5.85546875" style="12" customWidth="1"/>
    <col min="13829" max="13829" width="18.28515625" style="12" customWidth="1"/>
    <col min="13830" max="13830" width="7.5703125" style="12" customWidth="1"/>
    <col min="13831" max="13878" width="3.28515625" style="12" customWidth="1"/>
    <col min="13879" max="13879" width="8.7109375" style="12" customWidth="1"/>
    <col min="13880" max="14083" width="9.140625" style="12"/>
    <col min="14084" max="14084" width="5.85546875" style="12" customWidth="1"/>
    <col min="14085" max="14085" width="18.28515625" style="12" customWidth="1"/>
    <col min="14086" max="14086" width="7.5703125" style="12" customWidth="1"/>
    <col min="14087" max="14134" width="3.28515625" style="12" customWidth="1"/>
    <col min="14135" max="14135" width="8.7109375" style="12" customWidth="1"/>
    <col min="14136" max="14339" width="9.140625" style="12"/>
    <col min="14340" max="14340" width="5.85546875" style="12" customWidth="1"/>
    <col min="14341" max="14341" width="18.28515625" style="12" customWidth="1"/>
    <col min="14342" max="14342" width="7.5703125" style="12" customWidth="1"/>
    <col min="14343" max="14390" width="3.28515625" style="12" customWidth="1"/>
    <col min="14391" max="14391" width="8.7109375" style="12" customWidth="1"/>
    <col min="14392" max="14595" width="9.140625" style="12"/>
    <col min="14596" max="14596" width="5.85546875" style="12" customWidth="1"/>
    <col min="14597" max="14597" width="18.28515625" style="12" customWidth="1"/>
    <col min="14598" max="14598" width="7.5703125" style="12" customWidth="1"/>
    <col min="14599" max="14646" width="3.28515625" style="12" customWidth="1"/>
    <col min="14647" max="14647" width="8.7109375" style="12" customWidth="1"/>
    <col min="14648" max="14851" width="9.140625" style="12"/>
    <col min="14852" max="14852" width="5.85546875" style="12" customWidth="1"/>
    <col min="14853" max="14853" width="18.28515625" style="12" customWidth="1"/>
    <col min="14854" max="14854" width="7.5703125" style="12" customWidth="1"/>
    <col min="14855" max="14902" width="3.28515625" style="12" customWidth="1"/>
    <col min="14903" max="14903" width="8.7109375" style="12" customWidth="1"/>
    <col min="14904" max="15107" width="9.140625" style="12"/>
    <col min="15108" max="15108" width="5.85546875" style="12" customWidth="1"/>
    <col min="15109" max="15109" width="18.28515625" style="12" customWidth="1"/>
    <col min="15110" max="15110" width="7.5703125" style="12" customWidth="1"/>
    <col min="15111" max="15158" width="3.28515625" style="12" customWidth="1"/>
    <col min="15159" max="15159" width="8.7109375" style="12" customWidth="1"/>
    <col min="15160" max="15363" width="9.140625" style="12"/>
    <col min="15364" max="15364" width="5.85546875" style="12" customWidth="1"/>
    <col min="15365" max="15365" width="18.28515625" style="12" customWidth="1"/>
    <col min="15366" max="15366" width="7.5703125" style="12" customWidth="1"/>
    <col min="15367" max="15414" width="3.28515625" style="12" customWidth="1"/>
    <col min="15415" max="15415" width="8.7109375" style="12" customWidth="1"/>
    <col min="15416" max="15619" width="9.140625" style="12"/>
    <col min="15620" max="15620" width="5.85546875" style="12" customWidth="1"/>
    <col min="15621" max="15621" width="18.28515625" style="12" customWidth="1"/>
    <col min="15622" max="15622" width="7.5703125" style="12" customWidth="1"/>
    <col min="15623" max="15670" width="3.28515625" style="12" customWidth="1"/>
    <col min="15671" max="15671" width="8.7109375" style="12" customWidth="1"/>
    <col min="15672" max="15875" width="9.140625" style="12"/>
    <col min="15876" max="15876" width="5.85546875" style="12" customWidth="1"/>
    <col min="15877" max="15877" width="18.28515625" style="12" customWidth="1"/>
    <col min="15878" max="15878" width="7.5703125" style="12" customWidth="1"/>
    <col min="15879" max="15926" width="3.28515625" style="12" customWidth="1"/>
    <col min="15927" max="15927" width="8.7109375" style="12" customWidth="1"/>
    <col min="15928" max="16131" width="9.140625" style="12"/>
    <col min="16132" max="16132" width="5.85546875" style="12" customWidth="1"/>
    <col min="16133" max="16133" width="18.28515625" style="12" customWidth="1"/>
    <col min="16134" max="16134" width="7.5703125" style="12" customWidth="1"/>
    <col min="16135" max="16182" width="3.28515625" style="12" customWidth="1"/>
    <col min="16183" max="16183" width="8.7109375" style="12" customWidth="1"/>
    <col min="16184" max="16384" width="9.140625" style="12"/>
  </cols>
  <sheetData>
    <row r="1" spans="1:55" s="40" customFormat="1" ht="32.25" customHeight="1" outlineLevel="1" x14ac:dyDescent="0.25">
      <c r="Q1" s="454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54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54"/>
      <c r="AX1" s="614" t="s">
        <v>236</v>
      </c>
      <c r="AY1" s="614"/>
      <c r="AZ1" s="614"/>
      <c r="BA1" s="614"/>
      <c r="BB1" s="614"/>
      <c r="BC1" s="614"/>
    </row>
    <row r="2" spans="1:55" outlineLevel="1" x14ac:dyDescent="0.25"/>
    <row r="3" spans="1:55" s="2" customFormat="1" ht="11.25" outlineLevel="1" x14ac:dyDescent="0.2">
      <c r="A3" s="570" t="s">
        <v>237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570"/>
      <c r="AG3" s="570"/>
      <c r="AH3" s="570"/>
      <c r="AI3" s="570"/>
      <c r="AJ3" s="570"/>
      <c r="AK3" s="570"/>
      <c r="AL3" s="570"/>
      <c r="AM3" s="570"/>
      <c r="AN3" s="570"/>
      <c r="AO3" s="570"/>
      <c r="AP3" s="570"/>
      <c r="AQ3" s="570"/>
      <c r="AR3" s="570"/>
      <c r="AS3" s="570"/>
      <c r="AT3" s="570"/>
      <c r="AU3" s="570"/>
      <c r="AV3" s="570"/>
      <c r="AW3" s="570"/>
      <c r="AX3" s="570"/>
      <c r="AY3" s="570"/>
      <c r="AZ3" s="570"/>
      <c r="BA3" s="570"/>
      <c r="BB3" s="570"/>
    </row>
    <row r="4" spans="1:55" s="14" customFormat="1" ht="10.5" outlineLevel="1" x14ac:dyDescent="0.15">
      <c r="O4" s="16"/>
      <c r="Q4" s="455"/>
      <c r="AD4" s="455"/>
      <c r="AQ4" s="455"/>
    </row>
    <row r="5" spans="1:55" s="1" customFormat="1" ht="11.25" outlineLevel="1" x14ac:dyDescent="0.2">
      <c r="J5" s="2"/>
      <c r="K5" s="2"/>
      <c r="L5" s="2"/>
      <c r="Q5" s="456"/>
      <c r="U5" s="3" t="s">
        <v>2</v>
      </c>
      <c r="V5" s="254" t="str">
        <f>'Пр 1 (произв)'!M5</f>
        <v>Муниципальное предприятие Заполярного района "Севержилкомсервис"</v>
      </c>
      <c r="W5" s="254"/>
      <c r="X5" s="254"/>
      <c r="Y5" s="254"/>
      <c r="Z5" s="254"/>
      <c r="AA5" s="254"/>
      <c r="AB5" s="254"/>
      <c r="AC5" s="254"/>
      <c r="AD5" s="456"/>
      <c r="AE5" s="254"/>
      <c r="AF5" s="254"/>
      <c r="AG5" s="254"/>
      <c r="AQ5" s="456"/>
    </row>
    <row r="6" spans="1:55" s="2" customFormat="1" ht="12.75" customHeight="1" outlineLevel="1" x14ac:dyDescent="0.2">
      <c r="J6" s="1"/>
      <c r="K6" s="1"/>
      <c r="L6" s="1"/>
      <c r="V6" s="571" t="s">
        <v>3</v>
      </c>
      <c r="W6" s="571"/>
      <c r="X6" s="571"/>
      <c r="Y6" s="571"/>
      <c r="Z6" s="571"/>
      <c r="AA6" s="571"/>
      <c r="AB6" s="571"/>
      <c r="AC6" s="571"/>
      <c r="AD6" s="571"/>
      <c r="AE6" s="571"/>
      <c r="AF6" s="571"/>
      <c r="AG6" s="571"/>
    </row>
    <row r="7" spans="1:55" s="2" customFormat="1" ht="11.25" outlineLevel="1" x14ac:dyDescent="0.2">
      <c r="J7" s="1"/>
      <c r="K7" s="1"/>
      <c r="L7" s="1"/>
      <c r="M7" s="4"/>
      <c r="N7" s="4"/>
      <c r="O7" s="4"/>
      <c r="P7" s="4"/>
      <c r="Q7" s="457"/>
      <c r="R7" s="4"/>
      <c r="S7" s="4"/>
      <c r="T7" s="4"/>
      <c r="AD7" s="457"/>
      <c r="AQ7" s="457"/>
    </row>
    <row r="8" spans="1:55" s="1" customFormat="1" ht="12.75" customHeight="1" outlineLevel="1" x14ac:dyDescent="0.2">
      <c r="Q8" s="458"/>
      <c r="Y8" s="3" t="s">
        <v>4</v>
      </c>
      <c r="Z8" s="658" t="s">
        <v>510</v>
      </c>
      <c r="AA8" s="658"/>
      <c r="AB8" s="2" t="s">
        <v>5</v>
      </c>
      <c r="AD8" s="458"/>
      <c r="AQ8" s="458"/>
    </row>
    <row r="9" spans="1:55" s="1" customFormat="1" ht="11.25" outlineLevel="1" x14ac:dyDescent="0.2">
      <c r="K9" s="2"/>
      <c r="L9" s="2"/>
      <c r="M9" s="2"/>
      <c r="Q9" s="458"/>
      <c r="AD9" s="458"/>
      <c r="AQ9" s="458"/>
    </row>
    <row r="10" spans="1:55" s="2" customFormat="1" ht="11.25" outlineLevel="1" x14ac:dyDescent="0.2">
      <c r="U10" s="3" t="s">
        <v>6</v>
      </c>
      <c r="V10" s="616"/>
      <c r="W10" s="616"/>
      <c r="X10" s="616"/>
      <c r="Y10" s="616"/>
      <c r="Z10" s="616"/>
      <c r="AA10" s="616"/>
      <c r="AB10" s="616"/>
      <c r="AC10" s="616"/>
      <c r="AD10" s="616"/>
      <c r="AE10" s="616"/>
      <c r="AF10" s="616"/>
      <c r="AG10" s="616"/>
      <c r="AH10" s="616"/>
      <c r="AI10" s="616"/>
      <c r="AJ10" s="616"/>
      <c r="AK10" s="616"/>
      <c r="AL10" s="616"/>
      <c r="AM10" s="616"/>
      <c r="AN10" s="616"/>
      <c r="AO10" s="616"/>
      <c r="AP10" s="616"/>
      <c r="AQ10" s="463"/>
    </row>
    <row r="11" spans="1:55" s="2" customFormat="1" ht="12.75" customHeight="1" outlineLevel="1" x14ac:dyDescent="0.2">
      <c r="V11" s="571" t="s">
        <v>7</v>
      </c>
      <c r="W11" s="571"/>
      <c r="X11" s="571"/>
      <c r="Y11" s="571"/>
      <c r="Z11" s="571"/>
      <c r="AA11" s="571"/>
      <c r="AB11" s="571"/>
      <c r="AC11" s="571"/>
      <c r="AD11" s="571"/>
      <c r="AE11" s="571"/>
      <c r="AF11" s="571"/>
      <c r="AG11" s="571"/>
      <c r="AH11" s="571"/>
      <c r="AI11" s="571"/>
      <c r="AJ11" s="571"/>
      <c r="AK11" s="571"/>
      <c r="AL11" s="571"/>
      <c r="AM11" s="571"/>
      <c r="AN11" s="571"/>
      <c r="AO11" s="571"/>
      <c r="AP11" s="571"/>
      <c r="AQ11" s="440"/>
    </row>
    <row r="12" spans="1:55" s="1" customFormat="1" ht="10.5" outlineLevel="1" x14ac:dyDescent="0.2">
      <c r="Q12" s="458"/>
      <c r="AD12" s="458"/>
      <c r="AQ12" s="458"/>
    </row>
    <row r="13" spans="1:55" s="44" customFormat="1" ht="16.5" customHeight="1" x14ac:dyDescent="0.2">
      <c r="A13" s="659" t="s">
        <v>8</v>
      </c>
      <c r="B13" s="659" t="s">
        <v>106</v>
      </c>
      <c r="C13" s="659" t="s">
        <v>10</v>
      </c>
      <c r="D13" s="659" t="s">
        <v>238</v>
      </c>
      <c r="E13" s="659"/>
      <c r="F13" s="659"/>
      <c r="G13" s="659"/>
      <c r="H13" s="659"/>
      <c r="I13" s="659"/>
      <c r="J13" s="659"/>
      <c r="K13" s="659"/>
      <c r="L13" s="659"/>
      <c r="M13" s="659"/>
      <c r="N13" s="659"/>
      <c r="O13" s="659"/>
      <c r="P13" s="659" t="s">
        <v>239</v>
      </c>
      <c r="Q13" s="659"/>
      <c r="R13" s="659"/>
      <c r="S13" s="659"/>
      <c r="T13" s="659"/>
      <c r="U13" s="659"/>
      <c r="V13" s="659"/>
      <c r="W13" s="659"/>
      <c r="X13" s="659"/>
      <c r="Y13" s="659"/>
      <c r="Z13" s="659"/>
      <c r="AA13" s="659"/>
      <c r="AB13" s="659"/>
      <c r="AC13" s="659"/>
      <c r="AD13" s="659"/>
      <c r="AE13" s="659"/>
      <c r="AF13" s="659"/>
      <c r="AG13" s="659"/>
      <c r="AH13" s="659"/>
      <c r="AI13" s="659"/>
      <c r="AJ13" s="659"/>
      <c r="AK13" s="659"/>
      <c r="AL13" s="659"/>
      <c r="AM13" s="659"/>
      <c r="AN13" s="659"/>
      <c r="AO13" s="659"/>
      <c r="AP13" s="659"/>
      <c r="AQ13" s="659"/>
      <c r="AR13" s="659"/>
      <c r="AS13" s="659"/>
      <c r="AT13" s="659"/>
      <c r="AU13" s="659"/>
      <c r="AV13" s="659"/>
      <c r="AW13" s="659"/>
      <c r="AX13" s="659"/>
      <c r="AY13" s="659"/>
      <c r="AZ13" s="659"/>
      <c r="BA13" s="659"/>
      <c r="BB13" s="659"/>
      <c r="BC13" s="659" t="s">
        <v>21</v>
      </c>
    </row>
    <row r="14" spans="1:55" s="44" customFormat="1" ht="16.5" customHeight="1" x14ac:dyDescent="0.2">
      <c r="A14" s="659"/>
      <c r="B14" s="659"/>
      <c r="C14" s="659"/>
      <c r="D14" s="659"/>
      <c r="E14" s="659"/>
      <c r="F14" s="659"/>
      <c r="G14" s="659"/>
      <c r="H14" s="659"/>
      <c r="I14" s="659"/>
      <c r="J14" s="659"/>
      <c r="K14" s="659"/>
      <c r="L14" s="659"/>
      <c r="M14" s="659"/>
      <c r="N14" s="659"/>
      <c r="O14" s="659"/>
      <c r="P14" s="659">
        <v>2020</v>
      </c>
      <c r="Q14" s="659"/>
      <c r="R14" s="659"/>
      <c r="S14" s="659"/>
      <c r="T14" s="659"/>
      <c r="U14" s="659"/>
      <c r="V14" s="659"/>
      <c r="W14" s="659"/>
      <c r="X14" s="659"/>
      <c r="Y14" s="659"/>
      <c r="Z14" s="659"/>
      <c r="AA14" s="659"/>
      <c r="AB14" s="659"/>
      <c r="AC14" s="659">
        <v>2021</v>
      </c>
      <c r="AD14" s="659"/>
      <c r="AE14" s="659"/>
      <c r="AF14" s="659"/>
      <c r="AG14" s="659"/>
      <c r="AH14" s="659"/>
      <c r="AI14" s="659"/>
      <c r="AJ14" s="659"/>
      <c r="AK14" s="659"/>
      <c r="AL14" s="659"/>
      <c r="AM14" s="659"/>
      <c r="AN14" s="659"/>
      <c r="AO14" s="659"/>
      <c r="AP14" s="659">
        <v>2022</v>
      </c>
      <c r="AQ14" s="659"/>
      <c r="AR14" s="659"/>
      <c r="AS14" s="659"/>
      <c r="AT14" s="659"/>
      <c r="AU14" s="659"/>
      <c r="AV14" s="659"/>
      <c r="AW14" s="659"/>
      <c r="AX14" s="659"/>
      <c r="AY14" s="659"/>
      <c r="AZ14" s="659"/>
      <c r="BA14" s="659"/>
      <c r="BB14" s="659"/>
      <c r="BC14" s="659"/>
    </row>
    <row r="15" spans="1:55" s="44" customFormat="1" ht="27.75" customHeight="1" x14ac:dyDescent="0.2">
      <c r="A15" s="659"/>
      <c r="B15" s="659"/>
      <c r="C15" s="659"/>
      <c r="D15" s="659" t="s">
        <v>95</v>
      </c>
      <c r="E15" s="659"/>
      <c r="F15" s="659"/>
      <c r="G15" s="659"/>
      <c r="H15" s="659"/>
      <c r="I15" s="659"/>
      <c r="J15" s="659" t="s">
        <v>96</v>
      </c>
      <c r="K15" s="659"/>
      <c r="L15" s="659"/>
      <c r="M15" s="659"/>
      <c r="N15" s="659"/>
      <c r="O15" s="659"/>
      <c r="P15" s="659" t="s">
        <v>95</v>
      </c>
      <c r="Q15" s="659"/>
      <c r="R15" s="659"/>
      <c r="S15" s="659"/>
      <c r="T15" s="659"/>
      <c r="U15" s="659"/>
      <c r="V15" s="659"/>
      <c r="W15" s="659" t="s">
        <v>96</v>
      </c>
      <c r="X15" s="659"/>
      <c r="Y15" s="659"/>
      <c r="Z15" s="659"/>
      <c r="AA15" s="659"/>
      <c r="AB15" s="659"/>
      <c r="AC15" s="659" t="s">
        <v>95</v>
      </c>
      <c r="AD15" s="659"/>
      <c r="AE15" s="659"/>
      <c r="AF15" s="659"/>
      <c r="AG15" s="659"/>
      <c r="AH15" s="659"/>
      <c r="AI15" s="659"/>
      <c r="AJ15" s="659" t="s">
        <v>96</v>
      </c>
      <c r="AK15" s="659"/>
      <c r="AL15" s="659"/>
      <c r="AM15" s="659"/>
      <c r="AN15" s="659"/>
      <c r="AO15" s="659"/>
      <c r="AP15" s="659" t="s">
        <v>95</v>
      </c>
      <c r="AQ15" s="659"/>
      <c r="AR15" s="659"/>
      <c r="AS15" s="659"/>
      <c r="AT15" s="659"/>
      <c r="AU15" s="659"/>
      <c r="AV15" s="659"/>
      <c r="AW15" s="659" t="s">
        <v>96</v>
      </c>
      <c r="AX15" s="659"/>
      <c r="AY15" s="659"/>
      <c r="AZ15" s="659"/>
      <c r="BA15" s="659"/>
      <c r="BB15" s="659"/>
      <c r="BC15" s="659"/>
    </row>
    <row r="16" spans="1:55" s="44" customFormat="1" ht="35.25" customHeight="1" x14ac:dyDescent="0.2">
      <c r="A16" s="659"/>
      <c r="B16" s="659"/>
      <c r="C16" s="659"/>
      <c r="D16" s="45" t="s">
        <v>240</v>
      </c>
      <c r="E16" s="46" t="s">
        <v>116</v>
      </c>
      <c r="F16" s="46" t="s">
        <v>117</v>
      </c>
      <c r="G16" s="46" t="s">
        <v>118</v>
      </c>
      <c r="H16" s="46" t="s">
        <v>119</v>
      </c>
      <c r="I16" s="46" t="s">
        <v>120</v>
      </c>
      <c r="J16" s="45" t="s">
        <v>240</v>
      </c>
      <c r="K16" s="46" t="s">
        <v>116</v>
      </c>
      <c r="L16" s="46" t="s">
        <v>117</v>
      </c>
      <c r="M16" s="46" t="s">
        <v>118</v>
      </c>
      <c r="N16" s="46" t="s">
        <v>119</v>
      </c>
      <c r="O16" s="46" t="s">
        <v>120</v>
      </c>
      <c r="P16" s="45" t="s">
        <v>240</v>
      </c>
      <c r="Q16" s="459"/>
      <c r="R16" s="46" t="s">
        <v>116</v>
      </c>
      <c r="S16" s="46" t="s">
        <v>117</v>
      </c>
      <c r="T16" s="46" t="s">
        <v>118</v>
      </c>
      <c r="U16" s="46" t="s">
        <v>119</v>
      </c>
      <c r="V16" s="46" t="s">
        <v>120</v>
      </c>
      <c r="W16" s="45" t="s">
        <v>240</v>
      </c>
      <c r="X16" s="46" t="s">
        <v>116</v>
      </c>
      <c r="Y16" s="46" t="s">
        <v>117</v>
      </c>
      <c r="Z16" s="46" t="s">
        <v>118</v>
      </c>
      <c r="AA16" s="46" t="s">
        <v>119</v>
      </c>
      <c r="AB16" s="46" t="s">
        <v>120</v>
      </c>
      <c r="AC16" s="45" t="s">
        <v>240</v>
      </c>
      <c r="AD16" s="459"/>
      <c r="AE16" s="46" t="s">
        <v>116</v>
      </c>
      <c r="AF16" s="46" t="s">
        <v>117</v>
      </c>
      <c r="AG16" s="46" t="s">
        <v>118</v>
      </c>
      <c r="AH16" s="46" t="s">
        <v>119</v>
      </c>
      <c r="AI16" s="46" t="s">
        <v>120</v>
      </c>
      <c r="AJ16" s="45" t="s">
        <v>240</v>
      </c>
      <c r="AK16" s="46" t="s">
        <v>116</v>
      </c>
      <c r="AL16" s="46" t="s">
        <v>117</v>
      </c>
      <c r="AM16" s="46" t="s">
        <v>118</v>
      </c>
      <c r="AN16" s="46" t="s">
        <v>119</v>
      </c>
      <c r="AO16" s="46" t="s">
        <v>120</v>
      </c>
      <c r="AP16" s="45" t="s">
        <v>240</v>
      </c>
      <c r="AQ16" s="459"/>
      <c r="AR16" s="46" t="s">
        <v>116</v>
      </c>
      <c r="AS16" s="46" t="s">
        <v>117</v>
      </c>
      <c r="AT16" s="46" t="s">
        <v>118</v>
      </c>
      <c r="AU16" s="46" t="s">
        <v>119</v>
      </c>
      <c r="AV16" s="46" t="s">
        <v>120</v>
      </c>
      <c r="AW16" s="45" t="s">
        <v>240</v>
      </c>
      <c r="AX16" s="46" t="s">
        <v>116</v>
      </c>
      <c r="AY16" s="46" t="s">
        <v>117</v>
      </c>
      <c r="AZ16" s="46" t="s">
        <v>118</v>
      </c>
      <c r="BA16" s="46" t="s">
        <v>119</v>
      </c>
      <c r="BB16" s="46" t="s">
        <v>120</v>
      </c>
      <c r="BC16" s="659"/>
    </row>
    <row r="17" spans="1:55" s="44" customFormat="1" ht="10.5" x14ac:dyDescent="0.2">
      <c r="A17" s="47">
        <v>1</v>
      </c>
      <c r="B17" s="47">
        <v>2</v>
      </c>
      <c r="C17" s="47">
        <v>3</v>
      </c>
      <c r="D17" s="48" t="s">
        <v>202</v>
      </c>
      <c r="E17" s="48" t="s">
        <v>203</v>
      </c>
      <c r="F17" s="48" t="s">
        <v>204</v>
      </c>
      <c r="G17" s="48" t="s">
        <v>205</v>
      </c>
      <c r="H17" s="48" t="s">
        <v>206</v>
      </c>
      <c r="I17" s="48" t="s">
        <v>207</v>
      </c>
      <c r="J17" s="48" t="s">
        <v>209</v>
      </c>
      <c r="K17" s="48" t="s">
        <v>210</v>
      </c>
      <c r="L17" s="48" t="s">
        <v>211</v>
      </c>
      <c r="M17" s="48" t="s">
        <v>212</v>
      </c>
      <c r="N17" s="48" t="s">
        <v>213</v>
      </c>
      <c r="O17" s="48" t="s">
        <v>214</v>
      </c>
      <c r="P17" s="48" t="s">
        <v>241</v>
      </c>
      <c r="Q17" s="460"/>
      <c r="R17" s="48" t="s">
        <v>242</v>
      </c>
      <c r="S17" s="48" t="s">
        <v>243</v>
      </c>
      <c r="T17" s="48" t="s">
        <v>244</v>
      </c>
      <c r="U17" s="48" t="s">
        <v>245</v>
      </c>
      <c r="V17" s="48" t="s">
        <v>246</v>
      </c>
      <c r="W17" s="48" t="s">
        <v>247</v>
      </c>
      <c r="X17" s="48" t="s">
        <v>248</v>
      </c>
      <c r="Y17" s="48" t="s">
        <v>249</v>
      </c>
      <c r="Z17" s="48" t="s">
        <v>250</v>
      </c>
      <c r="AA17" s="48" t="s">
        <v>251</v>
      </c>
      <c r="AB17" s="48" t="s">
        <v>252</v>
      </c>
      <c r="AC17" s="48" t="s">
        <v>253</v>
      </c>
      <c r="AD17" s="460"/>
      <c r="AE17" s="48" t="s">
        <v>254</v>
      </c>
      <c r="AF17" s="48" t="s">
        <v>255</v>
      </c>
      <c r="AG17" s="48" t="s">
        <v>256</v>
      </c>
      <c r="AH17" s="48" t="s">
        <v>257</v>
      </c>
      <c r="AI17" s="48" t="s">
        <v>258</v>
      </c>
      <c r="AJ17" s="48" t="s">
        <v>259</v>
      </c>
      <c r="AK17" s="48" t="s">
        <v>260</v>
      </c>
      <c r="AL17" s="48" t="s">
        <v>261</v>
      </c>
      <c r="AM17" s="48" t="s">
        <v>262</v>
      </c>
      <c r="AN17" s="48" t="s">
        <v>263</v>
      </c>
      <c r="AO17" s="48" t="s">
        <v>264</v>
      </c>
      <c r="AP17" s="48" t="s">
        <v>265</v>
      </c>
      <c r="AQ17" s="460"/>
      <c r="AR17" s="48" t="s">
        <v>266</v>
      </c>
      <c r="AS17" s="48" t="s">
        <v>267</v>
      </c>
      <c r="AT17" s="48" t="s">
        <v>268</v>
      </c>
      <c r="AU17" s="48" t="s">
        <v>269</v>
      </c>
      <c r="AV17" s="48" t="s">
        <v>270</v>
      </c>
      <c r="AW17" s="48" t="s">
        <v>271</v>
      </c>
      <c r="AX17" s="48" t="s">
        <v>272</v>
      </c>
      <c r="AY17" s="48" t="s">
        <v>273</v>
      </c>
      <c r="AZ17" s="48" t="s">
        <v>274</v>
      </c>
      <c r="BA17" s="48" t="s">
        <v>275</v>
      </c>
      <c r="BB17" s="48" t="s">
        <v>276</v>
      </c>
      <c r="BC17" s="47">
        <v>6</v>
      </c>
    </row>
    <row r="18" spans="1:55" s="44" customFormat="1" ht="10.5" x14ac:dyDescent="0.2">
      <c r="A18" s="47"/>
      <c r="B18" s="47" t="s">
        <v>1332</v>
      </c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60"/>
      <c r="R18" s="527">
        <f>SUM(R19:R63)</f>
        <v>0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60"/>
      <c r="AE18" s="527">
        <f>SUM(AE19:AE63)</f>
        <v>2.9060000000000006</v>
      </c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60"/>
      <c r="AR18" s="527">
        <f>SUM(AR19:AR63)</f>
        <v>3.21</v>
      </c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7"/>
    </row>
    <row r="19" spans="1:55" s="52" customFormat="1" ht="20.25" customHeight="1" x14ac:dyDescent="0.2">
      <c r="A19" s="49" t="str">
        <f>'Пр 1 (произв)'!A88</f>
        <v>1.3.1.1</v>
      </c>
      <c r="B19" s="50" t="str">
        <f>'Пр 1 (произв)'!B88</f>
        <v>Установка Li-ion источника бесперебойного питания в д. Снопа</v>
      </c>
      <c r="C19" s="50" t="str">
        <f>'Пр 1 (произв)'!C88</f>
        <v>K_ЗР.1</v>
      </c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462">
        <f>Мероприятия!P5</f>
        <v>0</v>
      </c>
      <c r="R19" s="51">
        <f>'Пр 4-2020 (произв)'!AB89</f>
        <v>0</v>
      </c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338" t="s">
        <v>1442</v>
      </c>
      <c r="AD19" s="462">
        <f>Мероприятия!Q5</f>
        <v>2.7585375999999995</v>
      </c>
      <c r="AE19" s="469">
        <f>'Пр 4-2021 (произв)'!AI89</f>
        <v>0</v>
      </c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462">
        <f>Мероприятия!R5</f>
        <v>0</v>
      </c>
      <c r="AR19" s="469">
        <f>'Пр 4-2022 (произв)'!AI89</f>
        <v>0</v>
      </c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0" t="s">
        <v>1501</v>
      </c>
    </row>
    <row r="20" spans="1:55" ht="21" x14ac:dyDescent="0.25">
      <c r="A20" s="49" t="str">
        <f>'Пр 1 (произв)'!A89</f>
        <v>1.3.1.2</v>
      </c>
      <c r="B20" s="50" t="str">
        <f>'Пр 1 (произв)'!B89</f>
        <v>Установка Li-ion источника бесперебойного питания в д. Вижас</v>
      </c>
      <c r="C20" s="50" t="str">
        <f>'Пр 1 (произв)'!C89</f>
        <v>K_ЗР.2</v>
      </c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462">
        <f>Мероприятия!P6</f>
        <v>0</v>
      </c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38" t="s">
        <v>1442</v>
      </c>
      <c r="AD20" s="462">
        <f>Мероприятия!Q6</f>
        <v>2.7585375999999995</v>
      </c>
      <c r="AE20" s="469">
        <f>'Пр 4-2021 (произв)'!AI90</f>
        <v>0</v>
      </c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462">
        <f>Мероприятия!R6</f>
        <v>0</v>
      </c>
      <c r="AR20" s="469">
        <f>'Пр 4-2022 (произв)'!AI90</f>
        <v>0</v>
      </c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50" t="s">
        <v>1501</v>
      </c>
    </row>
    <row r="21" spans="1:55" ht="21" x14ac:dyDescent="0.25">
      <c r="A21" s="49" t="str">
        <f>'Пр 1 (произв)'!A90</f>
        <v>1.3.1.3</v>
      </c>
      <c r="B21" s="50" t="str">
        <f>'Пр 1 (произв)'!B90</f>
        <v>Установка Li-ion источника бесперебойного питания в д. Чижа</v>
      </c>
      <c r="C21" s="50" t="str">
        <f>'Пр 1 (произв)'!C90</f>
        <v>K_ЗР.3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462">
        <f>Мероприятия!P7</f>
        <v>0</v>
      </c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38" t="s">
        <v>1442</v>
      </c>
      <c r="AD21" s="462">
        <f>Мероприятия!Q7</f>
        <v>2.7474283199999996</v>
      </c>
      <c r="AE21" s="469">
        <f>'Пр 4-2021 (произв)'!AI91</f>
        <v>0</v>
      </c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462">
        <f>Мероприятия!R7</f>
        <v>0</v>
      </c>
      <c r="AR21" s="469">
        <f>'Пр 4-2022 (произв)'!AI91</f>
        <v>0</v>
      </c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50" t="s">
        <v>1501</v>
      </c>
    </row>
    <row r="22" spans="1:55" ht="21" x14ac:dyDescent="0.25">
      <c r="A22" s="49" t="str">
        <f>'Пр 1 (произв)'!A91</f>
        <v>1.3.1.4</v>
      </c>
      <c r="B22" s="50" t="str">
        <f>'Пр 1 (произв)'!B91</f>
        <v>Установка Li-ion источника бесперебойного питания в д. Волонга</v>
      </c>
      <c r="C22" s="50" t="str">
        <f>'Пр 1 (произв)'!C91</f>
        <v>K_ЗР.4</v>
      </c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462">
        <f>Мероприятия!P8</f>
        <v>0</v>
      </c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38" t="s">
        <v>1442</v>
      </c>
      <c r="AD22" s="462">
        <f>Мероприятия!Q8</f>
        <v>2.7585375999999995</v>
      </c>
      <c r="AE22" s="469">
        <f>'Пр 4-2021 (произв)'!AI92</f>
        <v>0</v>
      </c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462">
        <f>Мероприятия!R8</f>
        <v>0</v>
      </c>
      <c r="AR22" s="469">
        <f>'Пр 4-2022 (произв)'!AI92</f>
        <v>0</v>
      </c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50" t="s">
        <v>1501</v>
      </c>
    </row>
    <row r="23" spans="1:55" ht="21" x14ac:dyDescent="0.25">
      <c r="A23" s="49" t="str">
        <f>'Пр 1 (произв)'!A92</f>
        <v>1.3.1.5</v>
      </c>
      <c r="B23" s="50" t="str">
        <f>'Пр 1 (произв)'!B92</f>
        <v>Установка Li-ion источника бесперебойного питания в д. Кия</v>
      </c>
      <c r="C23" s="50" t="str">
        <f>'Пр 1 (произв)'!C92</f>
        <v>K_ЗР.5</v>
      </c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462">
        <f>Мероприятия!P9</f>
        <v>0</v>
      </c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38" t="s">
        <v>1442</v>
      </c>
      <c r="AD23" s="462">
        <f>Мероприятия!Q9</f>
        <v>2.7474283199999996</v>
      </c>
      <c r="AE23" s="469">
        <f>'Пр 4-2021 (произв)'!AI93</f>
        <v>0</v>
      </c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462">
        <f>Мероприятия!R9</f>
        <v>0</v>
      </c>
      <c r="AR23" s="469">
        <f>'Пр 4-2022 (произв)'!AI93</f>
        <v>0</v>
      </c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50" t="s">
        <v>1501</v>
      </c>
    </row>
    <row r="24" spans="1:55" ht="21" x14ac:dyDescent="0.25">
      <c r="A24" s="49" t="str">
        <f>'Пр 1 (произв)'!A93</f>
        <v>1.3.1.6</v>
      </c>
      <c r="B24" s="50" t="str">
        <f>'Пр 1 (произв)'!B93</f>
        <v>Установка Li-ion источника бесперебойного питания в д. Куя</v>
      </c>
      <c r="C24" s="50" t="str">
        <f>'Пр 1 (произв)'!C93</f>
        <v>K_ЗР.6</v>
      </c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462">
        <f>Мероприятия!P10</f>
        <v>0</v>
      </c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38" t="s">
        <v>1442</v>
      </c>
      <c r="AD24" s="462">
        <f>Мероприятия!Q10</f>
        <v>2.7440701600000001</v>
      </c>
      <c r="AE24" s="469">
        <f>'Пр 4-2021 (произв)'!AI94</f>
        <v>0</v>
      </c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462">
        <f>Мероприятия!R10</f>
        <v>0</v>
      </c>
      <c r="AR24" s="469">
        <f>'Пр 4-2022 (произв)'!AI94</f>
        <v>0</v>
      </c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50" t="s">
        <v>1501</v>
      </c>
    </row>
    <row r="25" spans="1:55" ht="21" x14ac:dyDescent="0.25">
      <c r="A25" s="49" t="str">
        <f>'Пр 1 (произв)'!A94</f>
        <v>1.3.1.7</v>
      </c>
      <c r="B25" s="50" t="str">
        <f>'Пр 1 (произв)'!B94</f>
        <v>Установка Li-ion источника бесперебойного питания в д. Пылемец</v>
      </c>
      <c r="C25" s="50" t="str">
        <f>'Пр 1 (произв)'!C94</f>
        <v>K_ЗР.7</v>
      </c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462">
        <f>Мероприятия!P11</f>
        <v>0</v>
      </c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38" t="s">
        <v>1442</v>
      </c>
      <c r="AD25" s="462">
        <f>Мероприятия!Q11</f>
        <v>2.7440701600000001</v>
      </c>
      <c r="AE25" s="469">
        <f>'Пр 4-2021 (произв)'!AI95</f>
        <v>0</v>
      </c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462">
        <f>Мероприятия!R11</f>
        <v>0</v>
      </c>
      <c r="AR25" s="469">
        <f>'Пр 4-2022 (произв)'!AI95</f>
        <v>0</v>
      </c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50" t="s">
        <v>1501</v>
      </c>
    </row>
    <row r="26" spans="1:55" ht="21" x14ac:dyDescent="0.25">
      <c r="A26" s="49" t="str">
        <f>'Пр 1 (произв)'!A95</f>
        <v>1.3.1.8</v>
      </c>
      <c r="B26" s="50" t="str">
        <f>'Пр 1 (произв)'!B95</f>
        <v>Установка Li-ion источника бесперебойного питания в д. Тошвиска</v>
      </c>
      <c r="C26" s="50" t="str">
        <f>'Пр 1 (произв)'!C95</f>
        <v>K_ЗР.8</v>
      </c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462">
        <f>Мероприятия!P12</f>
        <v>0</v>
      </c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38" t="s">
        <v>1442</v>
      </c>
      <c r="AD26" s="462">
        <f>Мероприятия!Q12</f>
        <v>2.7440701600000001</v>
      </c>
      <c r="AE26" s="469">
        <f>'Пр 4-2021 (произв)'!AI96</f>
        <v>0</v>
      </c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462">
        <f>Мероприятия!R12</f>
        <v>0</v>
      </c>
      <c r="AR26" s="469">
        <f>'Пр 4-2022 (произв)'!AI96</f>
        <v>0</v>
      </c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50" t="s">
        <v>1501</v>
      </c>
    </row>
    <row r="27" spans="1:55" ht="21" x14ac:dyDescent="0.25">
      <c r="A27" s="49" t="str">
        <f>'Пр 1 (произв)'!A96</f>
        <v>1.3.1.9</v>
      </c>
      <c r="B27" s="50" t="str">
        <f>'Пр 1 (произв)'!B96</f>
        <v>Установка Li-ion источника бесперебойного питания в д. Щелино</v>
      </c>
      <c r="C27" s="50" t="str">
        <f>'Пр 1 (произв)'!C96</f>
        <v>K_ЗР.9</v>
      </c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462">
        <f>Мероприятия!P13</f>
        <v>0</v>
      </c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38" t="s">
        <v>1442</v>
      </c>
      <c r="AD27" s="462">
        <f>Мероприятия!Q13</f>
        <v>2.7440701600000001</v>
      </c>
      <c r="AE27" s="469">
        <f>'Пр 4-2021 (произв)'!AI97</f>
        <v>0</v>
      </c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462">
        <f>Мероприятия!R13</f>
        <v>0</v>
      </c>
      <c r="AR27" s="469">
        <f>'Пр 4-2022 (произв)'!AI97</f>
        <v>0</v>
      </c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50" t="s">
        <v>1501</v>
      </c>
    </row>
    <row r="28" spans="1:55" ht="19.5" customHeight="1" x14ac:dyDescent="0.25">
      <c r="A28" s="49" t="str">
        <f>'Пр 1 (произв)'!A97</f>
        <v>1.3.1.10</v>
      </c>
      <c r="B28" s="50" t="str">
        <f>'Пр 1 (произв)'!B97</f>
        <v>Приобретение 2-х дизель-генераторов 200 кВт на ДЭС п. Усть-Кара</v>
      </c>
      <c r="C28" s="50" t="str">
        <f>'Пр 1 (произв)'!C97</f>
        <v>L_ЗР.14</v>
      </c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464">
        <f>Мероприятия!P18</f>
        <v>0</v>
      </c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38" t="s">
        <v>1442</v>
      </c>
      <c r="AD28" s="464">
        <f>Мероприятия!Q18</f>
        <v>3.4666666666666668</v>
      </c>
      <c r="AE28" s="469">
        <f>'Пр 4-2021 (произв)'!AI98</f>
        <v>0.4</v>
      </c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464">
        <f>Мероприятия!R18</f>
        <v>0</v>
      </c>
      <c r="AR28" s="469">
        <f>'Пр 4-2022 (произв)'!AI98</f>
        <v>0</v>
      </c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50" t="s">
        <v>1501</v>
      </c>
    </row>
    <row r="29" spans="1:55" ht="21" x14ac:dyDescent="0.25">
      <c r="A29" s="49" t="str">
        <f>'Пр 1 (произв)'!A98</f>
        <v>1.3.1.11</v>
      </c>
      <c r="B29" s="50" t="str">
        <f>'Пр 1 (произв)'!B98</f>
        <v>Приобретение 2-х дизель-генераторов 100 кВт на ДЭС п. Усть-Кара</v>
      </c>
      <c r="C29" s="50" t="str">
        <f>'Пр 1 (произв)'!C98</f>
        <v>L_ЗР.15</v>
      </c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464">
        <f>Мероприятия!P19</f>
        <v>0</v>
      </c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38" t="s">
        <v>1442</v>
      </c>
      <c r="AD29" s="464">
        <f>Мероприятия!Q19</f>
        <v>3.1572652800000003</v>
      </c>
      <c r="AE29" s="469">
        <f>'Пр 4-2021 (произв)'!AI99</f>
        <v>0.2</v>
      </c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464">
        <f>Мероприятия!R19</f>
        <v>0</v>
      </c>
      <c r="AR29" s="469">
        <f>'Пр 4-2022 (произв)'!AI99</f>
        <v>0</v>
      </c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50" t="s">
        <v>1501</v>
      </c>
    </row>
    <row r="30" spans="1:55" ht="21" x14ac:dyDescent="0.25">
      <c r="A30" s="49" t="str">
        <f>'Пр 1 (произв)'!A99</f>
        <v>1.3.1.12</v>
      </c>
      <c r="B30" s="50" t="str">
        <f>'Пр 1 (произв)'!B99</f>
        <v>Приобретение дизель-генератора 250 кВт на ДЭС п.Хорей-Вер</v>
      </c>
      <c r="C30" s="50" t="str">
        <f>'Пр 1 (произв)'!C99</f>
        <v>L_ЗР.16</v>
      </c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464">
        <f>Мероприятия!P20</f>
        <v>0</v>
      </c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38" t="s">
        <v>1442</v>
      </c>
      <c r="AD30" s="464">
        <f>Мероприятия!Q20</f>
        <v>0</v>
      </c>
      <c r="AE30" s="469">
        <f>'Пр 4-2021 (произв)'!AI100</f>
        <v>0</v>
      </c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38" t="s">
        <v>1442</v>
      </c>
      <c r="AQ30" s="464">
        <f>Мероприятия!R20</f>
        <v>2.0634626133333329</v>
      </c>
      <c r="AR30" s="469">
        <f>'Пр 4-2022 (произв)'!AI100</f>
        <v>0.5</v>
      </c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50" t="s">
        <v>1501</v>
      </c>
    </row>
    <row r="31" spans="1:55" ht="21" x14ac:dyDescent="0.25">
      <c r="A31" s="49" t="str">
        <f>'Пр 1 (произв)'!A100</f>
        <v>1.3.1.13</v>
      </c>
      <c r="B31" s="50" t="str">
        <f>'Пр 1 (произв)'!B100</f>
        <v>Приобретение дизель-генератора 30 кВт на ДЭС п.Варнек</v>
      </c>
      <c r="C31" s="50" t="str">
        <f>'Пр 1 (произв)'!C100</f>
        <v>L_ЗР.17</v>
      </c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464">
        <f>Мероприятия!P21</f>
        <v>0</v>
      </c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38" t="s">
        <v>1442</v>
      </c>
      <c r="AD31" s="464">
        <f>Мероприятия!Q21</f>
        <v>0.72772959999999998</v>
      </c>
      <c r="AE31" s="469">
        <f>'Пр 4-2021 (произв)'!AI101</f>
        <v>0.06</v>
      </c>
      <c r="AF31" s="313"/>
      <c r="AG31" s="313"/>
      <c r="AH31" s="313"/>
      <c r="AI31" s="313"/>
      <c r="AJ31" s="313"/>
      <c r="AK31" s="313"/>
      <c r="AL31" s="313"/>
      <c r="AM31" s="313"/>
      <c r="AN31" s="313"/>
      <c r="AO31" s="313"/>
      <c r="AP31" s="338" t="s">
        <v>1442</v>
      </c>
      <c r="AQ31" s="464">
        <f>Мероприятия!R21</f>
        <v>0</v>
      </c>
      <c r="AR31" s="469">
        <f>'Пр 4-2022 (произв)'!AI101</f>
        <v>0</v>
      </c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50" t="s">
        <v>1501</v>
      </c>
    </row>
    <row r="32" spans="1:55" ht="21" x14ac:dyDescent="0.25">
      <c r="A32" s="49" t="str">
        <f>'Пр 1 (произв)'!A101</f>
        <v>1.3.1.14</v>
      </c>
      <c r="B32" s="50" t="str">
        <f>'Пр 1 (произв)'!B101</f>
        <v>Приобретение дизель-генератоа 60 кВт на ДЭС п.Варнек</v>
      </c>
      <c r="C32" s="50" t="str">
        <f>'Пр 1 (произв)'!C101</f>
        <v>L_ЗР.18</v>
      </c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464">
        <f>Мероприятия!P22</f>
        <v>0</v>
      </c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38" t="s">
        <v>1442</v>
      </c>
      <c r="AD32" s="464">
        <f>Мероприятия!Q22</f>
        <v>1.0550435999999999</v>
      </c>
      <c r="AE32" s="469">
        <f>'Пр 4-2021 (произв)'!AI102</f>
        <v>0.12</v>
      </c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38" t="s">
        <v>1442</v>
      </c>
      <c r="AQ32" s="464">
        <f>Мероприятия!R22</f>
        <v>0</v>
      </c>
      <c r="AR32" s="469">
        <f>'Пр 4-2022 (произв)'!AI102</f>
        <v>0</v>
      </c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50" t="s">
        <v>1501</v>
      </c>
    </row>
    <row r="33" spans="1:55" ht="21" x14ac:dyDescent="0.25">
      <c r="A33" s="49" t="str">
        <f>'Пр 1 (произв)'!A102</f>
        <v>1.3.1.15</v>
      </c>
      <c r="B33" s="50" t="str">
        <f>'Пр 1 (произв)'!B102</f>
        <v>Приобретение 2-х дизель-генераторов 200 кВт на ДЭС п. Каратайка</v>
      </c>
      <c r="C33" s="50" t="str">
        <f>'Пр 1 (произв)'!C102</f>
        <v>L_ЗР.19</v>
      </c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464">
        <f>Мероприятия!P23</f>
        <v>0</v>
      </c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38" t="s">
        <v>1442</v>
      </c>
      <c r="AD33" s="464">
        <f>Мероприятия!Q23</f>
        <v>1.7333333333333334</v>
      </c>
      <c r="AE33" s="469">
        <f>'Пр 4-2021 (произв)'!AI103</f>
        <v>0.2</v>
      </c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38" t="s">
        <v>1442</v>
      </c>
      <c r="AQ33" s="464">
        <f>Мероприятия!R23</f>
        <v>1.7333333333333334</v>
      </c>
      <c r="AR33" s="469">
        <f>'Пр 4-2022 (произв)'!AI103</f>
        <v>0.2</v>
      </c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50" t="s">
        <v>1501</v>
      </c>
    </row>
    <row r="34" spans="1:55" ht="21" x14ac:dyDescent="0.25">
      <c r="A34" s="49" t="str">
        <f>'Пр 1 (произв)'!A103</f>
        <v>1.3.1.16</v>
      </c>
      <c r="B34" s="50" t="str">
        <f>'Пр 1 (произв)'!B103</f>
        <v>Приобретение 2-х дизель-генераторов 315 кВт на ДЭС п. Каратайка</v>
      </c>
      <c r="C34" s="50" t="str">
        <f>'Пр 1 (произв)'!C103</f>
        <v>L_ЗР.20</v>
      </c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464">
        <f>Мероприятия!P24</f>
        <v>0</v>
      </c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38" t="s">
        <v>1442</v>
      </c>
      <c r="AD34" s="464">
        <f>Мероприятия!Q24</f>
        <v>3.1782400000000002</v>
      </c>
      <c r="AE34" s="469">
        <f>'Пр 4-2021 (произв)'!AI104</f>
        <v>0.315</v>
      </c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38" t="s">
        <v>1442</v>
      </c>
      <c r="AQ34" s="464">
        <f>Мероприятия!R24</f>
        <v>3.1782400000000002</v>
      </c>
      <c r="AR34" s="469">
        <f>'Пр 4-2022 (произв)'!AI104</f>
        <v>0.315</v>
      </c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50" t="s">
        <v>1501</v>
      </c>
    </row>
    <row r="35" spans="1:55" ht="21" x14ac:dyDescent="0.25">
      <c r="A35" s="49" t="str">
        <f>'Пр 1 (произв)'!A104</f>
        <v>1.3.1.17</v>
      </c>
      <c r="B35" s="50" t="str">
        <f>'Пр 1 (произв)'!B104</f>
        <v>Приобретение  2-х дизель-генераторов 30 кВт на ДЭС д. Мгла</v>
      </c>
      <c r="C35" s="50" t="str">
        <f>'Пр 1 (произв)'!C104</f>
        <v>L_ЗР.21</v>
      </c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464">
        <f>Мероприятия!P25</f>
        <v>0</v>
      </c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38" t="s">
        <v>1442</v>
      </c>
      <c r="AD35" s="464">
        <f>Мероприятия!Q25</f>
        <v>1.4554592</v>
      </c>
      <c r="AE35" s="469">
        <f>'Пр 4-2021 (произв)'!AI105</f>
        <v>0.06</v>
      </c>
      <c r="AF35" s="313"/>
      <c r="AG35" s="313"/>
      <c r="AH35" s="313"/>
      <c r="AI35" s="313"/>
      <c r="AJ35" s="313"/>
      <c r="AK35" s="313"/>
      <c r="AL35" s="313"/>
      <c r="AM35" s="313"/>
      <c r="AN35" s="313"/>
      <c r="AO35" s="313"/>
      <c r="AP35" s="338" t="s">
        <v>1442</v>
      </c>
      <c r="AQ35" s="464">
        <f>Мероприятия!R25</f>
        <v>0</v>
      </c>
      <c r="AR35" s="469">
        <f>'Пр 4-2022 (произв)'!AI105</f>
        <v>0</v>
      </c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50" t="s">
        <v>1501</v>
      </c>
    </row>
    <row r="36" spans="1:55" ht="21" x14ac:dyDescent="0.25">
      <c r="A36" s="49" t="str">
        <f>'Пр 1 (произв)'!A105</f>
        <v>1.3.1.18</v>
      </c>
      <c r="B36" s="50" t="str">
        <f>'Пр 1 (произв)'!B105</f>
        <v>Приобретение 2-х  дизель-генераторов 30 кВт на ДЭС д.Вижас</v>
      </c>
      <c r="C36" s="50" t="str">
        <f>'Пр 1 (произв)'!C105</f>
        <v>L_ЗР.22</v>
      </c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464">
        <f>Мероприятия!P26</f>
        <v>0</v>
      </c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38" t="s">
        <v>1442</v>
      </c>
      <c r="AD36" s="464">
        <f>Мероприятия!Q26</f>
        <v>1.4554592</v>
      </c>
      <c r="AE36" s="469">
        <f>'Пр 4-2021 (произв)'!AI106</f>
        <v>0.06</v>
      </c>
      <c r="AF36" s="313"/>
      <c r="AG36" s="313"/>
      <c r="AH36" s="313"/>
      <c r="AI36" s="313"/>
      <c r="AJ36" s="313"/>
      <c r="AK36" s="313"/>
      <c r="AL36" s="313"/>
      <c r="AM36" s="313"/>
      <c r="AN36" s="313"/>
      <c r="AO36" s="313"/>
      <c r="AP36" s="338" t="s">
        <v>1442</v>
      </c>
      <c r="AQ36" s="464">
        <f>Мероприятия!R26</f>
        <v>0</v>
      </c>
      <c r="AR36" s="469">
        <f>'Пр 4-2022 (произв)'!AI106</f>
        <v>0</v>
      </c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50" t="s">
        <v>1501</v>
      </c>
    </row>
    <row r="37" spans="1:55" ht="21" x14ac:dyDescent="0.25">
      <c r="A37" s="49" t="str">
        <f>'Пр 1 (произв)'!A106</f>
        <v>1.3.1.19</v>
      </c>
      <c r="B37" s="50" t="str">
        <f>'Пр 1 (произв)'!B106</f>
        <v>Приобретение 3-х  дизель-генераторов 60 кВт на ДЭС д.Вижас</v>
      </c>
      <c r="C37" s="50" t="str">
        <f>'Пр 1 (произв)'!C106</f>
        <v>L_ЗР.23</v>
      </c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464">
        <f>Мероприятия!P27</f>
        <v>0</v>
      </c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38" t="s">
        <v>1442</v>
      </c>
      <c r="AD37" s="464">
        <f>Мероприятия!Q27</f>
        <v>1.0550436000000001</v>
      </c>
      <c r="AE37" s="469">
        <f>'Пр 4-2021 (произв)'!AI107</f>
        <v>0.06</v>
      </c>
      <c r="AF37" s="313"/>
      <c r="AG37" s="313"/>
      <c r="AH37" s="313"/>
      <c r="AI37" s="313"/>
      <c r="AJ37" s="313"/>
      <c r="AK37" s="313"/>
      <c r="AL37" s="313"/>
      <c r="AM37" s="313"/>
      <c r="AN37" s="313"/>
      <c r="AO37" s="313"/>
      <c r="AP37" s="338" t="s">
        <v>1442</v>
      </c>
      <c r="AQ37" s="464">
        <f>Мероприятия!R27</f>
        <v>2.1100871999999997</v>
      </c>
      <c r="AR37" s="469">
        <f>'Пр 4-2022 (произв)'!AI107</f>
        <v>0.12</v>
      </c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50" t="s">
        <v>1501</v>
      </c>
    </row>
    <row r="38" spans="1:55" ht="21" x14ac:dyDescent="0.25">
      <c r="A38" s="49" t="str">
        <f>'Пр 1 (произв)'!A107</f>
        <v>1.3.1.20</v>
      </c>
      <c r="B38" s="50" t="str">
        <f>'Пр 1 (произв)'!B107</f>
        <v>Приобретение 2-х дизель-генератов 30 кВт на ДЭС д.Снопа</v>
      </c>
      <c r="C38" s="50" t="str">
        <f>'Пр 1 (произв)'!C107</f>
        <v>L_ЗР.24</v>
      </c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464">
        <f>Мероприятия!P28</f>
        <v>0</v>
      </c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38" t="s">
        <v>1442</v>
      </c>
      <c r="AD38" s="464">
        <f>Мероприятия!Q28</f>
        <v>1.4554592</v>
      </c>
      <c r="AE38" s="469">
        <f>'Пр 4-2021 (произв)'!AI108</f>
        <v>0.06</v>
      </c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38" t="s">
        <v>1442</v>
      </c>
      <c r="AQ38" s="464">
        <f>Мероприятия!R28</f>
        <v>0</v>
      </c>
      <c r="AR38" s="469">
        <f>'Пр 4-2022 (произв)'!AI108</f>
        <v>0</v>
      </c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50" t="s">
        <v>1501</v>
      </c>
    </row>
    <row r="39" spans="1:55" ht="21" x14ac:dyDescent="0.25">
      <c r="A39" s="49" t="str">
        <f>'Пр 1 (произв)'!A108</f>
        <v>1.3.1.21</v>
      </c>
      <c r="B39" s="50" t="str">
        <f>'Пр 1 (произв)'!B108</f>
        <v>Приобретение 2-х дизель-генератов 30 кВт на ДЭС д.Белушье</v>
      </c>
      <c r="C39" s="50" t="str">
        <f>'Пр 1 (произв)'!C108</f>
        <v>L_ЗР.25</v>
      </c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464">
        <f>Мероприятия!P29</f>
        <v>0</v>
      </c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38" t="s">
        <v>1442</v>
      </c>
      <c r="AD39" s="464">
        <f>Мероприятия!Q29</f>
        <v>0.72772959999999998</v>
      </c>
      <c r="AE39" s="469">
        <f>'Пр 4-2021 (произв)'!AI109</f>
        <v>0.03</v>
      </c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464">
        <f>Мероприятия!R29</f>
        <v>0.72772959999999998</v>
      </c>
      <c r="AR39" s="469">
        <f>'Пр 4-2022 (произв)'!AI109</f>
        <v>0.03</v>
      </c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50" t="s">
        <v>1501</v>
      </c>
    </row>
    <row r="40" spans="1:55" ht="21" x14ac:dyDescent="0.25">
      <c r="A40" s="49" t="str">
        <f>'Пр 1 (произв)'!A109</f>
        <v>1.3.1.22</v>
      </c>
      <c r="B40" s="50" t="str">
        <f>'Пр 1 (произв)'!B109</f>
        <v>Приобретение 2-х дизель-генератов 30 кВт на ДЭС д.Устье</v>
      </c>
      <c r="C40" s="50" t="str">
        <f>'Пр 1 (произв)'!C109</f>
        <v>L_ЗР.26</v>
      </c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464">
        <f>Мероприятия!P30</f>
        <v>0</v>
      </c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38" t="s">
        <v>1442</v>
      </c>
      <c r="AD40" s="464">
        <f>Мероприятия!Q30</f>
        <v>0.72772959999999998</v>
      </c>
      <c r="AE40" s="469">
        <f>'Пр 4-2021 (произв)'!AI110</f>
        <v>0.03</v>
      </c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338" t="s">
        <v>1442</v>
      </c>
      <c r="AQ40" s="464">
        <f>Мероприятия!R30</f>
        <v>0.72772959999999998</v>
      </c>
      <c r="AR40" s="469">
        <f>'Пр 4-2022 (произв)'!AI110</f>
        <v>0.03</v>
      </c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50" t="s">
        <v>1501</v>
      </c>
    </row>
    <row r="41" spans="1:55" ht="21" x14ac:dyDescent="0.25">
      <c r="A41" s="49" t="str">
        <f>'Пр 1 (произв)'!A110</f>
        <v>1.3.1.23</v>
      </c>
      <c r="B41" s="50" t="str">
        <f>'Пр 1 (произв)'!B110</f>
        <v>Приобретение дизель-генератора 315 кВт на ДЭС п.Харута</v>
      </c>
      <c r="C41" s="50" t="str">
        <f>'Пр 1 (произв)'!C110</f>
        <v>L_ЗР.27</v>
      </c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464">
        <f>Мероприятия!P31</f>
        <v>0</v>
      </c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38" t="s">
        <v>1442</v>
      </c>
      <c r="AD41" s="464">
        <f>Мероприятия!Q31</f>
        <v>0</v>
      </c>
      <c r="AE41" s="469">
        <f>'Пр 4-2021 (произв)'!AI111</f>
        <v>0</v>
      </c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38" t="s">
        <v>1442</v>
      </c>
      <c r="AQ41" s="464">
        <f>Мероприятия!R31</f>
        <v>3.1782400000000002</v>
      </c>
      <c r="AR41" s="469">
        <f>'Пр 4-2022 (произв)'!AI111</f>
        <v>0.315</v>
      </c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50" t="s">
        <v>1501</v>
      </c>
    </row>
    <row r="42" spans="1:55" ht="21" x14ac:dyDescent="0.25">
      <c r="A42" s="49" t="str">
        <f>'Пр 1 (произв)'!A111</f>
        <v>1.3.1.24</v>
      </c>
      <c r="B42" s="50" t="str">
        <f>'Пр 1 (произв)'!B111</f>
        <v>Приобретение 2-х дизель-генератов 30 кВт на ДЭС д.Чижа</v>
      </c>
      <c r="C42" s="50" t="str">
        <f>'Пр 1 (произв)'!C111</f>
        <v>L_ЗР.28</v>
      </c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464">
        <f>Мероприятия!P32</f>
        <v>0</v>
      </c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38" t="s">
        <v>1442</v>
      </c>
      <c r="AD42" s="464">
        <f>Мероприятия!Q32</f>
        <v>0.72772959999999998</v>
      </c>
      <c r="AE42" s="469">
        <f>'Пр 4-2021 (произв)'!AI112</f>
        <v>0.03</v>
      </c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  <c r="AQ42" s="464">
        <f>Мероприятия!R32</f>
        <v>0.72772959999999998</v>
      </c>
      <c r="AR42" s="469">
        <f>'Пр 4-2022 (произв)'!AI112</f>
        <v>0.03</v>
      </c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50" t="s">
        <v>1501</v>
      </c>
    </row>
    <row r="43" spans="1:55" ht="21" x14ac:dyDescent="0.25">
      <c r="A43" s="49" t="str">
        <f>'Пр 1 (произв)'!A112</f>
        <v>1.3.1.25</v>
      </c>
      <c r="B43" s="50" t="str">
        <f>'Пр 1 (произв)'!B112</f>
        <v>Приобретение 2-х  дизель-генераторов 60 кВт на ДЭС д.Чижа</v>
      </c>
      <c r="C43" s="50" t="str">
        <f>'Пр 1 (произв)'!C112</f>
        <v>L_ЗР.29</v>
      </c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464">
        <f>Мероприятия!P33</f>
        <v>0</v>
      </c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38" t="s">
        <v>1442</v>
      </c>
      <c r="AD43" s="464">
        <f>Мероприятия!Q33</f>
        <v>1.0550435999999999</v>
      </c>
      <c r="AE43" s="469">
        <f>'Пр 4-2021 (произв)'!AI113</f>
        <v>0.06</v>
      </c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38" t="s">
        <v>1442</v>
      </c>
      <c r="AQ43" s="464">
        <f>Мероприятия!R33</f>
        <v>1.0550435999999999</v>
      </c>
      <c r="AR43" s="469">
        <f>'Пр 4-2022 (произв)'!AI113</f>
        <v>0.06</v>
      </c>
      <c r="AS43" s="313"/>
      <c r="AT43" s="313"/>
      <c r="AU43" s="313"/>
      <c r="AV43" s="313"/>
      <c r="AW43" s="313"/>
      <c r="AX43" s="313"/>
      <c r="AY43" s="313"/>
      <c r="AZ43" s="313"/>
      <c r="BA43" s="313"/>
      <c r="BB43" s="313"/>
      <c r="BC43" s="50" t="s">
        <v>1501</v>
      </c>
    </row>
    <row r="44" spans="1:55" ht="21" x14ac:dyDescent="0.25">
      <c r="A44" s="49" t="str">
        <f>'Пр 1 (произв)'!A113</f>
        <v>1.3.1.26</v>
      </c>
      <c r="B44" s="50" t="str">
        <f>'Пр 1 (произв)'!B113</f>
        <v>Приобретение дизель-генератора 100 кВт на ДЭС д.Каменка</v>
      </c>
      <c r="C44" s="50" t="str">
        <f>'Пр 1 (произв)'!C113</f>
        <v>L_ЗР.30</v>
      </c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464">
        <f>Мероприятия!P34</f>
        <v>0</v>
      </c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38" t="s">
        <v>1442</v>
      </c>
      <c r="AD44" s="464">
        <f>Мероприятия!Q34</f>
        <v>1.5786326400000001</v>
      </c>
      <c r="AE44" s="469">
        <f>'Пр 4-2021 (произв)'!AI114</f>
        <v>0.1</v>
      </c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  <c r="AQ44" s="464">
        <f>Мероприятия!R34</f>
        <v>0</v>
      </c>
      <c r="AR44" s="469">
        <f>'Пр 4-2022 (произв)'!AI114</f>
        <v>0</v>
      </c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50" t="s">
        <v>1501</v>
      </c>
    </row>
    <row r="45" spans="1:55" ht="21" x14ac:dyDescent="0.25">
      <c r="A45" s="49" t="str">
        <f>'Пр 1 (произв)'!A114</f>
        <v>1.3.1.27</v>
      </c>
      <c r="B45" s="50" t="str">
        <f>'Пр 1 (произв)'!B114</f>
        <v>Приобретение дизель-генератора 60 кВт на ДЭС д.Каменка</v>
      </c>
      <c r="C45" s="50" t="str">
        <f>'Пр 1 (произв)'!C114</f>
        <v>L_ЗР.31</v>
      </c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464">
        <f>Мероприятия!P35</f>
        <v>0</v>
      </c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38" t="s">
        <v>1442</v>
      </c>
      <c r="AD45" s="464">
        <f>Мероприятия!Q35</f>
        <v>1.0550435999999999</v>
      </c>
      <c r="AE45" s="469">
        <f>'Пр 4-2021 (произв)'!AI115</f>
        <v>0.06</v>
      </c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38" t="s">
        <v>1442</v>
      </c>
      <c r="AQ45" s="464">
        <f>Мероприятия!R35</f>
        <v>0</v>
      </c>
      <c r="AR45" s="469">
        <f>'Пр 4-2022 (произв)'!AI115</f>
        <v>0</v>
      </c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50" t="s">
        <v>1501</v>
      </c>
    </row>
    <row r="46" spans="1:55" ht="21" x14ac:dyDescent="0.25">
      <c r="A46" s="49" t="str">
        <f>'Пр 1 (произв)'!A115</f>
        <v>1.3.1.28</v>
      </c>
      <c r="B46" s="50" t="str">
        <f>'Пр 1 (произв)'!B115</f>
        <v>Приобретение 2-х дизель-генератов 30 кВт на ДЭС д.Волонга</v>
      </c>
      <c r="C46" s="50" t="str">
        <f>'Пр 1 (произв)'!C115</f>
        <v>L_ЗР.32</v>
      </c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464">
        <f>Мероприятия!P36</f>
        <v>0</v>
      </c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38" t="s">
        <v>1442</v>
      </c>
      <c r="AD46" s="464">
        <f>Мероприятия!Q36</f>
        <v>0.72772959999999998</v>
      </c>
      <c r="AE46" s="469">
        <f>'Пр 4-2021 (произв)'!AI116</f>
        <v>0.03</v>
      </c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38" t="s">
        <v>1442</v>
      </c>
      <c r="AQ46" s="464">
        <f>Мероприятия!R36</f>
        <v>0.72772959999999998</v>
      </c>
      <c r="AR46" s="469">
        <f>'Пр 4-2022 (произв)'!AI116</f>
        <v>0.03</v>
      </c>
      <c r="AS46" s="313"/>
      <c r="AT46" s="313"/>
      <c r="AU46" s="313"/>
      <c r="AV46" s="313"/>
      <c r="AW46" s="313"/>
      <c r="AX46" s="313"/>
      <c r="AY46" s="313"/>
      <c r="AZ46" s="313"/>
      <c r="BA46" s="313"/>
      <c r="BB46" s="313"/>
      <c r="BC46" s="50" t="s">
        <v>1501</v>
      </c>
    </row>
    <row r="47" spans="1:55" ht="21" x14ac:dyDescent="0.25">
      <c r="A47" s="49" t="str">
        <f>'Пр 1 (произв)'!A116</f>
        <v>1.3.1.29</v>
      </c>
      <c r="B47" s="50" t="str">
        <f>'Пр 1 (произв)'!B116</f>
        <v>Приобретение дизель-генератора 60 кВт на ДЭС д.Макарово</v>
      </c>
      <c r="C47" s="50" t="str">
        <f>'Пр 1 (произв)'!C116</f>
        <v>L_ЗР.33</v>
      </c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464">
        <f>Мероприятия!P37</f>
        <v>0</v>
      </c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38" t="s">
        <v>1442</v>
      </c>
      <c r="AD47" s="464">
        <f>Мероприятия!Q37</f>
        <v>1.0550435999999999</v>
      </c>
      <c r="AE47" s="469">
        <f>'Пр 4-2021 (произв)'!AI117</f>
        <v>0.06</v>
      </c>
      <c r="AF47" s="313"/>
      <c r="AG47" s="313"/>
      <c r="AH47" s="313"/>
      <c r="AI47" s="313"/>
      <c r="AJ47" s="313"/>
      <c r="AK47" s="313"/>
      <c r="AL47" s="313"/>
      <c r="AM47" s="313"/>
      <c r="AN47" s="313"/>
      <c r="AO47" s="313"/>
      <c r="AP47" s="338" t="s">
        <v>1442</v>
      </c>
      <c r="AQ47" s="464">
        <f>Мероприятия!R37</f>
        <v>0</v>
      </c>
      <c r="AR47" s="469">
        <f>'Пр 4-2022 (произв)'!AI117</f>
        <v>0</v>
      </c>
      <c r="AS47" s="313"/>
      <c r="AT47" s="313"/>
      <c r="AU47" s="313"/>
      <c r="AV47" s="313"/>
      <c r="AW47" s="313"/>
      <c r="AX47" s="313"/>
      <c r="AY47" s="313"/>
      <c r="AZ47" s="313"/>
      <c r="BA47" s="313"/>
      <c r="BB47" s="313"/>
      <c r="BC47" s="50" t="s">
        <v>1501</v>
      </c>
    </row>
    <row r="48" spans="1:55" ht="21" x14ac:dyDescent="0.25">
      <c r="A48" s="49" t="str">
        <f>'Пр 1 (произв)'!A117</f>
        <v>1.3.1.30</v>
      </c>
      <c r="B48" s="50" t="str">
        <f>'Пр 1 (произв)'!B117</f>
        <v>Приобретение 2-х  дизель-генераторов 60 кВт на ДЭС д.Куя</v>
      </c>
      <c r="C48" s="50" t="str">
        <f>'Пр 1 (произв)'!C117</f>
        <v>L_ЗР.34</v>
      </c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464">
        <f>Мероприятия!P38</f>
        <v>0</v>
      </c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38" t="s">
        <v>1442</v>
      </c>
      <c r="AD48" s="464">
        <f>Мероприятия!Q38</f>
        <v>1.0550435999999999</v>
      </c>
      <c r="AE48" s="469">
        <f>'Пр 4-2021 (произв)'!AI118</f>
        <v>0.06</v>
      </c>
      <c r="AF48" s="313"/>
      <c r="AG48" s="313"/>
      <c r="AH48" s="313"/>
      <c r="AI48" s="313"/>
      <c r="AJ48" s="313"/>
      <c r="AK48" s="313"/>
      <c r="AL48" s="313"/>
      <c r="AM48" s="313"/>
      <c r="AN48" s="313"/>
      <c r="AO48" s="313"/>
      <c r="AP48" s="313"/>
      <c r="AQ48" s="464">
        <f>Мероприятия!R38</f>
        <v>1.0550435999999999</v>
      </c>
      <c r="AR48" s="469">
        <f>'Пр 4-2022 (произв)'!AI118</f>
        <v>0.06</v>
      </c>
      <c r="AS48" s="313"/>
      <c r="AT48" s="313"/>
      <c r="AU48" s="313"/>
      <c r="AV48" s="313"/>
      <c r="AW48" s="313"/>
      <c r="AX48" s="313"/>
      <c r="AY48" s="313"/>
      <c r="AZ48" s="313"/>
      <c r="BA48" s="313"/>
      <c r="BB48" s="313"/>
      <c r="BC48" s="50" t="s">
        <v>1501</v>
      </c>
    </row>
    <row r="49" spans="1:55" ht="21" x14ac:dyDescent="0.25">
      <c r="A49" s="49" t="str">
        <f>'Пр 1 (произв)'!A118</f>
        <v>1.3.1.31</v>
      </c>
      <c r="B49" s="50" t="str">
        <f>'Пр 1 (произв)'!B118</f>
        <v>Приобретение дизель-генератора 16 кВт на ДЭС д.Кия</v>
      </c>
      <c r="C49" s="50" t="str">
        <f>'Пр 1 (произв)'!C118</f>
        <v>L_ЗР.35</v>
      </c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464">
        <f>Мероприятия!P39</f>
        <v>0</v>
      </c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38" t="s">
        <v>1442</v>
      </c>
      <c r="AD49" s="464">
        <f>Мероприятия!Q39</f>
        <v>0.28692768000000002</v>
      </c>
      <c r="AE49" s="469">
        <f>'Пр 4-2021 (произв)'!AI119</f>
        <v>1.6E-2</v>
      </c>
      <c r="AF49" s="313"/>
      <c r="AG49" s="313"/>
      <c r="AH49" s="313"/>
      <c r="AI49" s="313"/>
      <c r="AJ49" s="313"/>
      <c r="AK49" s="313"/>
      <c r="AL49" s="313"/>
      <c r="AM49" s="313"/>
      <c r="AN49" s="313"/>
      <c r="AO49" s="313"/>
      <c r="AP49" s="338" t="s">
        <v>1442</v>
      </c>
      <c r="AQ49" s="464">
        <f>Мероприятия!R39</f>
        <v>0</v>
      </c>
      <c r="AR49" s="469">
        <f>'Пр 4-2022 (произв)'!AI119</f>
        <v>0</v>
      </c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50" t="s">
        <v>1501</v>
      </c>
    </row>
    <row r="50" spans="1:55" ht="21" x14ac:dyDescent="0.25">
      <c r="A50" s="49" t="str">
        <f>'Пр 1 (произв)'!A119</f>
        <v>1.3.1.32</v>
      </c>
      <c r="B50" s="50" t="str">
        <f>'Пр 1 (произв)'!B119</f>
        <v>Приобретение дизель-генератора 60 кВт на ДЭС д. Пылемец</v>
      </c>
      <c r="C50" s="50" t="str">
        <f>'Пр 1 (произв)'!C119</f>
        <v>L_ЗР.36</v>
      </c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464">
        <f>Мероприятия!P40</f>
        <v>0</v>
      </c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38" t="s">
        <v>1442</v>
      </c>
      <c r="AD50" s="464">
        <f>Мероприятия!Q40</f>
        <v>1.0550435999999999</v>
      </c>
      <c r="AE50" s="469">
        <f>'Пр 4-2021 (произв)'!AI120</f>
        <v>0.06</v>
      </c>
      <c r="AF50" s="313"/>
      <c r="AG50" s="313"/>
      <c r="AH50" s="313"/>
      <c r="AI50" s="313"/>
      <c r="AJ50" s="313"/>
      <c r="AK50" s="313"/>
      <c r="AL50" s="313"/>
      <c r="AM50" s="313"/>
      <c r="AN50" s="313"/>
      <c r="AO50" s="313"/>
      <c r="AP50" s="338" t="s">
        <v>1442</v>
      </c>
      <c r="AQ50" s="464">
        <f>Мероприятия!R40</f>
        <v>0</v>
      </c>
      <c r="AR50" s="469">
        <f>'Пр 4-2022 (произв)'!AI120</f>
        <v>0</v>
      </c>
      <c r="AS50" s="313"/>
      <c r="AT50" s="313"/>
      <c r="AU50" s="313"/>
      <c r="AV50" s="313"/>
      <c r="AW50" s="313"/>
      <c r="AX50" s="313"/>
      <c r="AY50" s="313"/>
      <c r="AZ50" s="313"/>
      <c r="BA50" s="313"/>
      <c r="BB50" s="313"/>
      <c r="BC50" s="50" t="s">
        <v>1501</v>
      </c>
    </row>
    <row r="51" spans="1:55" ht="21" x14ac:dyDescent="0.25">
      <c r="A51" s="49" t="str">
        <f>'Пр 1 (произв)'!A120</f>
        <v>1.3.1.33</v>
      </c>
      <c r="B51" s="50" t="str">
        <f>'Пр 1 (произв)'!B120</f>
        <v>Приобретение 2-х дизель-генераторов 200 кВт на ДЭС д. Лабожское</v>
      </c>
      <c r="C51" s="50" t="str">
        <f>'Пр 1 (произв)'!C120</f>
        <v>L_ЗР.37</v>
      </c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464">
        <f>Мероприятия!P41</f>
        <v>0</v>
      </c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38" t="s">
        <v>1442</v>
      </c>
      <c r="AD51" s="464">
        <f>Мероприятия!Q41</f>
        <v>3.4666666666666668</v>
      </c>
      <c r="AE51" s="469">
        <f>'Пр 4-2021 (произв)'!AI121</f>
        <v>0.4</v>
      </c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313"/>
      <c r="AQ51" s="464">
        <f>Мероприятия!R41</f>
        <v>0</v>
      </c>
      <c r="AR51" s="469">
        <f>'Пр 4-2022 (произв)'!AI121</f>
        <v>0</v>
      </c>
      <c r="AS51" s="313"/>
      <c r="AT51" s="313"/>
      <c r="AU51" s="313"/>
      <c r="AV51" s="313"/>
      <c r="AW51" s="313"/>
      <c r="AX51" s="313"/>
      <c r="AY51" s="313"/>
      <c r="AZ51" s="313"/>
      <c r="BA51" s="313"/>
      <c r="BB51" s="313"/>
      <c r="BC51" s="50" t="s">
        <v>1501</v>
      </c>
    </row>
    <row r="52" spans="1:55" ht="21" x14ac:dyDescent="0.25">
      <c r="A52" s="49" t="str">
        <f>'Пр 1 (произв)'!A121</f>
        <v>1.3.1.34</v>
      </c>
      <c r="B52" s="50" t="str">
        <f>'Пр 1 (произв)'!B121</f>
        <v>Приобретение 2-х  дизель-генераторов 60 кВт на ДЭС д.Тошвиска</v>
      </c>
      <c r="C52" s="50" t="str">
        <f>'Пр 1 (произв)'!C121</f>
        <v>L_ЗР.38</v>
      </c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464">
        <f>Мероприятия!P42</f>
        <v>0</v>
      </c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38" t="s">
        <v>1442</v>
      </c>
      <c r="AD52" s="464">
        <f>Мероприятия!Q42</f>
        <v>2.1100871999999997</v>
      </c>
      <c r="AE52" s="469">
        <f>'Пр 4-2021 (произв)'!AI122</f>
        <v>0.12</v>
      </c>
      <c r="AF52" s="313"/>
      <c r="AG52" s="313"/>
      <c r="AH52" s="313"/>
      <c r="AI52" s="313"/>
      <c r="AJ52" s="313"/>
      <c r="AK52" s="313"/>
      <c r="AL52" s="313"/>
      <c r="AM52" s="313"/>
      <c r="AN52" s="313"/>
      <c r="AO52" s="313"/>
      <c r="AP52" s="313"/>
      <c r="AQ52" s="464">
        <f>Мероприятия!R42</f>
        <v>0</v>
      </c>
      <c r="AR52" s="469">
        <f>'Пр 4-2022 (произв)'!AI122</f>
        <v>0</v>
      </c>
      <c r="AS52" s="313"/>
      <c r="AT52" s="313"/>
      <c r="AU52" s="313"/>
      <c r="AV52" s="313"/>
      <c r="AW52" s="313"/>
      <c r="AX52" s="313"/>
      <c r="AY52" s="313"/>
      <c r="AZ52" s="313"/>
      <c r="BA52" s="313"/>
      <c r="BB52" s="313"/>
      <c r="BC52" s="50" t="s">
        <v>1501</v>
      </c>
    </row>
    <row r="53" spans="1:55" ht="21" x14ac:dyDescent="0.25">
      <c r="A53" s="49" t="str">
        <f>'Пр 1 (произв)'!A122</f>
        <v>1.3.1.35</v>
      </c>
      <c r="B53" s="50" t="str">
        <f>'Пр 1 (произв)'!B122</f>
        <v>Приобретение дизель-генератора 315 кВт на ДЭС с. Великовисочное</v>
      </c>
      <c r="C53" s="50" t="str">
        <f>'Пр 1 (произв)'!C122</f>
        <v>L_ЗР.39</v>
      </c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464">
        <f>Мероприятия!P43</f>
        <v>0</v>
      </c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38" t="s">
        <v>1442</v>
      </c>
      <c r="AD53" s="464">
        <f>Мероприятия!Q43</f>
        <v>3.1782400000000002</v>
      </c>
      <c r="AE53" s="469">
        <f>'Пр 4-2021 (произв)'!AI123</f>
        <v>0.315</v>
      </c>
      <c r="AF53" s="313"/>
      <c r="AG53" s="313"/>
      <c r="AH53" s="313"/>
      <c r="AI53" s="313"/>
      <c r="AJ53" s="313"/>
      <c r="AK53" s="313"/>
      <c r="AL53" s="313"/>
      <c r="AM53" s="313"/>
      <c r="AN53" s="313"/>
      <c r="AO53" s="313"/>
      <c r="AP53" s="313"/>
      <c r="AQ53" s="464">
        <f>Мероприятия!R43</f>
        <v>0</v>
      </c>
      <c r="AR53" s="469">
        <f>'Пр 4-2022 (произв)'!AI123</f>
        <v>0</v>
      </c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50" t="s">
        <v>1501</v>
      </c>
    </row>
    <row r="54" spans="1:55" ht="21" x14ac:dyDescent="0.25">
      <c r="A54" s="49" t="str">
        <f>'Пр 1 (произв)'!A123</f>
        <v>1.3.1.36</v>
      </c>
      <c r="B54" s="50" t="str">
        <f>'Пр 1 (произв)'!B123</f>
        <v>Приобретение дизель-генерара 60 кВт на ДЭС д.Снопа</v>
      </c>
      <c r="C54" s="50" t="str">
        <f>'Пр 1 (произв)'!C123</f>
        <v>M_ЗР.40</v>
      </c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464">
        <f>Мероприятия!P44</f>
        <v>0</v>
      </c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38" t="s">
        <v>1442</v>
      </c>
      <c r="AD54" s="464">
        <f>Мероприятия!Q44</f>
        <v>0</v>
      </c>
      <c r="AE54" s="469">
        <f>'Пр 4-2021 (произв)'!AI124</f>
        <v>0</v>
      </c>
      <c r="AF54" s="313"/>
      <c r="AG54" s="313"/>
      <c r="AH54" s="313"/>
      <c r="AI54" s="313"/>
      <c r="AJ54" s="313"/>
      <c r="AK54" s="313"/>
      <c r="AL54" s="313"/>
      <c r="AM54" s="313"/>
      <c r="AN54" s="313"/>
      <c r="AO54" s="313"/>
      <c r="AP54" s="313"/>
      <c r="AQ54" s="464">
        <f>Мероприятия!R44</f>
        <v>1.0972453439999998</v>
      </c>
      <c r="AR54" s="469">
        <f>'Пр 4-2022 (произв)'!AI124</f>
        <v>0.06</v>
      </c>
      <c r="AS54" s="313"/>
      <c r="AT54" s="313"/>
      <c r="AU54" s="313"/>
      <c r="AV54" s="313"/>
      <c r="AW54" s="313"/>
      <c r="AX54" s="313"/>
      <c r="AY54" s="313"/>
      <c r="AZ54" s="313"/>
      <c r="BA54" s="313"/>
      <c r="BB54" s="313"/>
      <c r="BC54" s="50" t="s">
        <v>1501</v>
      </c>
    </row>
    <row r="55" spans="1:55" ht="21" x14ac:dyDescent="0.25">
      <c r="A55" s="49" t="str">
        <f>'Пр 1 (произв)'!A124</f>
        <v>1.3.1.37</v>
      </c>
      <c r="B55" s="50" t="str">
        <f>'Пр 1 (произв)'!B124</f>
        <v>Приобретение 2-х дизель-генераторов 315 кВт на ДЭС п.Хорей-Вер</v>
      </c>
      <c r="C55" s="50" t="str">
        <f>'Пр 1 (произв)'!C124</f>
        <v>M_ЗР.41</v>
      </c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464">
        <f>Мероприятия!P45</f>
        <v>0</v>
      </c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38" t="s">
        <v>1442</v>
      </c>
      <c r="AD55" s="464">
        <f>Мероприятия!Q45</f>
        <v>0</v>
      </c>
      <c r="AE55" s="469">
        <f>'Пр 4-2021 (произв)'!AI125</f>
        <v>0</v>
      </c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38" t="s">
        <v>1442</v>
      </c>
      <c r="AQ55" s="464">
        <f>Мероприятия!R45</f>
        <v>6.3564800000000004</v>
      </c>
      <c r="AR55" s="469">
        <f>'Пр 4-2022 (произв)'!AI125</f>
        <v>0.63</v>
      </c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50" t="s">
        <v>1501</v>
      </c>
    </row>
    <row r="56" spans="1:55" ht="21" x14ac:dyDescent="0.25">
      <c r="A56" s="49" t="str">
        <f>'Пр 1 (произв)'!A125</f>
        <v>1.3.1.38</v>
      </c>
      <c r="B56" s="50" t="str">
        <f>'Пр 1 (произв)'!B125</f>
        <v>Приобретение 2-х дизель-генераторов 200 кВт на ДЭС с. Несь</v>
      </c>
      <c r="C56" s="50" t="str">
        <f>'Пр 1 (произв)'!C125</f>
        <v>M_ЗР.42</v>
      </c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464">
        <f>Мероприятия!P46</f>
        <v>0</v>
      </c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38" t="s">
        <v>1442</v>
      </c>
      <c r="AD56" s="464">
        <f>Мероприятия!Q46</f>
        <v>0</v>
      </c>
      <c r="AE56" s="469">
        <f>'Пр 4-2021 (произв)'!AI126</f>
        <v>0</v>
      </c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38" t="s">
        <v>1442</v>
      </c>
      <c r="AQ56" s="464">
        <f>Мероприятия!R46</f>
        <v>3.4666666666666668</v>
      </c>
      <c r="AR56" s="469">
        <f>'Пр 4-2022 (произв)'!AI126</f>
        <v>0.4</v>
      </c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50" t="s">
        <v>1501</v>
      </c>
    </row>
    <row r="57" spans="1:55" ht="21" x14ac:dyDescent="0.25">
      <c r="A57" s="49" t="str">
        <f>'Пр 1 (произв)'!A126</f>
        <v>1.3.1.39</v>
      </c>
      <c r="B57" s="50" t="str">
        <f>'Пр 1 (произв)'!B126</f>
        <v>Приобретение 2-х дизель-генераторов 100 кВт на ДЭС д.Хонгурей</v>
      </c>
      <c r="C57" s="50" t="str">
        <f>'Пр 1 (произв)'!C126</f>
        <v>M_ЗР.43</v>
      </c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464">
        <f>Мероприятия!P47</f>
        <v>0</v>
      </c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38" t="s">
        <v>1442</v>
      </c>
      <c r="AD57" s="464">
        <f>Мероприятия!Q47</f>
        <v>0</v>
      </c>
      <c r="AE57" s="469">
        <f>'Пр 4-2021 (произв)'!AI127</f>
        <v>0</v>
      </c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464">
        <f>Мероприятия!R47</f>
        <v>3.1572652800000003</v>
      </c>
      <c r="AR57" s="469">
        <f>'Пр 4-2022 (произв)'!AI127</f>
        <v>0.2</v>
      </c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50" t="s">
        <v>1501</v>
      </c>
    </row>
    <row r="58" spans="1:55" ht="21" x14ac:dyDescent="0.25">
      <c r="A58" s="49" t="str">
        <f>'Пр 1 (произв)'!A127</f>
        <v>1.3.1.40</v>
      </c>
      <c r="B58" s="50" t="str">
        <f>'Пр 1 (произв)'!B127</f>
        <v>Приобретение дизель-генератора 100 кВт на ДЭС д.Макарово</v>
      </c>
      <c r="C58" s="50" t="str">
        <f>'Пр 1 (произв)'!C127</f>
        <v>M_ЗР.44</v>
      </c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464">
        <f>Мероприятия!P48</f>
        <v>0</v>
      </c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38" t="s">
        <v>1442</v>
      </c>
      <c r="AD58" s="464">
        <f>Мероприятия!Q48</f>
        <v>0</v>
      </c>
      <c r="AE58" s="469">
        <f>'Пр 4-2021 (произв)'!AI128</f>
        <v>0</v>
      </c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38" t="s">
        <v>1442</v>
      </c>
      <c r="AQ58" s="464">
        <f>Мероприятия!R48</f>
        <v>1.5786326400000001</v>
      </c>
      <c r="AR58" s="469">
        <f>'Пр 4-2022 (произв)'!AI128</f>
        <v>0.2</v>
      </c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50" t="s">
        <v>1501</v>
      </c>
    </row>
    <row r="59" spans="1:55" ht="21" x14ac:dyDescent="0.25">
      <c r="A59" s="49" t="str">
        <f>'Пр 1 (произв)'!A128</f>
        <v>1.3.1.41</v>
      </c>
      <c r="B59" s="50" t="str">
        <f>'Пр 1 (произв)'!B128</f>
        <v>Приобретение дизель-генератора 30 кВт на ДЭС д.Кия</v>
      </c>
      <c r="C59" s="50" t="str">
        <f>'Пр 1 (произв)'!C128</f>
        <v>M_ЗР.45</v>
      </c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464">
        <f>Мероприятия!P49</f>
        <v>0</v>
      </c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38" t="s">
        <v>1442</v>
      </c>
      <c r="AD59" s="464">
        <f>Мероприятия!Q49</f>
        <v>0</v>
      </c>
      <c r="AE59" s="469">
        <f>'Пр 4-2021 (произв)'!AI129</f>
        <v>0</v>
      </c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38" t="s">
        <v>1442</v>
      </c>
      <c r="AQ59" s="464">
        <f>Мероприятия!R49</f>
        <v>0.75683878399999993</v>
      </c>
      <c r="AR59" s="469">
        <f>'Пр 4-2022 (произв)'!AI129</f>
        <v>0.03</v>
      </c>
      <c r="AS59" s="313"/>
      <c r="AT59" s="313"/>
      <c r="AU59" s="313"/>
      <c r="AV59" s="313"/>
      <c r="AW59" s="313"/>
      <c r="AX59" s="313"/>
      <c r="AY59" s="313"/>
      <c r="AZ59" s="313"/>
      <c r="BA59" s="313"/>
      <c r="BB59" s="313"/>
      <c r="BC59" s="50" t="s">
        <v>1501</v>
      </c>
    </row>
    <row r="60" spans="1:55" ht="13.5" customHeight="1" x14ac:dyDescent="0.25">
      <c r="A60" s="49" t="str">
        <f>'Пр 1 (произв)'!A165</f>
        <v>1.5.1.1</v>
      </c>
      <c r="B60" s="50" t="str">
        <f>'Пр 1 (произв)'!B165</f>
        <v>Установка ветрогенераторов в д. Волонга (4 шт)</v>
      </c>
      <c r="C60" s="50" t="str">
        <f>'Пр 1 (произв)'!C165</f>
        <v>K_ЗР.18</v>
      </c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464">
        <f>Мероприятия!P14</f>
        <v>0</v>
      </c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38" t="s">
        <v>1442</v>
      </c>
      <c r="AD60" s="464">
        <f>Мероприятия!Q14</f>
        <v>3.3874535537399999</v>
      </c>
      <c r="AE60" s="469">
        <f>'Пр 4-2021 (произв)'!AI164</f>
        <v>0</v>
      </c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464">
        <f>Мероприятия!R14</f>
        <v>0</v>
      </c>
      <c r="AR60" s="469">
        <f>'Пр 4-2022 (произв)'!AI164</f>
        <v>0</v>
      </c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50" t="s">
        <v>1501</v>
      </c>
    </row>
    <row r="61" spans="1:55" ht="15.75" customHeight="1" x14ac:dyDescent="0.25">
      <c r="A61" s="49" t="str">
        <f>'Пр 1 (произв)'!A166</f>
        <v>1.5.1.2</v>
      </c>
      <c r="B61" s="50" t="str">
        <f>'Пр 1 (произв)'!B166</f>
        <v>Установка ветрогенераторов в д. Мгла (4 шт)</v>
      </c>
      <c r="C61" s="50" t="str">
        <f>'Пр 1 (произв)'!C166</f>
        <v>K_ЗР.19</v>
      </c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464">
        <f>Мероприятия!P15</f>
        <v>0</v>
      </c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38" t="s">
        <v>1442</v>
      </c>
      <c r="AD61" s="464">
        <f>Мероприятия!Q15</f>
        <v>3.2247443445599999</v>
      </c>
      <c r="AE61" s="469">
        <f>'Пр 4-2021 (произв)'!AI165</f>
        <v>0</v>
      </c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464">
        <f>Мероприятия!R15</f>
        <v>0</v>
      </c>
      <c r="AR61" s="469">
        <f>'Пр 4-2022 (произв)'!AI165</f>
        <v>0</v>
      </c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50" t="s">
        <v>1501</v>
      </c>
    </row>
    <row r="62" spans="1:55" ht="17.25" customHeight="1" x14ac:dyDescent="0.25">
      <c r="A62" s="49" t="str">
        <f>'Пр 1 (произв)'!A167</f>
        <v>1.5.1.3</v>
      </c>
      <c r="B62" s="50" t="str">
        <f>'Пр 1 (произв)'!B167</f>
        <v>Установка ветрогенераторов в д. Белушье (4 шт)</v>
      </c>
      <c r="C62" s="50" t="str">
        <f>'Пр 1 (произв)'!C167</f>
        <v>K_ЗР.20</v>
      </c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464">
        <f>Мероприятия!P16</f>
        <v>0</v>
      </c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38" t="s">
        <v>1442</v>
      </c>
      <c r="AD62" s="464">
        <f>Мероприятия!Q16</f>
        <v>3.3874535537399999</v>
      </c>
      <c r="AE62" s="469">
        <f>'Пр 4-2021 (произв)'!AI166</f>
        <v>0</v>
      </c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464">
        <f>Мероприятия!R16</f>
        <v>0</v>
      </c>
      <c r="AR62" s="469">
        <f>'Пр 4-2022 (произв)'!AI166</f>
        <v>0</v>
      </c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50" t="s">
        <v>1501</v>
      </c>
    </row>
    <row r="63" spans="1:55" ht="21" x14ac:dyDescent="0.25">
      <c r="A63" s="49" t="str">
        <f>'Пр 1 (произв)'!A178</f>
        <v>1.5.4.1</v>
      </c>
      <c r="B63" s="50" t="str">
        <f>'Пр 1 (произв)'!B178</f>
        <v>Создание интеллектуальной системы учета электрической энергии</v>
      </c>
      <c r="C63" s="50" t="str">
        <f>'Пр 1 (произв)'!C178</f>
        <v>K_ЗР.21</v>
      </c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464">
        <f>Мероприятия!P17</f>
        <v>1</v>
      </c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38" t="s">
        <v>1442</v>
      </c>
      <c r="AD63" s="464">
        <f>Мероприятия!Q17</f>
        <v>19.309359999999998</v>
      </c>
      <c r="AE63" s="469">
        <f>'Пр 4-2021 (произв)'!AI177</f>
        <v>0</v>
      </c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38" t="s">
        <v>1442</v>
      </c>
      <c r="AQ63" s="464">
        <f>Мероприятия!R17</f>
        <v>60.309359999999998</v>
      </c>
      <c r="AR63" s="469">
        <f>'Пр 4-2022 (произв)'!AI177</f>
        <v>0</v>
      </c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50" t="s">
        <v>1502</v>
      </c>
    </row>
  </sheetData>
  <mergeCells count="23">
    <mergeCell ref="BC13:BC16"/>
    <mergeCell ref="P14:AB14"/>
    <mergeCell ref="AC14:AO14"/>
    <mergeCell ref="AP14:BB14"/>
    <mergeCell ref="D15:I15"/>
    <mergeCell ref="J15:O15"/>
    <mergeCell ref="P15:V15"/>
    <mergeCell ref="W15:AB15"/>
    <mergeCell ref="AC15:AI15"/>
    <mergeCell ref="AJ15:AO15"/>
    <mergeCell ref="V11:AP11"/>
    <mergeCell ref="A13:A16"/>
    <mergeCell ref="B13:B16"/>
    <mergeCell ref="C13:C16"/>
    <mergeCell ref="D13:O14"/>
    <mergeCell ref="P13:BB13"/>
    <mergeCell ref="AP15:AV15"/>
    <mergeCell ref="AW15:BB15"/>
    <mergeCell ref="V10:AP10"/>
    <mergeCell ref="AX1:BC1"/>
    <mergeCell ref="A3:BB3"/>
    <mergeCell ref="V6:AG6"/>
    <mergeCell ref="Z8:AA8"/>
  </mergeCells>
  <pageMargins left="0.59055118110236227" right="0.59055118110236227" top="0.78740157480314965" bottom="0.39370078740157483" header="0.19685039370078741" footer="0.19685039370078741"/>
  <pageSetup paperSize="8" fitToHeight="2" pageOrder="overThenDown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"/>
  <sheetViews>
    <sheetView view="pageBreakPreview" zoomScaleNormal="100" workbookViewId="0">
      <selection activeCell="E18" sqref="E18"/>
    </sheetView>
  </sheetViews>
  <sheetFormatPr defaultRowHeight="15" x14ac:dyDescent="0.25"/>
  <cols>
    <col min="1" max="1" width="6.28515625" style="12" customWidth="1"/>
    <col min="2" max="2" width="24" style="12" customWidth="1"/>
    <col min="3" max="3" width="8.28515625" style="12" customWidth="1"/>
    <col min="4" max="23" width="4.140625" style="12" customWidth="1"/>
    <col min="24" max="24" width="6.5703125" style="12" customWidth="1"/>
    <col min="25" max="33" width="4.140625" style="12" customWidth="1"/>
    <col min="34" max="34" width="6.5703125" style="12" customWidth="1"/>
    <col min="35" max="43" width="4.140625" style="12" customWidth="1"/>
    <col min="44" max="44" width="6.42578125" style="12" customWidth="1"/>
    <col min="45" max="53" width="4.140625" style="12" customWidth="1"/>
    <col min="54" max="54" width="6.140625" style="12" customWidth="1"/>
    <col min="55" max="63" width="4.140625" style="12" customWidth="1"/>
    <col min="64" max="64" width="13.5703125" style="12" customWidth="1"/>
    <col min="65" max="256" width="9.140625" style="12"/>
    <col min="257" max="257" width="6.28515625" style="12" customWidth="1"/>
    <col min="258" max="258" width="15.85546875" style="12" customWidth="1"/>
    <col min="259" max="259" width="8.28515625" style="12" customWidth="1"/>
    <col min="260" max="319" width="4.140625" style="12" customWidth="1"/>
    <col min="320" max="320" width="13.5703125" style="12" customWidth="1"/>
    <col min="321" max="512" width="9.140625" style="12"/>
    <col min="513" max="513" width="6.28515625" style="12" customWidth="1"/>
    <col min="514" max="514" width="15.85546875" style="12" customWidth="1"/>
    <col min="515" max="515" width="8.28515625" style="12" customWidth="1"/>
    <col min="516" max="575" width="4.140625" style="12" customWidth="1"/>
    <col min="576" max="576" width="13.5703125" style="12" customWidth="1"/>
    <col min="577" max="768" width="9.140625" style="12"/>
    <col min="769" max="769" width="6.28515625" style="12" customWidth="1"/>
    <col min="770" max="770" width="15.85546875" style="12" customWidth="1"/>
    <col min="771" max="771" width="8.28515625" style="12" customWidth="1"/>
    <col min="772" max="831" width="4.140625" style="12" customWidth="1"/>
    <col min="832" max="832" width="13.5703125" style="12" customWidth="1"/>
    <col min="833" max="1024" width="9.140625" style="12"/>
    <col min="1025" max="1025" width="6.28515625" style="12" customWidth="1"/>
    <col min="1026" max="1026" width="15.85546875" style="12" customWidth="1"/>
    <col min="1027" max="1027" width="8.28515625" style="12" customWidth="1"/>
    <col min="1028" max="1087" width="4.140625" style="12" customWidth="1"/>
    <col min="1088" max="1088" width="13.5703125" style="12" customWidth="1"/>
    <col min="1089" max="1280" width="9.140625" style="12"/>
    <col min="1281" max="1281" width="6.28515625" style="12" customWidth="1"/>
    <col min="1282" max="1282" width="15.85546875" style="12" customWidth="1"/>
    <col min="1283" max="1283" width="8.28515625" style="12" customWidth="1"/>
    <col min="1284" max="1343" width="4.140625" style="12" customWidth="1"/>
    <col min="1344" max="1344" width="13.5703125" style="12" customWidth="1"/>
    <col min="1345" max="1536" width="9.140625" style="12"/>
    <col min="1537" max="1537" width="6.28515625" style="12" customWidth="1"/>
    <col min="1538" max="1538" width="15.85546875" style="12" customWidth="1"/>
    <col min="1539" max="1539" width="8.28515625" style="12" customWidth="1"/>
    <col min="1540" max="1599" width="4.140625" style="12" customWidth="1"/>
    <col min="1600" max="1600" width="13.5703125" style="12" customWidth="1"/>
    <col min="1601" max="1792" width="9.140625" style="12"/>
    <col min="1793" max="1793" width="6.28515625" style="12" customWidth="1"/>
    <col min="1794" max="1794" width="15.85546875" style="12" customWidth="1"/>
    <col min="1795" max="1795" width="8.28515625" style="12" customWidth="1"/>
    <col min="1796" max="1855" width="4.140625" style="12" customWidth="1"/>
    <col min="1856" max="1856" width="13.5703125" style="12" customWidth="1"/>
    <col min="1857" max="2048" width="9.140625" style="12"/>
    <col min="2049" max="2049" width="6.28515625" style="12" customWidth="1"/>
    <col min="2050" max="2050" width="15.85546875" style="12" customWidth="1"/>
    <col min="2051" max="2051" width="8.28515625" style="12" customWidth="1"/>
    <col min="2052" max="2111" width="4.140625" style="12" customWidth="1"/>
    <col min="2112" max="2112" width="13.5703125" style="12" customWidth="1"/>
    <col min="2113" max="2304" width="9.140625" style="12"/>
    <col min="2305" max="2305" width="6.28515625" style="12" customWidth="1"/>
    <col min="2306" max="2306" width="15.85546875" style="12" customWidth="1"/>
    <col min="2307" max="2307" width="8.28515625" style="12" customWidth="1"/>
    <col min="2308" max="2367" width="4.140625" style="12" customWidth="1"/>
    <col min="2368" max="2368" width="13.5703125" style="12" customWidth="1"/>
    <col min="2369" max="2560" width="9.140625" style="12"/>
    <col min="2561" max="2561" width="6.28515625" style="12" customWidth="1"/>
    <col min="2562" max="2562" width="15.85546875" style="12" customWidth="1"/>
    <col min="2563" max="2563" width="8.28515625" style="12" customWidth="1"/>
    <col min="2564" max="2623" width="4.140625" style="12" customWidth="1"/>
    <col min="2624" max="2624" width="13.5703125" style="12" customWidth="1"/>
    <col min="2625" max="2816" width="9.140625" style="12"/>
    <col min="2817" max="2817" width="6.28515625" style="12" customWidth="1"/>
    <col min="2818" max="2818" width="15.85546875" style="12" customWidth="1"/>
    <col min="2819" max="2819" width="8.28515625" style="12" customWidth="1"/>
    <col min="2820" max="2879" width="4.140625" style="12" customWidth="1"/>
    <col min="2880" max="2880" width="13.5703125" style="12" customWidth="1"/>
    <col min="2881" max="3072" width="9.140625" style="12"/>
    <col min="3073" max="3073" width="6.28515625" style="12" customWidth="1"/>
    <col min="3074" max="3074" width="15.85546875" style="12" customWidth="1"/>
    <col min="3075" max="3075" width="8.28515625" style="12" customWidth="1"/>
    <col min="3076" max="3135" width="4.140625" style="12" customWidth="1"/>
    <col min="3136" max="3136" width="13.5703125" style="12" customWidth="1"/>
    <col min="3137" max="3328" width="9.140625" style="12"/>
    <col min="3329" max="3329" width="6.28515625" style="12" customWidth="1"/>
    <col min="3330" max="3330" width="15.85546875" style="12" customWidth="1"/>
    <col min="3331" max="3331" width="8.28515625" style="12" customWidth="1"/>
    <col min="3332" max="3391" width="4.140625" style="12" customWidth="1"/>
    <col min="3392" max="3392" width="13.5703125" style="12" customWidth="1"/>
    <col min="3393" max="3584" width="9.140625" style="12"/>
    <col min="3585" max="3585" width="6.28515625" style="12" customWidth="1"/>
    <col min="3586" max="3586" width="15.85546875" style="12" customWidth="1"/>
    <col min="3587" max="3587" width="8.28515625" style="12" customWidth="1"/>
    <col min="3588" max="3647" width="4.140625" style="12" customWidth="1"/>
    <col min="3648" max="3648" width="13.5703125" style="12" customWidth="1"/>
    <col min="3649" max="3840" width="9.140625" style="12"/>
    <col min="3841" max="3841" width="6.28515625" style="12" customWidth="1"/>
    <col min="3842" max="3842" width="15.85546875" style="12" customWidth="1"/>
    <col min="3843" max="3843" width="8.28515625" style="12" customWidth="1"/>
    <col min="3844" max="3903" width="4.140625" style="12" customWidth="1"/>
    <col min="3904" max="3904" width="13.5703125" style="12" customWidth="1"/>
    <col min="3905" max="4096" width="9.140625" style="12"/>
    <col min="4097" max="4097" width="6.28515625" style="12" customWidth="1"/>
    <col min="4098" max="4098" width="15.85546875" style="12" customWidth="1"/>
    <col min="4099" max="4099" width="8.28515625" style="12" customWidth="1"/>
    <col min="4100" max="4159" width="4.140625" style="12" customWidth="1"/>
    <col min="4160" max="4160" width="13.5703125" style="12" customWidth="1"/>
    <col min="4161" max="4352" width="9.140625" style="12"/>
    <col min="4353" max="4353" width="6.28515625" style="12" customWidth="1"/>
    <col min="4354" max="4354" width="15.85546875" style="12" customWidth="1"/>
    <col min="4355" max="4355" width="8.28515625" style="12" customWidth="1"/>
    <col min="4356" max="4415" width="4.140625" style="12" customWidth="1"/>
    <col min="4416" max="4416" width="13.5703125" style="12" customWidth="1"/>
    <col min="4417" max="4608" width="9.140625" style="12"/>
    <col min="4609" max="4609" width="6.28515625" style="12" customWidth="1"/>
    <col min="4610" max="4610" width="15.85546875" style="12" customWidth="1"/>
    <col min="4611" max="4611" width="8.28515625" style="12" customWidth="1"/>
    <col min="4612" max="4671" width="4.140625" style="12" customWidth="1"/>
    <col min="4672" max="4672" width="13.5703125" style="12" customWidth="1"/>
    <col min="4673" max="4864" width="9.140625" style="12"/>
    <col min="4865" max="4865" width="6.28515625" style="12" customWidth="1"/>
    <col min="4866" max="4866" width="15.85546875" style="12" customWidth="1"/>
    <col min="4867" max="4867" width="8.28515625" style="12" customWidth="1"/>
    <col min="4868" max="4927" width="4.140625" style="12" customWidth="1"/>
    <col min="4928" max="4928" width="13.5703125" style="12" customWidth="1"/>
    <col min="4929" max="5120" width="9.140625" style="12"/>
    <col min="5121" max="5121" width="6.28515625" style="12" customWidth="1"/>
    <col min="5122" max="5122" width="15.85546875" style="12" customWidth="1"/>
    <col min="5123" max="5123" width="8.28515625" style="12" customWidth="1"/>
    <col min="5124" max="5183" width="4.140625" style="12" customWidth="1"/>
    <col min="5184" max="5184" width="13.5703125" style="12" customWidth="1"/>
    <col min="5185" max="5376" width="9.140625" style="12"/>
    <col min="5377" max="5377" width="6.28515625" style="12" customWidth="1"/>
    <col min="5378" max="5378" width="15.85546875" style="12" customWidth="1"/>
    <col min="5379" max="5379" width="8.28515625" style="12" customWidth="1"/>
    <col min="5380" max="5439" width="4.140625" style="12" customWidth="1"/>
    <col min="5440" max="5440" width="13.5703125" style="12" customWidth="1"/>
    <col min="5441" max="5632" width="9.140625" style="12"/>
    <col min="5633" max="5633" width="6.28515625" style="12" customWidth="1"/>
    <col min="5634" max="5634" width="15.85546875" style="12" customWidth="1"/>
    <col min="5635" max="5635" width="8.28515625" style="12" customWidth="1"/>
    <col min="5636" max="5695" width="4.140625" style="12" customWidth="1"/>
    <col min="5696" max="5696" width="13.5703125" style="12" customWidth="1"/>
    <col min="5697" max="5888" width="9.140625" style="12"/>
    <col min="5889" max="5889" width="6.28515625" style="12" customWidth="1"/>
    <col min="5890" max="5890" width="15.85546875" style="12" customWidth="1"/>
    <col min="5891" max="5891" width="8.28515625" style="12" customWidth="1"/>
    <col min="5892" max="5951" width="4.140625" style="12" customWidth="1"/>
    <col min="5952" max="5952" width="13.5703125" style="12" customWidth="1"/>
    <col min="5953" max="6144" width="9.140625" style="12"/>
    <col min="6145" max="6145" width="6.28515625" style="12" customWidth="1"/>
    <col min="6146" max="6146" width="15.85546875" style="12" customWidth="1"/>
    <col min="6147" max="6147" width="8.28515625" style="12" customWidth="1"/>
    <col min="6148" max="6207" width="4.140625" style="12" customWidth="1"/>
    <col min="6208" max="6208" width="13.5703125" style="12" customWidth="1"/>
    <col min="6209" max="6400" width="9.140625" style="12"/>
    <col min="6401" max="6401" width="6.28515625" style="12" customWidth="1"/>
    <col min="6402" max="6402" width="15.85546875" style="12" customWidth="1"/>
    <col min="6403" max="6403" width="8.28515625" style="12" customWidth="1"/>
    <col min="6404" max="6463" width="4.140625" style="12" customWidth="1"/>
    <col min="6464" max="6464" width="13.5703125" style="12" customWidth="1"/>
    <col min="6465" max="6656" width="9.140625" style="12"/>
    <col min="6657" max="6657" width="6.28515625" style="12" customWidth="1"/>
    <col min="6658" max="6658" width="15.85546875" style="12" customWidth="1"/>
    <col min="6659" max="6659" width="8.28515625" style="12" customWidth="1"/>
    <col min="6660" max="6719" width="4.140625" style="12" customWidth="1"/>
    <col min="6720" max="6720" width="13.5703125" style="12" customWidth="1"/>
    <col min="6721" max="6912" width="9.140625" style="12"/>
    <col min="6913" max="6913" width="6.28515625" style="12" customWidth="1"/>
    <col min="6914" max="6914" width="15.85546875" style="12" customWidth="1"/>
    <col min="6915" max="6915" width="8.28515625" style="12" customWidth="1"/>
    <col min="6916" max="6975" width="4.140625" style="12" customWidth="1"/>
    <col min="6976" max="6976" width="13.5703125" style="12" customWidth="1"/>
    <col min="6977" max="7168" width="9.140625" style="12"/>
    <col min="7169" max="7169" width="6.28515625" style="12" customWidth="1"/>
    <col min="7170" max="7170" width="15.85546875" style="12" customWidth="1"/>
    <col min="7171" max="7171" width="8.28515625" style="12" customWidth="1"/>
    <col min="7172" max="7231" width="4.140625" style="12" customWidth="1"/>
    <col min="7232" max="7232" width="13.5703125" style="12" customWidth="1"/>
    <col min="7233" max="7424" width="9.140625" style="12"/>
    <col min="7425" max="7425" width="6.28515625" style="12" customWidth="1"/>
    <col min="7426" max="7426" width="15.85546875" style="12" customWidth="1"/>
    <col min="7427" max="7427" width="8.28515625" style="12" customWidth="1"/>
    <col min="7428" max="7487" width="4.140625" style="12" customWidth="1"/>
    <col min="7488" max="7488" width="13.5703125" style="12" customWidth="1"/>
    <col min="7489" max="7680" width="9.140625" style="12"/>
    <col min="7681" max="7681" width="6.28515625" style="12" customWidth="1"/>
    <col min="7682" max="7682" width="15.85546875" style="12" customWidth="1"/>
    <col min="7683" max="7683" width="8.28515625" style="12" customWidth="1"/>
    <col min="7684" max="7743" width="4.140625" style="12" customWidth="1"/>
    <col min="7744" max="7744" width="13.5703125" style="12" customWidth="1"/>
    <col min="7745" max="7936" width="9.140625" style="12"/>
    <col min="7937" max="7937" width="6.28515625" style="12" customWidth="1"/>
    <col min="7938" max="7938" width="15.85546875" style="12" customWidth="1"/>
    <col min="7939" max="7939" width="8.28515625" style="12" customWidth="1"/>
    <col min="7940" max="7999" width="4.140625" style="12" customWidth="1"/>
    <col min="8000" max="8000" width="13.5703125" style="12" customWidth="1"/>
    <col min="8001" max="8192" width="9.140625" style="12"/>
    <col min="8193" max="8193" width="6.28515625" style="12" customWidth="1"/>
    <col min="8194" max="8194" width="15.85546875" style="12" customWidth="1"/>
    <col min="8195" max="8195" width="8.28515625" style="12" customWidth="1"/>
    <col min="8196" max="8255" width="4.140625" style="12" customWidth="1"/>
    <col min="8256" max="8256" width="13.5703125" style="12" customWidth="1"/>
    <col min="8257" max="8448" width="9.140625" style="12"/>
    <col min="8449" max="8449" width="6.28515625" style="12" customWidth="1"/>
    <col min="8450" max="8450" width="15.85546875" style="12" customWidth="1"/>
    <col min="8451" max="8451" width="8.28515625" style="12" customWidth="1"/>
    <col min="8452" max="8511" width="4.140625" style="12" customWidth="1"/>
    <col min="8512" max="8512" width="13.5703125" style="12" customWidth="1"/>
    <col min="8513" max="8704" width="9.140625" style="12"/>
    <col min="8705" max="8705" width="6.28515625" style="12" customWidth="1"/>
    <col min="8706" max="8706" width="15.85546875" style="12" customWidth="1"/>
    <col min="8707" max="8707" width="8.28515625" style="12" customWidth="1"/>
    <col min="8708" max="8767" width="4.140625" style="12" customWidth="1"/>
    <col min="8768" max="8768" width="13.5703125" style="12" customWidth="1"/>
    <col min="8769" max="8960" width="9.140625" style="12"/>
    <col min="8961" max="8961" width="6.28515625" style="12" customWidth="1"/>
    <col min="8962" max="8962" width="15.85546875" style="12" customWidth="1"/>
    <col min="8963" max="8963" width="8.28515625" style="12" customWidth="1"/>
    <col min="8964" max="9023" width="4.140625" style="12" customWidth="1"/>
    <col min="9024" max="9024" width="13.5703125" style="12" customWidth="1"/>
    <col min="9025" max="9216" width="9.140625" style="12"/>
    <col min="9217" max="9217" width="6.28515625" style="12" customWidth="1"/>
    <col min="9218" max="9218" width="15.85546875" style="12" customWidth="1"/>
    <col min="9219" max="9219" width="8.28515625" style="12" customWidth="1"/>
    <col min="9220" max="9279" width="4.140625" style="12" customWidth="1"/>
    <col min="9280" max="9280" width="13.5703125" style="12" customWidth="1"/>
    <col min="9281" max="9472" width="9.140625" style="12"/>
    <col min="9473" max="9473" width="6.28515625" style="12" customWidth="1"/>
    <col min="9474" max="9474" width="15.85546875" style="12" customWidth="1"/>
    <col min="9475" max="9475" width="8.28515625" style="12" customWidth="1"/>
    <col min="9476" max="9535" width="4.140625" style="12" customWidth="1"/>
    <col min="9536" max="9536" width="13.5703125" style="12" customWidth="1"/>
    <col min="9537" max="9728" width="9.140625" style="12"/>
    <col min="9729" max="9729" width="6.28515625" style="12" customWidth="1"/>
    <col min="9730" max="9730" width="15.85546875" style="12" customWidth="1"/>
    <col min="9731" max="9731" width="8.28515625" style="12" customWidth="1"/>
    <col min="9732" max="9791" width="4.140625" style="12" customWidth="1"/>
    <col min="9792" max="9792" width="13.5703125" style="12" customWidth="1"/>
    <col min="9793" max="9984" width="9.140625" style="12"/>
    <col min="9985" max="9985" width="6.28515625" style="12" customWidth="1"/>
    <col min="9986" max="9986" width="15.85546875" style="12" customWidth="1"/>
    <col min="9987" max="9987" width="8.28515625" style="12" customWidth="1"/>
    <col min="9988" max="10047" width="4.140625" style="12" customWidth="1"/>
    <col min="10048" max="10048" width="13.5703125" style="12" customWidth="1"/>
    <col min="10049" max="10240" width="9.140625" style="12"/>
    <col min="10241" max="10241" width="6.28515625" style="12" customWidth="1"/>
    <col min="10242" max="10242" width="15.85546875" style="12" customWidth="1"/>
    <col min="10243" max="10243" width="8.28515625" style="12" customWidth="1"/>
    <col min="10244" max="10303" width="4.140625" style="12" customWidth="1"/>
    <col min="10304" max="10304" width="13.5703125" style="12" customWidth="1"/>
    <col min="10305" max="10496" width="9.140625" style="12"/>
    <col min="10497" max="10497" width="6.28515625" style="12" customWidth="1"/>
    <col min="10498" max="10498" width="15.85546875" style="12" customWidth="1"/>
    <col min="10499" max="10499" width="8.28515625" style="12" customWidth="1"/>
    <col min="10500" max="10559" width="4.140625" style="12" customWidth="1"/>
    <col min="10560" max="10560" width="13.5703125" style="12" customWidth="1"/>
    <col min="10561" max="10752" width="9.140625" style="12"/>
    <col min="10753" max="10753" width="6.28515625" style="12" customWidth="1"/>
    <col min="10754" max="10754" width="15.85546875" style="12" customWidth="1"/>
    <col min="10755" max="10755" width="8.28515625" style="12" customWidth="1"/>
    <col min="10756" max="10815" width="4.140625" style="12" customWidth="1"/>
    <col min="10816" max="10816" width="13.5703125" style="12" customWidth="1"/>
    <col min="10817" max="11008" width="9.140625" style="12"/>
    <col min="11009" max="11009" width="6.28515625" style="12" customWidth="1"/>
    <col min="11010" max="11010" width="15.85546875" style="12" customWidth="1"/>
    <col min="11011" max="11011" width="8.28515625" style="12" customWidth="1"/>
    <col min="11012" max="11071" width="4.140625" style="12" customWidth="1"/>
    <col min="11072" max="11072" width="13.5703125" style="12" customWidth="1"/>
    <col min="11073" max="11264" width="9.140625" style="12"/>
    <col min="11265" max="11265" width="6.28515625" style="12" customWidth="1"/>
    <col min="11266" max="11266" width="15.85546875" style="12" customWidth="1"/>
    <col min="11267" max="11267" width="8.28515625" style="12" customWidth="1"/>
    <col min="11268" max="11327" width="4.140625" style="12" customWidth="1"/>
    <col min="11328" max="11328" width="13.5703125" style="12" customWidth="1"/>
    <col min="11329" max="11520" width="9.140625" style="12"/>
    <col min="11521" max="11521" width="6.28515625" style="12" customWidth="1"/>
    <col min="11522" max="11522" width="15.85546875" style="12" customWidth="1"/>
    <col min="11523" max="11523" width="8.28515625" style="12" customWidth="1"/>
    <col min="11524" max="11583" width="4.140625" style="12" customWidth="1"/>
    <col min="11584" max="11584" width="13.5703125" style="12" customWidth="1"/>
    <col min="11585" max="11776" width="9.140625" style="12"/>
    <col min="11777" max="11777" width="6.28515625" style="12" customWidth="1"/>
    <col min="11778" max="11778" width="15.85546875" style="12" customWidth="1"/>
    <col min="11779" max="11779" width="8.28515625" style="12" customWidth="1"/>
    <col min="11780" max="11839" width="4.140625" style="12" customWidth="1"/>
    <col min="11840" max="11840" width="13.5703125" style="12" customWidth="1"/>
    <col min="11841" max="12032" width="9.140625" style="12"/>
    <col min="12033" max="12033" width="6.28515625" style="12" customWidth="1"/>
    <col min="12034" max="12034" width="15.85546875" style="12" customWidth="1"/>
    <col min="12035" max="12035" width="8.28515625" style="12" customWidth="1"/>
    <col min="12036" max="12095" width="4.140625" style="12" customWidth="1"/>
    <col min="12096" max="12096" width="13.5703125" style="12" customWidth="1"/>
    <col min="12097" max="12288" width="9.140625" style="12"/>
    <col min="12289" max="12289" width="6.28515625" style="12" customWidth="1"/>
    <col min="12290" max="12290" width="15.85546875" style="12" customWidth="1"/>
    <col min="12291" max="12291" width="8.28515625" style="12" customWidth="1"/>
    <col min="12292" max="12351" width="4.140625" style="12" customWidth="1"/>
    <col min="12352" max="12352" width="13.5703125" style="12" customWidth="1"/>
    <col min="12353" max="12544" width="9.140625" style="12"/>
    <col min="12545" max="12545" width="6.28515625" style="12" customWidth="1"/>
    <col min="12546" max="12546" width="15.85546875" style="12" customWidth="1"/>
    <col min="12547" max="12547" width="8.28515625" style="12" customWidth="1"/>
    <col min="12548" max="12607" width="4.140625" style="12" customWidth="1"/>
    <col min="12608" max="12608" width="13.5703125" style="12" customWidth="1"/>
    <col min="12609" max="12800" width="9.140625" style="12"/>
    <col min="12801" max="12801" width="6.28515625" style="12" customWidth="1"/>
    <col min="12802" max="12802" width="15.85546875" style="12" customWidth="1"/>
    <col min="12803" max="12803" width="8.28515625" style="12" customWidth="1"/>
    <col min="12804" max="12863" width="4.140625" style="12" customWidth="1"/>
    <col min="12864" max="12864" width="13.5703125" style="12" customWidth="1"/>
    <col min="12865" max="13056" width="9.140625" style="12"/>
    <col min="13057" max="13057" width="6.28515625" style="12" customWidth="1"/>
    <col min="13058" max="13058" width="15.85546875" style="12" customWidth="1"/>
    <col min="13059" max="13059" width="8.28515625" style="12" customWidth="1"/>
    <col min="13060" max="13119" width="4.140625" style="12" customWidth="1"/>
    <col min="13120" max="13120" width="13.5703125" style="12" customWidth="1"/>
    <col min="13121" max="13312" width="9.140625" style="12"/>
    <col min="13313" max="13313" width="6.28515625" style="12" customWidth="1"/>
    <col min="13314" max="13314" width="15.85546875" style="12" customWidth="1"/>
    <col min="13315" max="13315" width="8.28515625" style="12" customWidth="1"/>
    <col min="13316" max="13375" width="4.140625" style="12" customWidth="1"/>
    <col min="13376" max="13376" width="13.5703125" style="12" customWidth="1"/>
    <col min="13377" max="13568" width="9.140625" style="12"/>
    <col min="13569" max="13569" width="6.28515625" style="12" customWidth="1"/>
    <col min="13570" max="13570" width="15.85546875" style="12" customWidth="1"/>
    <col min="13571" max="13571" width="8.28515625" style="12" customWidth="1"/>
    <col min="13572" max="13631" width="4.140625" style="12" customWidth="1"/>
    <col min="13632" max="13632" width="13.5703125" style="12" customWidth="1"/>
    <col min="13633" max="13824" width="9.140625" style="12"/>
    <col min="13825" max="13825" width="6.28515625" style="12" customWidth="1"/>
    <col min="13826" max="13826" width="15.85546875" style="12" customWidth="1"/>
    <col min="13827" max="13827" width="8.28515625" style="12" customWidth="1"/>
    <col min="13828" max="13887" width="4.140625" style="12" customWidth="1"/>
    <col min="13888" max="13888" width="13.5703125" style="12" customWidth="1"/>
    <col min="13889" max="14080" width="9.140625" style="12"/>
    <col min="14081" max="14081" width="6.28515625" style="12" customWidth="1"/>
    <col min="14082" max="14082" width="15.85546875" style="12" customWidth="1"/>
    <col min="14083" max="14083" width="8.28515625" style="12" customWidth="1"/>
    <col min="14084" max="14143" width="4.140625" style="12" customWidth="1"/>
    <col min="14144" max="14144" width="13.5703125" style="12" customWidth="1"/>
    <col min="14145" max="14336" width="9.140625" style="12"/>
    <col min="14337" max="14337" width="6.28515625" style="12" customWidth="1"/>
    <col min="14338" max="14338" width="15.85546875" style="12" customWidth="1"/>
    <col min="14339" max="14339" width="8.28515625" style="12" customWidth="1"/>
    <col min="14340" max="14399" width="4.140625" style="12" customWidth="1"/>
    <col min="14400" max="14400" width="13.5703125" style="12" customWidth="1"/>
    <col min="14401" max="14592" width="9.140625" style="12"/>
    <col min="14593" max="14593" width="6.28515625" style="12" customWidth="1"/>
    <col min="14594" max="14594" width="15.85546875" style="12" customWidth="1"/>
    <col min="14595" max="14595" width="8.28515625" style="12" customWidth="1"/>
    <col min="14596" max="14655" width="4.140625" style="12" customWidth="1"/>
    <col min="14656" max="14656" width="13.5703125" style="12" customWidth="1"/>
    <col min="14657" max="14848" width="9.140625" style="12"/>
    <col min="14849" max="14849" width="6.28515625" style="12" customWidth="1"/>
    <col min="14850" max="14850" width="15.85546875" style="12" customWidth="1"/>
    <col min="14851" max="14851" width="8.28515625" style="12" customWidth="1"/>
    <col min="14852" max="14911" width="4.140625" style="12" customWidth="1"/>
    <col min="14912" max="14912" width="13.5703125" style="12" customWidth="1"/>
    <col min="14913" max="15104" width="9.140625" style="12"/>
    <col min="15105" max="15105" width="6.28515625" style="12" customWidth="1"/>
    <col min="15106" max="15106" width="15.85546875" style="12" customWidth="1"/>
    <col min="15107" max="15107" width="8.28515625" style="12" customWidth="1"/>
    <col min="15108" max="15167" width="4.140625" style="12" customWidth="1"/>
    <col min="15168" max="15168" width="13.5703125" style="12" customWidth="1"/>
    <col min="15169" max="15360" width="9.140625" style="12"/>
    <col min="15361" max="15361" width="6.28515625" style="12" customWidth="1"/>
    <col min="15362" max="15362" width="15.85546875" style="12" customWidth="1"/>
    <col min="15363" max="15363" width="8.28515625" style="12" customWidth="1"/>
    <col min="15364" max="15423" width="4.140625" style="12" customWidth="1"/>
    <col min="15424" max="15424" width="13.5703125" style="12" customWidth="1"/>
    <col min="15425" max="15616" width="9.140625" style="12"/>
    <col min="15617" max="15617" width="6.28515625" style="12" customWidth="1"/>
    <col min="15618" max="15618" width="15.85546875" style="12" customWidth="1"/>
    <col min="15619" max="15619" width="8.28515625" style="12" customWidth="1"/>
    <col min="15620" max="15679" width="4.140625" style="12" customWidth="1"/>
    <col min="15680" max="15680" width="13.5703125" style="12" customWidth="1"/>
    <col min="15681" max="15872" width="9.140625" style="12"/>
    <col min="15873" max="15873" width="6.28515625" style="12" customWidth="1"/>
    <col min="15874" max="15874" width="15.85546875" style="12" customWidth="1"/>
    <col min="15875" max="15875" width="8.28515625" style="12" customWidth="1"/>
    <col min="15876" max="15935" width="4.140625" style="12" customWidth="1"/>
    <col min="15936" max="15936" width="13.5703125" style="12" customWidth="1"/>
    <col min="15937" max="16128" width="9.140625" style="12"/>
    <col min="16129" max="16129" width="6.28515625" style="12" customWidth="1"/>
    <col min="16130" max="16130" width="15.85546875" style="12" customWidth="1"/>
    <col min="16131" max="16131" width="8.28515625" style="12" customWidth="1"/>
    <col min="16132" max="16191" width="4.140625" style="12" customWidth="1"/>
    <col min="16192" max="16192" width="13.5703125" style="12" customWidth="1"/>
    <col min="16193" max="16384" width="9.140625" style="12"/>
  </cols>
  <sheetData>
    <row r="1" spans="1:64" s="40" customFormat="1" ht="32.25" customHeight="1" x14ac:dyDescent="0.25"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I1" s="41"/>
      <c r="AJ1" s="41"/>
      <c r="AK1" s="41"/>
      <c r="AM1" s="614" t="s">
        <v>277</v>
      </c>
      <c r="AN1" s="614"/>
      <c r="AO1" s="614"/>
      <c r="AP1" s="614"/>
      <c r="AQ1" s="614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</row>
    <row r="3" spans="1:64" s="2" customFormat="1" ht="11.25" x14ac:dyDescent="0.2">
      <c r="A3" s="570" t="s">
        <v>278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570"/>
      <c r="AG3" s="570"/>
      <c r="AH3" s="570"/>
      <c r="AI3" s="570"/>
      <c r="AJ3" s="570"/>
      <c r="AK3" s="570"/>
      <c r="AL3" s="570"/>
      <c r="AM3" s="570"/>
      <c r="AN3" s="570"/>
      <c r="AO3" s="570"/>
      <c r="AP3" s="570"/>
      <c r="AQ3" s="570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1:64" s="14" customFormat="1" ht="10.5" x14ac:dyDescent="0.15"/>
    <row r="5" spans="1:64" s="2" customFormat="1" ht="11.25" x14ac:dyDescent="0.2">
      <c r="Q5" s="3" t="s">
        <v>2</v>
      </c>
      <c r="R5" s="660">
        <f>'Пр 1 (произв)'!N5</f>
        <v>0</v>
      </c>
      <c r="S5" s="661"/>
      <c r="T5" s="661"/>
      <c r="U5" s="661"/>
      <c r="V5" s="661"/>
      <c r="W5" s="661"/>
      <c r="X5" s="661"/>
      <c r="Y5" s="661"/>
      <c r="Z5" s="661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</row>
    <row r="6" spans="1:64" s="11" customFormat="1" ht="12.75" customHeight="1" x14ac:dyDescent="0.2">
      <c r="R6" s="568" t="s">
        <v>3</v>
      </c>
      <c r="S6" s="568"/>
      <c r="T6" s="568"/>
      <c r="U6" s="568"/>
      <c r="V6" s="568"/>
      <c r="W6" s="568"/>
      <c r="X6" s="568"/>
      <c r="Y6" s="568"/>
      <c r="Z6" s="568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64" s="2" customFormat="1" ht="11.25" x14ac:dyDescent="0.2">
      <c r="L7" s="54"/>
      <c r="M7" s="54"/>
      <c r="N7" s="54"/>
      <c r="O7" s="54"/>
      <c r="P7" s="54"/>
      <c r="Q7" s="54"/>
      <c r="S7" s="53"/>
      <c r="T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</row>
    <row r="8" spans="1:64" s="2" customFormat="1" ht="12.75" customHeight="1" x14ac:dyDescent="0.2">
      <c r="T8" s="3" t="s">
        <v>4</v>
      </c>
      <c r="U8" s="658" t="s">
        <v>510</v>
      </c>
      <c r="V8" s="658"/>
      <c r="W8" s="2" t="s">
        <v>5</v>
      </c>
      <c r="X8" s="55"/>
      <c r="Y8" s="55"/>
      <c r="Z8" s="55"/>
      <c r="AA8" s="55"/>
      <c r="AB8" s="55"/>
      <c r="AC8" s="55"/>
      <c r="AD8" s="55"/>
      <c r="AE8" s="55"/>
      <c r="AF8" s="55"/>
      <c r="AG8" s="55"/>
    </row>
    <row r="9" spans="1:64" s="1" customFormat="1" ht="11.25" x14ac:dyDescent="0.2">
      <c r="J9" s="2"/>
      <c r="K9" s="2"/>
      <c r="L9" s="2"/>
    </row>
    <row r="10" spans="1:64" s="2" customFormat="1" ht="11.25" x14ac:dyDescent="0.2">
      <c r="Q10" s="3" t="s">
        <v>6</v>
      </c>
      <c r="R10" s="616"/>
      <c r="S10" s="616"/>
      <c r="T10" s="616"/>
      <c r="U10" s="616"/>
      <c r="V10" s="616"/>
      <c r="W10" s="616"/>
      <c r="X10" s="616"/>
      <c r="Y10" s="616"/>
      <c r="Z10" s="616"/>
      <c r="AA10" s="616"/>
      <c r="AB10" s="616"/>
      <c r="AC10" s="616"/>
      <c r="AD10" s="616"/>
      <c r="AE10" s="616"/>
      <c r="AF10" s="616"/>
      <c r="AG10" s="616"/>
      <c r="AH10" s="616"/>
      <c r="AI10" s="56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</row>
    <row r="11" spans="1:64" s="2" customFormat="1" ht="12.75" customHeight="1" x14ac:dyDescent="0.2">
      <c r="R11" s="571" t="s">
        <v>7</v>
      </c>
      <c r="S11" s="571"/>
      <c r="T11" s="571"/>
      <c r="U11" s="571"/>
      <c r="V11" s="571"/>
      <c r="W11" s="571"/>
      <c r="X11" s="571"/>
      <c r="Y11" s="571"/>
      <c r="Z11" s="571"/>
      <c r="AA11" s="571"/>
      <c r="AB11" s="571"/>
      <c r="AC11" s="571"/>
      <c r="AD11" s="571"/>
      <c r="AE11" s="571"/>
      <c r="AF11" s="571"/>
      <c r="AG11" s="571"/>
      <c r="AH11" s="571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</row>
    <row r="12" spans="1:64" s="1" customFormat="1" ht="10.5" x14ac:dyDescent="0.2"/>
    <row r="13" spans="1:64" s="28" customFormat="1" ht="16.5" customHeight="1" x14ac:dyDescent="0.2">
      <c r="A13" s="649" t="s">
        <v>8</v>
      </c>
      <c r="B13" s="649" t="s">
        <v>106</v>
      </c>
      <c r="C13" s="649" t="s">
        <v>10</v>
      </c>
      <c r="D13" s="662" t="s">
        <v>279</v>
      </c>
      <c r="E13" s="663"/>
      <c r="F13" s="663"/>
      <c r="G13" s="663"/>
      <c r="H13" s="663"/>
      <c r="I13" s="663"/>
      <c r="J13" s="663"/>
      <c r="K13" s="663"/>
      <c r="L13" s="663"/>
      <c r="M13" s="663"/>
      <c r="N13" s="662" t="s">
        <v>280</v>
      </c>
      <c r="O13" s="663"/>
      <c r="P13" s="663"/>
      <c r="Q13" s="663"/>
      <c r="R13" s="663"/>
      <c r="S13" s="663"/>
      <c r="T13" s="663"/>
      <c r="U13" s="663"/>
      <c r="V13" s="663"/>
      <c r="W13" s="666"/>
      <c r="X13" s="646" t="s">
        <v>281</v>
      </c>
      <c r="Y13" s="655"/>
      <c r="Z13" s="655"/>
      <c r="AA13" s="655"/>
      <c r="AB13" s="655"/>
      <c r="AC13" s="655"/>
      <c r="AD13" s="655"/>
      <c r="AE13" s="655"/>
      <c r="AF13" s="655"/>
      <c r="AG13" s="655"/>
      <c r="AH13" s="655"/>
      <c r="AI13" s="655"/>
      <c r="AJ13" s="655"/>
      <c r="AK13" s="655"/>
      <c r="AL13" s="655"/>
      <c r="AM13" s="655"/>
      <c r="AN13" s="655"/>
      <c r="AO13" s="655"/>
      <c r="AP13" s="655"/>
      <c r="AQ13" s="647"/>
      <c r="AR13" s="646" t="s">
        <v>281</v>
      </c>
      <c r="AS13" s="655"/>
      <c r="AT13" s="655"/>
      <c r="AU13" s="655"/>
      <c r="AV13" s="655"/>
      <c r="AW13" s="655"/>
      <c r="AX13" s="655"/>
      <c r="AY13" s="655"/>
      <c r="AZ13" s="655"/>
      <c r="BA13" s="655"/>
      <c r="BB13" s="655"/>
      <c r="BC13" s="655"/>
      <c r="BD13" s="655"/>
      <c r="BE13" s="655"/>
      <c r="BF13" s="655"/>
      <c r="BG13" s="655"/>
      <c r="BH13" s="655"/>
      <c r="BI13" s="655"/>
      <c r="BJ13" s="655"/>
      <c r="BK13" s="647"/>
      <c r="BL13" s="649" t="s">
        <v>21</v>
      </c>
    </row>
    <row r="14" spans="1:64" s="28" customFormat="1" ht="16.5" customHeight="1" x14ac:dyDescent="0.2">
      <c r="A14" s="650"/>
      <c r="B14" s="650"/>
      <c r="C14" s="650"/>
      <c r="D14" s="664"/>
      <c r="E14" s="665"/>
      <c r="F14" s="665"/>
      <c r="G14" s="665"/>
      <c r="H14" s="665"/>
      <c r="I14" s="665"/>
      <c r="J14" s="665"/>
      <c r="K14" s="665"/>
      <c r="L14" s="665"/>
      <c r="M14" s="665"/>
      <c r="N14" s="664"/>
      <c r="O14" s="665"/>
      <c r="P14" s="665"/>
      <c r="Q14" s="665"/>
      <c r="R14" s="665"/>
      <c r="S14" s="665"/>
      <c r="T14" s="665"/>
      <c r="U14" s="665"/>
      <c r="V14" s="665"/>
      <c r="W14" s="667"/>
      <c r="X14" s="646" t="s">
        <v>1444</v>
      </c>
      <c r="Y14" s="655"/>
      <c r="Z14" s="655"/>
      <c r="AA14" s="655"/>
      <c r="AB14" s="655"/>
      <c r="AC14" s="655"/>
      <c r="AD14" s="655"/>
      <c r="AE14" s="655"/>
      <c r="AF14" s="655"/>
      <c r="AG14" s="655"/>
      <c r="AH14" s="646" t="s">
        <v>1445</v>
      </c>
      <c r="AI14" s="655"/>
      <c r="AJ14" s="655"/>
      <c r="AK14" s="655"/>
      <c r="AL14" s="655"/>
      <c r="AM14" s="655"/>
      <c r="AN14" s="655"/>
      <c r="AO14" s="655"/>
      <c r="AP14" s="655"/>
      <c r="AQ14" s="647"/>
      <c r="AR14" s="646" t="s">
        <v>1446</v>
      </c>
      <c r="AS14" s="655"/>
      <c r="AT14" s="655"/>
      <c r="AU14" s="655"/>
      <c r="AV14" s="655"/>
      <c r="AW14" s="655"/>
      <c r="AX14" s="655"/>
      <c r="AY14" s="655"/>
      <c r="AZ14" s="655"/>
      <c r="BA14" s="655"/>
      <c r="BB14" s="646" t="s">
        <v>111</v>
      </c>
      <c r="BC14" s="655"/>
      <c r="BD14" s="655"/>
      <c r="BE14" s="655"/>
      <c r="BF14" s="655"/>
      <c r="BG14" s="655"/>
      <c r="BH14" s="655"/>
      <c r="BI14" s="655"/>
      <c r="BJ14" s="655"/>
      <c r="BK14" s="647"/>
      <c r="BL14" s="650"/>
    </row>
    <row r="15" spans="1:64" s="28" customFormat="1" ht="30.75" customHeight="1" x14ac:dyDescent="0.2">
      <c r="A15" s="650"/>
      <c r="B15" s="650"/>
      <c r="C15" s="650"/>
      <c r="D15" s="622" t="s">
        <v>22</v>
      </c>
      <c r="E15" s="622"/>
      <c r="F15" s="622"/>
      <c r="G15" s="622"/>
      <c r="H15" s="622"/>
      <c r="I15" s="622" t="s">
        <v>282</v>
      </c>
      <c r="J15" s="622"/>
      <c r="K15" s="622"/>
      <c r="L15" s="622"/>
      <c r="M15" s="622"/>
      <c r="N15" s="622" t="s">
        <v>95</v>
      </c>
      <c r="O15" s="622"/>
      <c r="P15" s="622"/>
      <c r="Q15" s="622"/>
      <c r="R15" s="622"/>
      <c r="S15" s="622" t="s">
        <v>282</v>
      </c>
      <c r="T15" s="622"/>
      <c r="U15" s="622"/>
      <c r="V15" s="622"/>
      <c r="W15" s="622"/>
      <c r="X15" s="622" t="s">
        <v>95</v>
      </c>
      <c r="Y15" s="622"/>
      <c r="Z15" s="622"/>
      <c r="AA15" s="622"/>
      <c r="AB15" s="622"/>
      <c r="AC15" s="622" t="s">
        <v>282</v>
      </c>
      <c r="AD15" s="622"/>
      <c r="AE15" s="622"/>
      <c r="AF15" s="622"/>
      <c r="AG15" s="622"/>
      <c r="AH15" s="622" t="s">
        <v>95</v>
      </c>
      <c r="AI15" s="622"/>
      <c r="AJ15" s="622"/>
      <c r="AK15" s="622"/>
      <c r="AL15" s="622"/>
      <c r="AM15" s="622" t="s">
        <v>282</v>
      </c>
      <c r="AN15" s="622"/>
      <c r="AO15" s="622"/>
      <c r="AP15" s="622"/>
      <c r="AQ15" s="622"/>
      <c r="AR15" s="622" t="s">
        <v>95</v>
      </c>
      <c r="AS15" s="622"/>
      <c r="AT15" s="622"/>
      <c r="AU15" s="622"/>
      <c r="AV15" s="622"/>
      <c r="AW15" s="622" t="s">
        <v>282</v>
      </c>
      <c r="AX15" s="622"/>
      <c r="AY15" s="622"/>
      <c r="AZ15" s="622"/>
      <c r="BA15" s="622"/>
      <c r="BB15" s="622" t="s">
        <v>22</v>
      </c>
      <c r="BC15" s="622"/>
      <c r="BD15" s="622"/>
      <c r="BE15" s="622"/>
      <c r="BF15" s="622"/>
      <c r="BG15" s="622" t="s">
        <v>28</v>
      </c>
      <c r="BH15" s="622"/>
      <c r="BI15" s="622"/>
      <c r="BJ15" s="622"/>
      <c r="BK15" s="622"/>
      <c r="BL15" s="650"/>
    </row>
    <row r="16" spans="1:64" s="28" customFormat="1" ht="35.25" customHeight="1" x14ac:dyDescent="0.2">
      <c r="A16" s="651"/>
      <c r="B16" s="651"/>
      <c r="C16" s="651"/>
      <c r="D16" s="31" t="s">
        <v>116</v>
      </c>
      <c r="E16" s="31" t="s">
        <v>117</v>
      </c>
      <c r="F16" s="31" t="s">
        <v>118</v>
      </c>
      <c r="G16" s="31" t="s">
        <v>119</v>
      </c>
      <c r="H16" s="31" t="s">
        <v>120</v>
      </c>
      <c r="I16" s="31" t="s">
        <v>116</v>
      </c>
      <c r="J16" s="31" t="s">
        <v>117</v>
      </c>
      <c r="K16" s="31" t="s">
        <v>118</v>
      </c>
      <c r="L16" s="31" t="s">
        <v>119</v>
      </c>
      <c r="M16" s="31" t="s">
        <v>120</v>
      </c>
      <c r="N16" s="31" t="s">
        <v>116</v>
      </c>
      <c r="O16" s="31" t="s">
        <v>117</v>
      </c>
      <c r="P16" s="31" t="s">
        <v>118</v>
      </c>
      <c r="Q16" s="31" t="s">
        <v>119</v>
      </c>
      <c r="R16" s="31" t="s">
        <v>120</v>
      </c>
      <c r="S16" s="31" t="s">
        <v>116</v>
      </c>
      <c r="T16" s="31" t="s">
        <v>117</v>
      </c>
      <c r="U16" s="31" t="s">
        <v>118</v>
      </c>
      <c r="V16" s="31" t="s">
        <v>119</v>
      </c>
      <c r="W16" s="31" t="s">
        <v>120</v>
      </c>
      <c r="X16" s="31" t="s">
        <v>116</v>
      </c>
      <c r="Y16" s="31" t="s">
        <v>117</v>
      </c>
      <c r="Z16" s="31" t="s">
        <v>118</v>
      </c>
      <c r="AA16" s="31" t="s">
        <v>119</v>
      </c>
      <c r="AB16" s="31" t="s">
        <v>120</v>
      </c>
      <c r="AC16" s="31" t="s">
        <v>116</v>
      </c>
      <c r="AD16" s="31" t="s">
        <v>117</v>
      </c>
      <c r="AE16" s="31" t="s">
        <v>118</v>
      </c>
      <c r="AF16" s="31" t="s">
        <v>119</v>
      </c>
      <c r="AG16" s="31" t="s">
        <v>120</v>
      </c>
      <c r="AH16" s="31" t="s">
        <v>116</v>
      </c>
      <c r="AI16" s="31" t="s">
        <v>117</v>
      </c>
      <c r="AJ16" s="31" t="s">
        <v>118</v>
      </c>
      <c r="AK16" s="31" t="s">
        <v>119</v>
      </c>
      <c r="AL16" s="31" t="s">
        <v>120</v>
      </c>
      <c r="AM16" s="31" t="s">
        <v>116</v>
      </c>
      <c r="AN16" s="31" t="s">
        <v>117</v>
      </c>
      <c r="AO16" s="31" t="s">
        <v>118</v>
      </c>
      <c r="AP16" s="31" t="s">
        <v>119</v>
      </c>
      <c r="AQ16" s="31" t="s">
        <v>120</v>
      </c>
      <c r="AR16" s="31" t="s">
        <v>116</v>
      </c>
      <c r="AS16" s="31" t="s">
        <v>117</v>
      </c>
      <c r="AT16" s="31" t="s">
        <v>118</v>
      </c>
      <c r="AU16" s="31" t="s">
        <v>119</v>
      </c>
      <c r="AV16" s="31" t="s">
        <v>120</v>
      </c>
      <c r="AW16" s="31" t="s">
        <v>116</v>
      </c>
      <c r="AX16" s="31" t="s">
        <v>117</v>
      </c>
      <c r="AY16" s="31" t="s">
        <v>118</v>
      </c>
      <c r="AZ16" s="31" t="s">
        <v>119</v>
      </c>
      <c r="BA16" s="31" t="s">
        <v>120</v>
      </c>
      <c r="BB16" s="31" t="s">
        <v>116</v>
      </c>
      <c r="BC16" s="31" t="s">
        <v>117</v>
      </c>
      <c r="BD16" s="31" t="s">
        <v>118</v>
      </c>
      <c r="BE16" s="31" t="s">
        <v>119</v>
      </c>
      <c r="BF16" s="31" t="s">
        <v>120</v>
      </c>
      <c r="BG16" s="31" t="s">
        <v>116</v>
      </c>
      <c r="BH16" s="31" t="s">
        <v>117</v>
      </c>
      <c r="BI16" s="31" t="s">
        <v>118</v>
      </c>
      <c r="BJ16" s="31" t="s">
        <v>119</v>
      </c>
      <c r="BK16" s="31" t="s">
        <v>120</v>
      </c>
      <c r="BL16" s="651"/>
    </row>
    <row r="17" spans="1:64" s="28" customFormat="1" ht="10.5" x14ac:dyDescent="0.2">
      <c r="A17" s="32">
        <v>1</v>
      </c>
      <c r="B17" s="32">
        <v>2</v>
      </c>
      <c r="C17" s="32">
        <v>3</v>
      </c>
      <c r="D17" s="33" t="s">
        <v>202</v>
      </c>
      <c r="E17" s="33" t="s">
        <v>203</v>
      </c>
      <c r="F17" s="33" t="s">
        <v>204</v>
      </c>
      <c r="G17" s="33" t="s">
        <v>205</v>
      </c>
      <c r="H17" s="33" t="s">
        <v>206</v>
      </c>
      <c r="I17" s="33" t="s">
        <v>209</v>
      </c>
      <c r="J17" s="33" t="s">
        <v>210</v>
      </c>
      <c r="K17" s="33" t="s">
        <v>211</v>
      </c>
      <c r="L17" s="33" t="s">
        <v>212</v>
      </c>
      <c r="M17" s="33" t="s">
        <v>213</v>
      </c>
      <c r="N17" s="33" t="s">
        <v>241</v>
      </c>
      <c r="O17" s="33" t="s">
        <v>242</v>
      </c>
      <c r="P17" s="33" t="s">
        <v>243</v>
      </c>
      <c r="Q17" s="33" t="s">
        <v>244</v>
      </c>
      <c r="R17" s="33" t="s">
        <v>245</v>
      </c>
      <c r="S17" s="33" t="s">
        <v>247</v>
      </c>
      <c r="T17" s="33" t="s">
        <v>248</v>
      </c>
      <c r="U17" s="33" t="s">
        <v>249</v>
      </c>
      <c r="V17" s="33" t="s">
        <v>250</v>
      </c>
      <c r="W17" s="33" t="s">
        <v>251</v>
      </c>
      <c r="X17" s="33" t="s">
        <v>122</v>
      </c>
      <c r="Y17" s="33" t="s">
        <v>123</v>
      </c>
      <c r="Z17" s="33" t="s">
        <v>124</v>
      </c>
      <c r="AA17" s="33" t="s">
        <v>125</v>
      </c>
      <c r="AB17" s="33" t="s">
        <v>126</v>
      </c>
      <c r="AC17" s="33" t="s">
        <v>129</v>
      </c>
      <c r="AD17" s="33" t="s">
        <v>130</v>
      </c>
      <c r="AE17" s="33" t="s">
        <v>131</v>
      </c>
      <c r="AF17" s="33" t="s">
        <v>132</v>
      </c>
      <c r="AG17" s="33" t="s">
        <v>133</v>
      </c>
      <c r="AH17" s="33" t="s">
        <v>283</v>
      </c>
      <c r="AI17" s="33" t="s">
        <v>284</v>
      </c>
      <c r="AJ17" s="33" t="s">
        <v>285</v>
      </c>
      <c r="AK17" s="33" t="s">
        <v>286</v>
      </c>
      <c r="AL17" s="33" t="s">
        <v>287</v>
      </c>
      <c r="AM17" s="33" t="s">
        <v>288</v>
      </c>
      <c r="AN17" s="33" t="s">
        <v>289</v>
      </c>
      <c r="AO17" s="33" t="s">
        <v>290</v>
      </c>
      <c r="AP17" s="33" t="s">
        <v>291</v>
      </c>
      <c r="AQ17" s="33" t="s">
        <v>292</v>
      </c>
      <c r="AR17" s="33" t="s">
        <v>293</v>
      </c>
      <c r="AS17" s="33" t="s">
        <v>294</v>
      </c>
      <c r="AT17" s="33" t="s">
        <v>295</v>
      </c>
      <c r="AU17" s="33" t="s">
        <v>296</v>
      </c>
      <c r="AV17" s="33" t="s">
        <v>297</v>
      </c>
      <c r="AW17" s="33" t="s">
        <v>298</v>
      </c>
      <c r="AX17" s="33" t="s">
        <v>299</v>
      </c>
      <c r="AY17" s="33" t="s">
        <v>300</v>
      </c>
      <c r="AZ17" s="33" t="s">
        <v>301</v>
      </c>
      <c r="BA17" s="33" t="s">
        <v>302</v>
      </c>
      <c r="BB17" s="33" t="s">
        <v>136</v>
      </c>
      <c r="BC17" s="33" t="s">
        <v>137</v>
      </c>
      <c r="BD17" s="33" t="s">
        <v>138</v>
      </c>
      <c r="BE17" s="33" t="s">
        <v>139</v>
      </c>
      <c r="BF17" s="33" t="s">
        <v>140</v>
      </c>
      <c r="BG17" s="33" t="s">
        <v>143</v>
      </c>
      <c r="BH17" s="33" t="s">
        <v>144</v>
      </c>
      <c r="BI17" s="33" t="s">
        <v>145</v>
      </c>
      <c r="BJ17" s="33" t="s">
        <v>146</v>
      </c>
      <c r="BK17" s="33" t="s">
        <v>147</v>
      </c>
      <c r="BL17" s="32">
        <v>8</v>
      </c>
    </row>
    <row r="18" spans="1:64" s="28" customFormat="1" ht="10.5" x14ac:dyDescent="0.2">
      <c r="A18" s="518"/>
      <c r="B18" s="518" t="s">
        <v>1332</v>
      </c>
      <c r="C18" s="518"/>
      <c r="D18" s="528">
        <f>SUM(D19:D63)</f>
        <v>6.1160000000000023</v>
      </c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528">
        <f>SUM(X19:X63)</f>
        <v>0</v>
      </c>
      <c r="Y18" s="519"/>
      <c r="Z18" s="519"/>
      <c r="AA18" s="519"/>
      <c r="AB18" s="519"/>
      <c r="AC18" s="519"/>
      <c r="AD18" s="519"/>
      <c r="AE18" s="519"/>
      <c r="AF18" s="519"/>
      <c r="AG18" s="519"/>
      <c r="AH18" s="528">
        <f>SUM(AH19:AH63)</f>
        <v>2.9060000000000006</v>
      </c>
      <c r="AI18" s="519"/>
      <c r="AJ18" s="519"/>
      <c r="AK18" s="519"/>
      <c r="AL18" s="519"/>
      <c r="AM18" s="519"/>
      <c r="AN18" s="519"/>
      <c r="AO18" s="519"/>
      <c r="AP18" s="519"/>
      <c r="AQ18" s="519"/>
      <c r="AR18" s="528">
        <f>SUM(AR19:AR63)</f>
        <v>3.21</v>
      </c>
      <c r="AS18" s="519"/>
      <c r="AT18" s="519"/>
      <c r="AU18" s="519"/>
      <c r="AV18" s="519"/>
      <c r="AW18" s="519"/>
      <c r="AX18" s="519"/>
      <c r="AY18" s="519"/>
      <c r="AZ18" s="519"/>
      <c r="BA18" s="519"/>
      <c r="BB18" s="528">
        <f>SUM(BB19:BB63)</f>
        <v>6.1160000000000023</v>
      </c>
      <c r="BC18" s="519"/>
      <c r="BD18" s="519"/>
      <c r="BE18" s="519"/>
      <c r="BF18" s="519"/>
      <c r="BG18" s="519"/>
      <c r="BH18" s="519"/>
      <c r="BI18" s="519"/>
      <c r="BJ18" s="519"/>
      <c r="BK18" s="519"/>
      <c r="BL18" s="518"/>
    </row>
    <row r="19" spans="1:64" s="39" customFormat="1" ht="24" customHeight="1" x14ac:dyDescent="0.25">
      <c r="A19" s="34" t="str">
        <f>'Пр 5 (произв)-'!A19</f>
        <v>1.3.1.1</v>
      </c>
      <c r="B19" s="35" t="str">
        <f>'Пр 5 (произв)-'!B19</f>
        <v>Установка Li-ion источника бесперебойного питания в д. Снопа</v>
      </c>
      <c r="C19" s="265" t="str">
        <f>'Пр 5 (произв)-'!C19</f>
        <v>K_ЗР.1</v>
      </c>
      <c r="D19" s="465">
        <f>BB19</f>
        <v>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465">
        <f>'Пр 5 (произв)-'!R19</f>
        <v>0</v>
      </c>
      <c r="Y19" s="265">
        <f>'Пр 5 (произв)-'!S19</f>
        <v>0</v>
      </c>
      <c r="Z19" s="265">
        <f>'Пр 5 (произв)-'!T19</f>
        <v>0</v>
      </c>
      <c r="AA19" s="265">
        <f>'Пр 5 (произв)-'!U19</f>
        <v>0</v>
      </c>
      <c r="AB19" s="265">
        <f>'Пр 5 (произв)-'!V19</f>
        <v>0</v>
      </c>
      <c r="AC19" s="37"/>
      <c r="AD19" s="37"/>
      <c r="AE19" s="37"/>
      <c r="AF19" s="37"/>
      <c r="AG19" s="37"/>
      <c r="AH19" s="465">
        <f>'Пр 5 (произв)-'!AE19</f>
        <v>0</v>
      </c>
      <c r="AI19" s="265">
        <f>'Пр 5 (произв)-'!AF19</f>
        <v>0</v>
      </c>
      <c r="AJ19" s="265">
        <f>'Пр 5 (произв)-'!AG19</f>
        <v>0</v>
      </c>
      <c r="AK19" s="265">
        <f>'Пр 5 (произв)-'!AH19</f>
        <v>0</v>
      </c>
      <c r="AL19" s="265">
        <f>'Пр 5 (произв)-'!AI19</f>
        <v>0</v>
      </c>
      <c r="AM19" s="37"/>
      <c r="AN19" s="37"/>
      <c r="AO19" s="37"/>
      <c r="AP19" s="37"/>
      <c r="AQ19" s="37"/>
      <c r="AR19" s="465">
        <f>'Пр 5 (произв)-'!AR19</f>
        <v>0</v>
      </c>
      <c r="AS19" s="265">
        <f>'Пр 5 (произв)-'!AS19</f>
        <v>0</v>
      </c>
      <c r="AT19" s="265">
        <f>'Пр 5 (произв)-'!AT19</f>
        <v>0</v>
      </c>
      <c r="AU19" s="265">
        <f>'Пр 5 (произв)-'!AU19</f>
        <v>0</v>
      </c>
      <c r="AV19" s="265">
        <f>'Пр 5 (произв)-'!AV19</f>
        <v>0</v>
      </c>
      <c r="AW19" s="37"/>
      <c r="AX19" s="37"/>
      <c r="AY19" s="37"/>
      <c r="AZ19" s="37"/>
      <c r="BA19" s="37"/>
      <c r="BB19" s="465">
        <f>X19+AH19+AR19</f>
        <v>0</v>
      </c>
      <c r="BC19" s="468">
        <f t="shared" ref="BC19:BF19" si="0">Y19+AI19+AS19</f>
        <v>0</v>
      </c>
      <c r="BD19" s="468">
        <f t="shared" si="0"/>
        <v>0</v>
      </c>
      <c r="BE19" s="468">
        <f t="shared" si="0"/>
        <v>0</v>
      </c>
      <c r="BF19" s="468">
        <f t="shared" si="0"/>
        <v>0</v>
      </c>
      <c r="BG19" s="37"/>
      <c r="BH19" s="37"/>
      <c r="BI19" s="37"/>
      <c r="BJ19" s="37"/>
      <c r="BK19" s="37"/>
      <c r="BL19" s="35"/>
    </row>
    <row r="20" spans="1:64" s="39" customFormat="1" ht="24" customHeight="1" x14ac:dyDescent="0.25">
      <c r="A20" s="34" t="str">
        <f>'Пр 5 (произв)-'!A20</f>
        <v>1.3.1.2</v>
      </c>
      <c r="B20" s="35" t="str">
        <f>'Пр 5 (произв)-'!B20</f>
        <v>Установка Li-ion источника бесперебойного питания в д. Вижас</v>
      </c>
      <c r="C20" s="265" t="str">
        <f>'Пр 5 (произв)-'!C20</f>
        <v>K_ЗР.2</v>
      </c>
      <c r="D20" s="465">
        <f t="shared" ref="D20:D63" si="1">BB20</f>
        <v>0</v>
      </c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465">
        <f>'Пр 5 (произв)-'!R20</f>
        <v>0</v>
      </c>
      <c r="Y20" s="265">
        <f>'Пр 5 (произв)-'!S20</f>
        <v>0</v>
      </c>
      <c r="Z20" s="265">
        <f>'Пр 5 (произв)-'!T20</f>
        <v>0</v>
      </c>
      <c r="AA20" s="265">
        <f>'Пр 5 (произв)-'!U20</f>
        <v>0</v>
      </c>
      <c r="AB20" s="265">
        <f>'Пр 5 (произв)-'!V20</f>
        <v>0</v>
      </c>
      <c r="AC20" s="265"/>
      <c r="AD20" s="265"/>
      <c r="AE20" s="265"/>
      <c r="AF20" s="265"/>
      <c r="AG20" s="265"/>
      <c r="AH20" s="465">
        <f>'Пр 5 (произв)-'!AE20</f>
        <v>0</v>
      </c>
      <c r="AI20" s="265">
        <f>'Пр 5 (произв)-'!AF20</f>
        <v>0</v>
      </c>
      <c r="AJ20" s="265">
        <f>'Пр 5 (произв)-'!AG20</f>
        <v>0</v>
      </c>
      <c r="AK20" s="265">
        <f>'Пр 5 (произв)-'!AH20</f>
        <v>0</v>
      </c>
      <c r="AL20" s="265">
        <f>'Пр 5 (произв)-'!AI20</f>
        <v>0</v>
      </c>
      <c r="AM20" s="265"/>
      <c r="AN20" s="265"/>
      <c r="AO20" s="265"/>
      <c r="AP20" s="265"/>
      <c r="AQ20" s="265"/>
      <c r="AR20" s="465">
        <f>'Пр 5 (произв)-'!AR20</f>
        <v>0</v>
      </c>
      <c r="AS20" s="265">
        <f>'Пр 5 (произв)-'!AS20</f>
        <v>0</v>
      </c>
      <c r="AT20" s="265">
        <f>'Пр 5 (произв)-'!AT20</f>
        <v>0</v>
      </c>
      <c r="AU20" s="265">
        <f>'Пр 5 (произв)-'!AU20</f>
        <v>0</v>
      </c>
      <c r="AV20" s="265">
        <f>'Пр 5 (произв)-'!AV20</f>
        <v>0</v>
      </c>
      <c r="AW20" s="265"/>
      <c r="AX20" s="265"/>
      <c r="AY20" s="265"/>
      <c r="AZ20" s="265"/>
      <c r="BA20" s="265"/>
      <c r="BB20" s="465">
        <f t="shared" ref="BB20:BB63" si="2">X20+AH20+AR20</f>
        <v>0</v>
      </c>
      <c r="BC20" s="468">
        <f t="shared" ref="BC20:BC63" si="3">Y20+AI20+AS20</f>
        <v>0</v>
      </c>
      <c r="BD20" s="468">
        <f t="shared" ref="BD20:BD63" si="4">Z20+AJ20+AT20</f>
        <v>0</v>
      </c>
      <c r="BE20" s="468">
        <f t="shared" ref="BE20:BE63" si="5">AA20+AK20+AU20</f>
        <v>0</v>
      </c>
      <c r="BF20" s="468">
        <f t="shared" ref="BF20:BF63" si="6">AB20+AL20+AV20</f>
        <v>0</v>
      </c>
      <c r="BG20" s="265"/>
      <c r="BH20" s="265"/>
      <c r="BI20" s="265"/>
      <c r="BJ20" s="265"/>
      <c r="BK20" s="265"/>
      <c r="BL20" s="35"/>
    </row>
    <row r="21" spans="1:64" s="39" customFormat="1" ht="24" customHeight="1" x14ac:dyDescent="0.25">
      <c r="A21" s="34" t="str">
        <f>'Пр 5 (произв)-'!A21</f>
        <v>1.3.1.3</v>
      </c>
      <c r="B21" s="35" t="str">
        <f>'Пр 5 (произв)-'!B21</f>
        <v>Установка Li-ion источника бесперебойного питания в д. Чижа</v>
      </c>
      <c r="C21" s="265" t="str">
        <f>'Пр 5 (произв)-'!C21</f>
        <v>K_ЗР.3</v>
      </c>
      <c r="D21" s="465">
        <f t="shared" si="1"/>
        <v>0</v>
      </c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465">
        <f>'Пр 5 (произв)-'!R21</f>
        <v>0</v>
      </c>
      <c r="Y21" s="265">
        <f>'Пр 5 (произв)-'!S21</f>
        <v>0</v>
      </c>
      <c r="Z21" s="265">
        <f>'Пр 5 (произв)-'!T21</f>
        <v>0</v>
      </c>
      <c r="AA21" s="265">
        <f>'Пр 5 (произв)-'!U21</f>
        <v>0</v>
      </c>
      <c r="AB21" s="265">
        <f>'Пр 5 (произв)-'!V21</f>
        <v>0</v>
      </c>
      <c r="AC21" s="265"/>
      <c r="AD21" s="265"/>
      <c r="AE21" s="265"/>
      <c r="AF21" s="265"/>
      <c r="AG21" s="265"/>
      <c r="AH21" s="465">
        <f>'Пр 5 (произв)-'!AE21</f>
        <v>0</v>
      </c>
      <c r="AI21" s="265">
        <f>'Пр 5 (произв)-'!AF21</f>
        <v>0</v>
      </c>
      <c r="AJ21" s="265">
        <f>'Пр 5 (произв)-'!AG21</f>
        <v>0</v>
      </c>
      <c r="AK21" s="265">
        <f>'Пр 5 (произв)-'!AH21</f>
        <v>0</v>
      </c>
      <c r="AL21" s="265">
        <f>'Пр 5 (произв)-'!AI21</f>
        <v>0</v>
      </c>
      <c r="AM21" s="265"/>
      <c r="AN21" s="265"/>
      <c r="AO21" s="265"/>
      <c r="AP21" s="265"/>
      <c r="AQ21" s="265"/>
      <c r="AR21" s="465">
        <f>'Пр 5 (произв)-'!AR21</f>
        <v>0</v>
      </c>
      <c r="AS21" s="265">
        <f>'Пр 5 (произв)-'!AS21</f>
        <v>0</v>
      </c>
      <c r="AT21" s="265">
        <f>'Пр 5 (произв)-'!AT21</f>
        <v>0</v>
      </c>
      <c r="AU21" s="265">
        <f>'Пр 5 (произв)-'!AU21</f>
        <v>0</v>
      </c>
      <c r="AV21" s="265">
        <f>'Пр 5 (произв)-'!AV21</f>
        <v>0</v>
      </c>
      <c r="AW21" s="265"/>
      <c r="AX21" s="265"/>
      <c r="AY21" s="265"/>
      <c r="AZ21" s="265"/>
      <c r="BA21" s="265"/>
      <c r="BB21" s="465">
        <f t="shared" si="2"/>
        <v>0</v>
      </c>
      <c r="BC21" s="468">
        <f t="shared" si="3"/>
        <v>0</v>
      </c>
      <c r="BD21" s="468">
        <f t="shared" si="4"/>
        <v>0</v>
      </c>
      <c r="BE21" s="468">
        <f t="shared" si="5"/>
        <v>0</v>
      </c>
      <c r="BF21" s="468">
        <f t="shared" si="6"/>
        <v>0</v>
      </c>
      <c r="BG21" s="265"/>
      <c r="BH21" s="265"/>
      <c r="BI21" s="265"/>
      <c r="BJ21" s="265"/>
      <c r="BK21" s="265"/>
      <c r="BL21" s="35"/>
    </row>
    <row r="22" spans="1:64" s="39" customFormat="1" ht="24" customHeight="1" x14ac:dyDescent="0.25">
      <c r="A22" s="34" t="str">
        <f>'Пр 5 (произв)-'!A22</f>
        <v>1.3.1.4</v>
      </c>
      <c r="B22" s="35" t="str">
        <f>'Пр 5 (произв)-'!B22</f>
        <v>Установка Li-ion источника бесперебойного питания в д. Волонга</v>
      </c>
      <c r="C22" s="265" t="str">
        <f>'Пр 5 (произв)-'!C22</f>
        <v>K_ЗР.4</v>
      </c>
      <c r="D22" s="465">
        <f t="shared" si="1"/>
        <v>0</v>
      </c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465">
        <f>'Пр 5 (произв)-'!R22</f>
        <v>0</v>
      </c>
      <c r="Y22" s="265">
        <f>'Пр 5 (произв)-'!S22</f>
        <v>0</v>
      </c>
      <c r="Z22" s="265">
        <f>'Пр 5 (произв)-'!T22</f>
        <v>0</v>
      </c>
      <c r="AA22" s="265">
        <f>'Пр 5 (произв)-'!U22</f>
        <v>0</v>
      </c>
      <c r="AB22" s="265">
        <f>'Пр 5 (произв)-'!V22</f>
        <v>0</v>
      </c>
      <c r="AC22" s="265"/>
      <c r="AD22" s="265"/>
      <c r="AE22" s="265"/>
      <c r="AF22" s="265"/>
      <c r="AG22" s="265"/>
      <c r="AH22" s="465">
        <f>'Пр 5 (произв)-'!AE22</f>
        <v>0</v>
      </c>
      <c r="AI22" s="265">
        <f>'Пр 5 (произв)-'!AF22</f>
        <v>0</v>
      </c>
      <c r="AJ22" s="265">
        <f>'Пр 5 (произв)-'!AG22</f>
        <v>0</v>
      </c>
      <c r="AK22" s="265">
        <f>'Пр 5 (произв)-'!AH22</f>
        <v>0</v>
      </c>
      <c r="AL22" s="265">
        <f>'Пр 5 (произв)-'!AI22</f>
        <v>0</v>
      </c>
      <c r="AM22" s="265"/>
      <c r="AN22" s="265"/>
      <c r="AO22" s="265"/>
      <c r="AP22" s="265"/>
      <c r="AQ22" s="265"/>
      <c r="AR22" s="465">
        <f>'Пр 5 (произв)-'!AR22</f>
        <v>0</v>
      </c>
      <c r="AS22" s="265">
        <f>'Пр 5 (произв)-'!AS22</f>
        <v>0</v>
      </c>
      <c r="AT22" s="265">
        <f>'Пр 5 (произв)-'!AT22</f>
        <v>0</v>
      </c>
      <c r="AU22" s="265">
        <f>'Пр 5 (произв)-'!AU22</f>
        <v>0</v>
      </c>
      <c r="AV22" s="265">
        <f>'Пр 5 (произв)-'!AV22</f>
        <v>0</v>
      </c>
      <c r="AW22" s="265"/>
      <c r="AX22" s="265"/>
      <c r="AY22" s="265"/>
      <c r="AZ22" s="265"/>
      <c r="BA22" s="265"/>
      <c r="BB22" s="465">
        <f t="shared" si="2"/>
        <v>0</v>
      </c>
      <c r="BC22" s="468">
        <f t="shared" si="3"/>
        <v>0</v>
      </c>
      <c r="BD22" s="468">
        <f t="shared" si="4"/>
        <v>0</v>
      </c>
      <c r="BE22" s="468">
        <f t="shared" si="5"/>
        <v>0</v>
      </c>
      <c r="BF22" s="468">
        <f t="shared" si="6"/>
        <v>0</v>
      </c>
      <c r="BG22" s="265"/>
      <c r="BH22" s="265"/>
      <c r="BI22" s="265"/>
      <c r="BJ22" s="265"/>
      <c r="BK22" s="265"/>
      <c r="BL22" s="35"/>
    </row>
    <row r="23" spans="1:64" s="39" customFormat="1" ht="24" customHeight="1" x14ac:dyDescent="0.25">
      <c r="A23" s="34" t="str">
        <f>'Пр 5 (произв)-'!A23</f>
        <v>1.3.1.5</v>
      </c>
      <c r="B23" s="35" t="str">
        <f>'Пр 5 (произв)-'!B23</f>
        <v>Установка Li-ion источника бесперебойного питания в д. Кия</v>
      </c>
      <c r="C23" s="265" t="str">
        <f>'Пр 5 (произв)-'!C23</f>
        <v>K_ЗР.5</v>
      </c>
      <c r="D23" s="465">
        <f t="shared" si="1"/>
        <v>0</v>
      </c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465">
        <f>'Пр 5 (произв)-'!R23</f>
        <v>0</v>
      </c>
      <c r="Y23" s="265">
        <f>'Пр 5 (произв)-'!S23</f>
        <v>0</v>
      </c>
      <c r="Z23" s="265">
        <f>'Пр 5 (произв)-'!T23</f>
        <v>0</v>
      </c>
      <c r="AA23" s="265">
        <f>'Пр 5 (произв)-'!U23</f>
        <v>0</v>
      </c>
      <c r="AB23" s="265">
        <f>'Пр 5 (произв)-'!V23</f>
        <v>0</v>
      </c>
      <c r="AC23" s="265"/>
      <c r="AD23" s="265"/>
      <c r="AE23" s="265"/>
      <c r="AF23" s="265"/>
      <c r="AG23" s="265"/>
      <c r="AH23" s="465">
        <f>'Пр 5 (произв)-'!AE23</f>
        <v>0</v>
      </c>
      <c r="AI23" s="265">
        <f>'Пр 5 (произв)-'!AF23</f>
        <v>0</v>
      </c>
      <c r="AJ23" s="265">
        <f>'Пр 5 (произв)-'!AG23</f>
        <v>0</v>
      </c>
      <c r="AK23" s="265">
        <f>'Пр 5 (произв)-'!AH23</f>
        <v>0</v>
      </c>
      <c r="AL23" s="265">
        <f>'Пр 5 (произв)-'!AI23</f>
        <v>0</v>
      </c>
      <c r="AM23" s="265"/>
      <c r="AN23" s="265"/>
      <c r="AO23" s="265"/>
      <c r="AP23" s="265"/>
      <c r="AQ23" s="265"/>
      <c r="AR23" s="465">
        <f>'Пр 5 (произв)-'!AR23</f>
        <v>0</v>
      </c>
      <c r="AS23" s="265">
        <f>'Пр 5 (произв)-'!AS23</f>
        <v>0</v>
      </c>
      <c r="AT23" s="265">
        <f>'Пр 5 (произв)-'!AT23</f>
        <v>0</v>
      </c>
      <c r="AU23" s="265">
        <f>'Пр 5 (произв)-'!AU23</f>
        <v>0</v>
      </c>
      <c r="AV23" s="265">
        <f>'Пр 5 (произв)-'!AV23</f>
        <v>0</v>
      </c>
      <c r="AW23" s="265"/>
      <c r="AX23" s="265"/>
      <c r="AY23" s="265"/>
      <c r="AZ23" s="265"/>
      <c r="BA23" s="265"/>
      <c r="BB23" s="465">
        <f t="shared" si="2"/>
        <v>0</v>
      </c>
      <c r="BC23" s="468">
        <f t="shared" si="3"/>
        <v>0</v>
      </c>
      <c r="BD23" s="468">
        <f t="shared" si="4"/>
        <v>0</v>
      </c>
      <c r="BE23" s="468">
        <f t="shared" si="5"/>
        <v>0</v>
      </c>
      <c r="BF23" s="468">
        <f t="shared" si="6"/>
        <v>0</v>
      </c>
      <c r="BG23" s="265"/>
      <c r="BH23" s="265"/>
      <c r="BI23" s="265"/>
      <c r="BJ23" s="265"/>
      <c r="BK23" s="265"/>
      <c r="BL23" s="35"/>
    </row>
    <row r="24" spans="1:64" s="39" customFormat="1" ht="24" customHeight="1" x14ac:dyDescent="0.25">
      <c r="A24" s="34" t="str">
        <f>'Пр 5 (произв)-'!A24</f>
        <v>1.3.1.6</v>
      </c>
      <c r="B24" s="35" t="str">
        <f>'Пр 5 (произв)-'!B24</f>
        <v>Установка Li-ion источника бесперебойного питания в д. Куя</v>
      </c>
      <c r="C24" s="265" t="str">
        <f>'Пр 5 (произв)-'!C24</f>
        <v>K_ЗР.6</v>
      </c>
      <c r="D24" s="465">
        <f t="shared" si="1"/>
        <v>0</v>
      </c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465">
        <f>'Пр 5 (произв)-'!R24</f>
        <v>0</v>
      </c>
      <c r="Y24" s="265">
        <f>'Пр 5 (произв)-'!S24</f>
        <v>0</v>
      </c>
      <c r="Z24" s="265">
        <f>'Пр 5 (произв)-'!T24</f>
        <v>0</v>
      </c>
      <c r="AA24" s="265">
        <f>'Пр 5 (произв)-'!U24</f>
        <v>0</v>
      </c>
      <c r="AB24" s="265">
        <f>'Пр 5 (произв)-'!V24</f>
        <v>0</v>
      </c>
      <c r="AC24" s="265"/>
      <c r="AD24" s="265"/>
      <c r="AE24" s="265"/>
      <c r="AF24" s="265"/>
      <c r="AG24" s="265"/>
      <c r="AH24" s="465">
        <f>'Пр 5 (произв)-'!AE24</f>
        <v>0</v>
      </c>
      <c r="AI24" s="265">
        <f>'Пр 5 (произв)-'!AF24</f>
        <v>0</v>
      </c>
      <c r="AJ24" s="265">
        <f>'Пр 5 (произв)-'!AG24</f>
        <v>0</v>
      </c>
      <c r="AK24" s="265">
        <f>'Пр 5 (произв)-'!AH24</f>
        <v>0</v>
      </c>
      <c r="AL24" s="265">
        <f>'Пр 5 (произв)-'!AI24</f>
        <v>0</v>
      </c>
      <c r="AM24" s="265"/>
      <c r="AN24" s="265"/>
      <c r="AO24" s="265"/>
      <c r="AP24" s="265"/>
      <c r="AQ24" s="265"/>
      <c r="AR24" s="465">
        <f>'Пр 5 (произв)-'!AR24</f>
        <v>0</v>
      </c>
      <c r="AS24" s="265">
        <f>'Пр 5 (произв)-'!AS24</f>
        <v>0</v>
      </c>
      <c r="AT24" s="265">
        <f>'Пр 5 (произв)-'!AT24</f>
        <v>0</v>
      </c>
      <c r="AU24" s="265">
        <f>'Пр 5 (произв)-'!AU24</f>
        <v>0</v>
      </c>
      <c r="AV24" s="265">
        <f>'Пр 5 (произв)-'!AV24</f>
        <v>0</v>
      </c>
      <c r="AW24" s="265"/>
      <c r="AX24" s="265"/>
      <c r="AY24" s="265"/>
      <c r="AZ24" s="265"/>
      <c r="BA24" s="265"/>
      <c r="BB24" s="465">
        <f t="shared" si="2"/>
        <v>0</v>
      </c>
      <c r="BC24" s="468">
        <f t="shared" si="3"/>
        <v>0</v>
      </c>
      <c r="BD24" s="468">
        <f t="shared" si="4"/>
        <v>0</v>
      </c>
      <c r="BE24" s="468">
        <f t="shared" si="5"/>
        <v>0</v>
      </c>
      <c r="BF24" s="468">
        <f t="shared" si="6"/>
        <v>0</v>
      </c>
      <c r="BG24" s="265"/>
      <c r="BH24" s="265"/>
      <c r="BI24" s="265"/>
      <c r="BJ24" s="265"/>
      <c r="BK24" s="265"/>
      <c r="BL24" s="35"/>
    </row>
    <row r="25" spans="1:64" s="39" customFormat="1" ht="24" customHeight="1" x14ac:dyDescent="0.25">
      <c r="A25" s="34" t="str">
        <f>'Пр 5 (произв)-'!A25</f>
        <v>1.3.1.7</v>
      </c>
      <c r="B25" s="35" t="str">
        <f>'Пр 5 (произв)-'!B25</f>
        <v>Установка Li-ion источника бесперебойного питания в д. Пылемец</v>
      </c>
      <c r="C25" s="265" t="str">
        <f>'Пр 5 (произв)-'!C25</f>
        <v>K_ЗР.7</v>
      </c>
      <c r="D25" s="465">
        <f t="shared" si="1"/>
        <v>0</v>
      </c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465">
        <f>'Пр 5 (произв)-'!R25</f>
        <v>0</v>
      </c>
      <c r="Y25" s="265">
        <f>'Пр 5 (произв)-'!S25</f>
        <v>0</v>
      </c>
      <c r="Z25" s="265">
        <f>'Пр 5 (произв)-'!T25</f>
        <v>0</v>
      </c>
      <c r="AA25" s="265">
        <f>'Пр 5 (произв)-'!U25</f>
        <v>0</v>
      </c>
      <c r="AB25" s="265">
        <f>'Пр 5 (произв)-'!V25</f>
        <v>0</v>
      </c>
      <c r="AC25" s="265"/>
      <c r="AD25" s="265"/>
      <c r="AE25" s="265"/>
      <c r="AF25" s="265"/>
      <c r="AG25" s="265"/>
      <c r="AH25" s="465">
        <f>'Пр 5 (произв)-'!AE25</f>
        <v>0</v>
      </c>
      <c r="AI25" s="265">
        <f>'Пр 5 (произв)-'!AF25</f>
        <v>0</v>
      </c>
      <c r="AJ25" s="265">
        <f>'Пр 5 (произв)-'!AG25</f>
        <v>0</v>
      </c>
      <c r="AK25" s="265">
        <f>'Пр 5 (произв)-'!AH25</f>
        <v>0</v>
      </c>
      <c r="AL25" s="265">
        <f>'Пр 5 (произв)-'!AI25</f>
        <v>0</v>
      </c>
      <c r="AM25" s="265"/>
      <c r="AN25" s="265"/>
      <c r="AO25" s="265"/>
      <c r="AP25" s="265"/>
      <c r="AQ25" s="265"/>
      <c r="AR25" s="465">
        <f>'Пр 5 (произв)-'!AR25</f>
        <v>0</v>
      </c>
      <c r="AS25" s="265">
        <f>'Пр 5 (произв)-'!AS25</f>
        <v>0</v>
      </c>
      <c r="AT25" s="265">
        <f>'Пр 5 (произв)-'!AT25</f>
        <v>0</v>
      </c>
      <c r="AU25" s="265">
        <f>'Пр 5 (произв)-'!AU25</f>
        <v>0</v>
      </c>
      <c r="AV25" s="265">
        <f>'Пр 5 (произв)-'!AV25</f>
        <v>0</v>
      </c>
      <c r="AW25" s="265"/>
      <c r="AX25" s="265"/>
      <c r="AY25" s="265"/>
      <c r="AZ25" s="265"/>
      <c r="BA25" s="265"/>
      <c r="BB25" s="465">
        <f t="shared" si="2"/>
        <v>0</v>
      </c>
      <c r="BC25" s="468">
        <f t="shared" si="3"/>
        <v>0</v>
      </c>
      <c r="BD25" s="468">
        <f t="shared" si="4"/>
        <v>0</v>
      </c>
      <c r="BE25" s="468">
        <f t="shared" si="5"/>
        <v>0</v>
      </c>
      <c r="BF25" s="468">
        <f t="shared" si="6"/>
        <v>0</v>
      </c>
      <c r="BG25" s="265"/>
      <c r="BH25" s="265"/>
      <c r="BI25" s="265"/>
      <c r="BJ25" s="265"/>
      <c r="BK25" s="265"/>
      <c r="BL25" s="35"/>
    </row>
    <row r="26" spans="1:64" s="39" customFormat="1" ht="24" customHeight="1" x14ac:dyDescent="0.25">
      <c r="A26" s="34" t="str">
        <f>'Пр 5 (произв)-'!A26</f>
        <v>1.3.1.8</v>
      </c>
      <c r="B26" s="35" t="str">
        <f>'Пр 5 (произв)-'!B26</f>
        <v>Установка Li-ion источника бесперебойного питания в д. Тошвиска</v>
      </c>
      <c r="C26" s="265" t="str">
        <f>'Пр 5 (произв)-'!C26</f>
        <v>K_ЗР.8</v>
      </c>
      <c r="D26" s="465">
        <f t="shared" si="1"/>
        <v>0</v>
      </c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465">
        <f>'Пр 5 (произв)-'!R26</f>
        <v>0</v>
      </c>
      <c r="Y26" s="265">
        <f>'Пр 5 (произв)-'!S26</f>
        <v>0</v>
      </c>
      <c r="Z26" s="265">
        <f>'Пр 5 (произв)-'!T26</f>
        <v>0</v>
      </c>
      <c r="AA26" s="265">
        <f>'Пр 5 (произв)-'!U26</f>
        <v>0</v>
      </c>
      <c r="AB26" s="265">
        <f>'Пр 5 (произв)-'!V26</f>
        <v>0</v>
      </c>
      <c r="AC26" s="265"/>
      <c r="AD26" s="265"/>
      <c r="AE26" s="265"/>
      <c r="AF26" s="265"/>
      <c r="AG26" s="265"/>
      <c r="AH26" s="465">
        <f>'Пр 5 (произв)-'!AE26</f>
        <v>0</v>
      </c>
      <c r="AI26" s="265">
        <f>'Пр 5 (произв)-'!AF26</f>
        <v>0</v>
      </c>
      <c r="AJ26" s="265">
        <f>'Пр 5 (произв)-'!AG26</f>
        <v>0</v>
      </c>
      <c r="AK26" s="265">
        <f>'Пр 5 (произв)-'!AH26</f>
        <v>0</v>
      </c>
      <c r="AL26" s="265">
        <f>'Пр 5 (произв)-'!AI26</f>
        <v>0</v>
      </c>
      <c r="AM26" s="265"/>
      <c r="AN26" s="265"/>
      <c r="AO26" s="265"/>
      <c r="AP26" s="265"/>
      <c r="AQ26" s="265"/>
      <c r="AR26" s="465">
        <f>'Пр 5 (произв)-'!AR26</f>
        <v>0</v>
      </c>
      <c r="AS26" s="265">
        <f>'Пр 5 (произв)-'!AS26</f>
        <v>0</v>
      </c>
      <c r="AT26" s="265">
        <f>'Пр 5 (произв)-'!AT26</f>
        <v>0</v>
      </c>
      <c r="AU26" s="265">
        <f>'Пр 5 (произв)-'!AU26</f>
        <v>0</v>
      </c>
      <c r="AV26" s="265">
        <f>'Пр 5 (произв)-'!AV26</f>
        <v>0</v>
      </c>
      <c r="AW26" s="265"/>
      <c r="AX26" s="265"/>
      <c r="AY26" s="265"/>
      <c r="AZ26" s="265"/>
      <c r="BA26" s="265"/>
      <c r="BB26" s="465">
        <f t="shared" si="2"/>
        <v>0</v>
      </c>
      <c r="BC26" s="468">
        <f t="shared" si="3"/>
        <v>0</v>
      </c>
      <c r="BD26" s="468">
        <f t="shared" si="4"/>
        <v>0</v>
      </c>
      <c r="BE26" s="468">
        <f t="shared" si="5"/>
        <v>0</v>
      </c>
      <c r="BF26" s="468">
        <f t="shared" si="6"/>
        <v>0</v>
      </c>
      <c r="BG26" s="265"/>
      <c r="BH26" s="265"/>
      <c r="BI26" s="265"/>
      <c r="BJ26" s="265"/>
      <c r="BK26" s="265"/>
      <c r="BL26" s="35"/>
    </row>
    <row r="27" spans="1:64" s="39" customFormat="1" ht="24" customHeight="1" x14ac:dyDescent="0.25">
      <c r="A27" s="34" t="str">
        <f>'Пр 5 (произв)-'!A27</f>
        <v>1.3.1.9</v>
      </c>
      <c r="B27" s="35" t="str">
        <f>'Пр 5 (произв)-'!B27</f>
        <v>Установка Li-ion источника бесперебойного питания в д. Щелино</v>
      </c>
      <c r="C27" s="265" t="str">
        <f>'Пр 5 (произв)-'!C27</f>
        <v>K_ЗР.9</v>
      </c>
      <c r="D27" s="465">
        <f t="shared" si="1"/>
        <v>0</v>
      </c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465">
        <f>'Пр 5 (произв)-'!R27</f>
        <v>0</v>
      </c>
      <c r="Y27" s="265">
        <f>'Пр 5 (произв)-'!S27</f>
        <v>0</v>
      </c>
      <c r="Z27" s="265">
        <f>'Пр 5 (произв)-'!T27</f>
        <v>0</v>
      </c>
      <c r="AA27" s="265">
        <f>'Пр 5 (произв)-'!U27</f>
        <v>0</v>
      </c>
      <c r="AB27" s="265">
        <f>'Пр 5 (произв)-'!V27</f>
        <v>0</v>
      </c>
      <c r="AC27" s="265"/>
      <c r="AD27" s="265"/>
      <c r="AE27" s="265"/>
      <c r="AF27" s="265"/>
      <c r="AG27" s="265"/>
      <c r="AH27" s="465">
        <f>'Пр 5 (произв)-'!AE27</f>
        <v>0</v>
      </c>
      <c r="AI27" s="265">
        <f>'Пр 5 (произв)-'!AF27</f>
        <v>0</v>
      </c>
      <c r="AJ27" s="265">
        <f>'Пр 5 (произв)-'!AG27</f>
        <v>0</v>
      </c>
      <c r="AK27" s="265">
        <f>'Пр 5 (произв)-'!AH27</f>
        <v>0</v>
      </c>
      <c r="AL27" s="265">
        <f>'Пр 5 (произв)-'!AI27</f>
        <v>0</v>
      </c>
      <c r="AM27" s="265"/>
      <c r="AN27" s="265"/>
      <c r="AO27" s="265"/>
      <c r="AP27" s="265"/>
      <c r="AQ27" s="265"/>
      <c r="AR27" s="465">
        <f>'Пр 5 (произв)-'!AR27</f>
        <v>0</v>
      </c>
      <c r="AS27" s="265">
        <f>'Пр 5 (произв)-'!AS27</f>
        <v>0</v>
      </c>
      <c r="AT27" s="265">
        <f>'Пр 5 (произв)-'!AT27</f>
        <v>0</v>
      </c>
      <c r="AU27" s="265">
        <f>'Пр 5 (произв)-'!AU27</f>
        <v>0</v>
      </c>
      <c r="AV27" s="265">
        <f>'Пр 5 (произв)-'!AV27</f>
        <v>0</v>
      </c>
      <c r="AW27" s="265"/>
      <c r="AX27" s="265"/>
      <c r="AY27" s="265"/>
      <c r="AZ27" s="265"/>
      <c r="BA27" s="265"/>
      <c r="BB27" s="465">
        <f t="shared" si="2"/>
        <v>0</v>
      </c>
      <c r="BC27" s="468">
        <f t="shared" si="3"/>
        <v>0</v>
      </c>
      <c r="BD27" s="468">
        <f t="shared" si="4"/>
        <v>0</v>
      </c>
      <c r="BE27" s="468">
        <f t="shared" si="5"/>
        <v>0</v>
      </c>
      <c r="BF27" s="468">
        <f t="shared" si="6"/>
        <v>0</v>
      </c>
      <c r="BG27" s="265"/>
      <c r="BH27" s="265"/>
      <c r="BI27" s="265"/>
      <c r="BJ27" s="265"/>
      <c r="BK27" s="265"/>
      <c r="BL27" s="35"/>
    </row>
    <row r="28" spans="1:64" s="39" customFormat="1" ht="24" customHeight="1" x14ac:dyDescent="0.25">
      <c r="A28" s="34" t="str">
        <f>'Пр 5 (произв)-'!A28</f>
        <v>1.3.1.10</v>
      </c>
      <c r="B28" s="35" t="str">
        <f>'Пр 5 (произв)-'!B28</f>
        <v>Приобретение 2-х дизель-генераторов 200 кВт на ДЭС п. Усть-Кара</v>
      </c>
      <c r="C28" s="265" t="str">
        <f>'Пр 5 (произв)-'!C28</f>
        <v>L_ЗР.14</v>
      </c>
      <c r="D28" s="465">
        <f t="shared" si="1"/>
        <v>0.4</v>
      </c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465">
        <f>'Пр 5 (произв)-'!R28</f>
        <v>0</v>
      </c>
      <c r="Y28" s="265">
        <f>'Пр 5 (произв)-'!S28</f>
        <v>0</v>
      </c>
      <c r="Z28" s="265">
        <f>'Пр 5 (произв)-'!T28</f>
        <v>0</v>
      </c>
      <c r="AA28" s="265">
        <f>'Пр 5 (произв)-'!U28</f>
        <v>0</v>
      </c>
      <c r="AB28" s="265">
        <f>'Пр 5 (произв)-'!V28</f>
        <v>0</v>
      </c>
      <c r="AC28" s="265"/>
      <c r="AD28" s="265"/>
      <c r="AE28" s="265"/>
      <c r="AF28" s="265"/>
      <c r="AG28" s="265"/>
      <c r="AH28" s="465">
        <f>'Пр 5 (произв)-'!AE28</f>
        <v>0.4</v>
      </c>
      <c r="AI28" s="265">
        <f>'Пр 5 (произв)-'!AF28</f>
        <v>0</v>
      </c>
      <c r="AJ28" s="265">
        <f>'Пр 5 (произв)-'!AG28</f>
        <v>0</v>
      </c>
      <c r="AK28" s="265">
        <f>'Пр 5 (произв)-'!AH28</f>
        <v>0</v>
      </c>
      <c r="AL28" s="265">
        <f>'Пр 5 (произв)-'!AI28</f>
        <v>0</v>
      </c>
      <c r="AM28" s="265"/>
      <c r="AN28" s="265"/>
      <c r="AO28" s="265"/>
      <c r="AP28" s="265"/>
      <c r="AQ28" s="265"/>
      <c r="AR28" s="465">
        <f>'Пр 5 (произв)-'!AR28</f>
        <v>0</v>
      </c>
      <c r="AS28" s="265">
        <f>'Пр 5 (произв)-'!AS28</f>
        <v>0</v>
      </c>
      <c r="AT28" s="265">
        <f>'Пр 5 (произв)-'!AT28</f>
        <v>0</v>
      </c>
      <c r="AU28" s="265">
        <f>'Пр 5 (произв)-'!AU28</f>
        <v>0</v>
      </c>
      <c r="AV28" s="265">
        <f>'Пр 5 (произв)-'!AV28</f>
        <v>0</v>
      </c>
      <c r="AW28" s="265"/>
      <c r="AX28" s="265"/>
      <c r="AY28" s="265"/>
      <c r="AZ28" s="265"/>
      <c r="BA28" s="265"/>
      <c r="BB28" s="465">
        <f t="shared" si="2"/>
        <v>0.4</v>
      </c>
      <c r="BC28" s="468">
        <f t="shared" si="3"/>
        <v>0</v>
      </c>
      <c r="BD28" s="468">
        <f t="shared" si="4"/>
        <v>0</v>
      </c>
      <c r="BE28" s="468">
        <f t="shared" si="5"/>
        <v>0</v>
      </c>
      <c r="BF28" s="468">
        <f t="shared" si="6"/>
        <v>0</v>
      </c>
      <c r="BG28" s="265"/>
      <c r="BH28" s="265"/>
      <c r="BI28" s="265"/>
      <c r="BJ28" s="265"/>
      <c r="BK28" s="265"/>
      <c r="BL28" s="35"/>
    </row>
    <row r="29" spans="1:64" s="39" customFormat="1" ht="24" customHeight="1" x14ac:dyDescent="0.25">
      <c r="A29" s="34" t="str">
        <f>'Пр 5 (произв)-'!A29</f>
        <v>1.3.1.11</v>
      </c>
      <c r="B29" s="35" t="str">
        <f>'Пр 5 (произв)-'!B29</f>
        <v>Приобретение 2-х дизель-генераторов 100 кВт на ДЭС п. Усть-Кара</v>
      </c>
      <c r="C29" s="265" t="str">
        <f>'Пр 5 (произв)-'!C29</f>
        <v>L_ЗР.15</v>
      </c>
      <c r="D29" s="465">
        <f t="shared" si="1"/>
        <v>0.2</v>
      </c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465">
        <f>'Пр 5 (произв)-'!R29</f>
        <v>0</v>
      </c>
      <c r="Y29" s="265">
        <f>'Пр 5 (произв)-'!S29</f>
        <v>0</v>
      </c>
      <c r="Z29" s="265">
        <f>'Пр 5 (произв)-'!T29</f>
        <v>0</v>
      </c>
      <c r="AA29" s="265">
        <f>'Пр 5 (произв)-'!U29</f>
        <v>0</v>
      </c>
      <c r="AB29" s="265">
        <f>'Пр 5 (произв)-'!V29</f>
        <v>0</v>
      </c>
      <c r="AC29" s="265"/>
      <c r="AD29" s="265"/>
      <c r="AE29" s="265"/>
      <c r="AF29" s="265"/>
      <c r="AG29" s="265"/>
      <c r="AH29" s="465">
        <f>'Пр 5 (произв)-'!AE29</f>
        <v>0.2</v>
      </c>
      <c r="AI29" s="265">
        <f>'Пр 5 (произв)-'!AF29</f>
        <v>0</v>
      </c>
      <c r="AJ29" s="265">
        <f>'Пр 5 (произв)-'!AG29</f>
        <v>0</v>
      </c>
      <c r="AK29" s="265">
        <f>'Пр 5 (произв)-'!AH29</f>
        <v>0</v>
      </c>
      <c r="AL29" s="265">
        <f>'Пр 5 (произв)-'!AI29</f>
        <v>0</v>
      </c>
      <c r="AM29" s="265"/>
      <c r="AN29" s="265"/>
      <c r="AO29" s="265"/>
      <c r="AP29" s="265"/>
      <c r="AQ29" s="265"/>
      <c r="AR29" s="465">
        <f>'Пр 5 (произв)-'!AR29</f>
        <v>0</v>
      </c>
      <c r="AS29" s="265">
        <f>'Пр 5 (произв)-'!AS29</f>
        <v>0</v>
      </c>
      <c r="AT29" s="265">
        <f>'Пр 5 (произв)-'!AT29</f>
        <v>0</v>
      </c>
      <c r="AU29" s="265">
        <f>'Пр 5 (произв)-'!AU29</f>
        <v>0</v>
      </c>
      <c r="AV29" s="265">
        <f>'Пр 5 (произв)-'!AV29</f>
        <v>0</v>
      </c>
      <c r="AW29" s="265"/>
      <c r="AX29" s="265"/>
      <c r="AY29" s="265"/>
      <c r="AZ29" s="265"/>
      <c r="BA29" s="265"/>
      <c r="BB29" s="465">
        <f t="shared" si="2"/>
        <v>0.2</v>
      </c>
      <c r="BC29" s="468">
        <f t="shared" si="3"/>
        <v>0</v>
      </c>
      <c r="BD29" s="468">
        <f t="shared" si="4"/>
        <v>0</v>
      </c>
      <c r="BE29" s="468">
        <f t="shared" si="5"/>
        <v>0</v>
      </c>
      <c r="BF29" s="468">
        <f t="shared" si="6"/>
        <v>0</v>
      </c>
      <c r="BG29" s="265"/>
      <c r="BH29" s="265"/>
      <c r="BI29" s="265"/>
      <c r="BJ29" s="265"/>
      <c r="BK29" s="265"/>
      <c r="BL29" s="35"/>
    </row>
    <row r="30" spans="1:64" s="39" customFormat="1" ht="24" customHeight="1" x14ac:dyDescent="0.25">
      <c r="A30" s="34" t="str">
        <f>'Пр 5 (произв)-'!A30</f>
        <v>1.3.1.12</v>
      </c>
      <c r="B30" s="35" t="str">
        <f>'Пр 5 (произв)-'!B30</f>
        <v>Приобретение дизель-генератора 250 кВт на ДЭС п.Хорей-Вер</v>
      </c>
      <c r="C30" s="265" t="str">
        <f>'Пр 5 (произв)-'!C30</f>
        <v>L_ЗР.16</v>
      </c>
      <c r="D30" s="465">
        <f t="shared" si="1"/>
        <v>0.5</v>
      </c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465">
        <f>'Пр 5 (произв)-'!R30</f>
        <v>0</v>
      </c>
      <c r="Y30" s="265">
        <f>'Пр 5 (произв)-'!S30</f>
        <v>0</v>
      </c>
      <c r="Z30" s="265">
        <f>'Пр 5 (произв)-'!T30</f>
        <v>0</v>
      </c>
      <c r="AA30" s="265">
        <f>'Пр 5 (произв)-'!U30</f>
        <v>0</v>
      </c>
      <c r="AB30" s="265">
        <f>'Пр 5 (произв)-'!V30</f>
        <v>0</v>
      </c>
      <c r="AC30" s="265"/>
      <c r="AD30" s="265"/>
      <c r="AE30" s="265"/>
      <c r="AF30" s="265"/>
      <c r="AG30" s="265"/>
      <c r="AH30" s="465">
        <f>'Пр 5 (произв)-'!AE30</f>
        <v>0</v>
      </c>
      <c r="AI30" s="265">
        <f>'Пр 5 (произв)-'!AF30</f>
        <v>0</v>
      </c>
      <c r="AJ30" s="265">
        <f>'Пр 5 (произв)-'!AG30</f>
        <v>0</v>
      </c>
      <c r="AK30" s="265">
        <f>'Пр 5 (произв)-'!AH30</f>
        <v>0</v>
      </c>
      <c r="AL30" s="265">
        <f>'Пр 5 (произв)-'!AI30</f>
        <v>0</v>
      </c>
      <c r="AM30" s="265"/>
      <c r="AN30" s="265"/>
      <c r="AO30" s="265"/>
      <c r="AP30" s="265"/>
      <c r="AQ30" s="265"/>
      <c r="AR30" s="465">
        <f>'Пр 5 (произв)-'!AR30</f>
        <v>0.5</v>
      </c>
      <c r="AS30" s="265">
        <f>'Пр 5 (произв)-'!AS30</f>
        <v>0</v>
      </c>
      <c r="AT30" s="265">
        <f>'Пр 5 (произв)-'!AT30</f>
        <v>0</v>
      </c>
      <c r="AU30" s="265">
        <f>'Пр 5 (произв)-'!AU30</f>
        <v>0</v>
      </c>
      <c r="AV30" s="265">
        <f>'Пр 5 (произв)-'!AV30</f>
        <v>0</v>
      </c>
      <c r="AW30" s="265"/>
      <c r="AX30" s="265"/>
      <c r="AY30" s="265"/>
      <c r="AZ30" s="265"/>
      <c r="BA30" s="265"/>
      <c r="BB30" s="465">
        <f t="shared" si="2"/>
        <v>0.5</v>
      </c>
      <c r="BC30" s="468">
        <f t="shared" si="3"/>
        <v>0</v>
      </c>
      <c r="BD30" s="468">
        <f t="shared" si="4"/>
        <v>0</v>
      </c>
      <c r="BE30" s="468">
        <f t="shared" si="5"/>
        <v>0</v>
      </c>
      <c r="BF30" s="468">
        <f t="shared" si="6"/>
        <v>0</v>
      </c>
      <c r="BG30" s="265"/>
      <c r="BH30" s="265"/>
      <c r="BI30" s="265"/>
      <c r="BJ30" s="265"/>
      <c r="BK30" s="265"/>
      <c r="BL30" s="35"/>
    </row>
    <row r="31" spans="1:64" s="39" customFormat="1" ht="24" customHeight="1" x14ac:dyDescent="0.25">
      <c r="A31" s="34" t="str">
        <f>'Пр 5 (произв)-'!A31</f>
        <v>1.3.1.13</v>
      </c>
      <c r="B31" s="35" t="str">
        <f>'Пр 5 (произв)-'!B31</f>
        <v>Приобретение дизель-генератора 30 кВт на ДЭС п.Варнек</v>
      </c>
      <c r="C31" s="265" t="str">
        <f>'Пр 5 (произв)-'!C31</f>
        <v>L_ЗР.17</v>
      </c>
      <c r="D31" s="465">
        <f t="shared" si="1"/>
        <v>0.06</v>
      </c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465">
        <f>'Пр 5 (произв)-'!R31</f>
        <v>0</v>
      </c>
      <c r="Y31" s="265">
        <f>'Пр 5 (произв)-'!S31</f>
        <v>0</v>
      </c>
      <c r="Z31" s="265">
        <f>'Пр 5 (произв)-'!T31</f>
        <v>0</v>
      </c>
      <c r="AA31" s="265">
        <f>'Пр 5 (произв)-'!U31</f>
        <v>0</v>
      </c>
      <c r="AB31" s="265">
        <f>'Пр 5 (произв)-'!V31</f>
        <v>0</v>
      </c>
      <c r="AC31" s="265"/>
      <c r="AD31" s="265"/>
      <c r="AE31" s="265"/>
      <c r="AF31" s="265"/>
      <c r="AG31" s="265"/>
      <c r="AH31" s="465">
        <f>'Пр 5 (произв)-'!AE31</f>
        <v>0.06</v>
      </c>
      <c r="AI31" s="265">
        <f>'Пр 5 (произв)-'!AF31</f>
        <v>0</v>
      </c>
      <c r="AJ31" s="265">
        <f>'Пр 5 (произв)-'!AG31</f>
        <v>0</v>
      </c>
      <c r="AK31" s="265">
        <f>'Пр 5 (произв)-'!AH31</f>
        <v>0</v>
      </c>
      <c r="AL31" s="265">
        <f>'Пр 5 (произв)-'!AI31</f>
        <v>0</v>
      </c>
      <c r="AM31" s="265"/>
      <c r="AN31" s="265"/>
      <c r="AO31" s="265"/>
      <c r="AP31" s="265"/>
      <c r="AQ31" s="265"/>
      <c r="AR31" s="465">
        <f>'Пр 5 (произв)-'!AR31</f>
        <v>0</v>
      </c>
      <c r="AS31" s="265">
        <f>'Пр 5 (произв)-'!AS31</f>
        <v>0</v>
      </c>
      <c r="AT31" s="265">
        <f>'Пр 5 (произв)-'!AT31</f>
        <v>0</v>
      </c>
      <c r="AU31" s="265">
        <f>'Пр 5 (произв)-'!AU31</f>
        <v>0</v>
      </c>
      <c r="AV31" s="265">
        <f>'Пр 5 (произв)-'!AV31</f>
        <v>0</v>
      </c>
      <c r="AW31" s="265"/>
      <c r="AX31" s="265"/>
      <c r="AY31" s="265"/>
      <c r="AZ31" s="265"/>
      <c r="BA31" s="265"/>
      <c r="BB31" s="465">
        <f t="shared" si="2"/>
        <v>0.06</v>
      </c>
      <c r="BC31" s="468">
        <f t="shared" si="3"/>
        <v>0</v>
      </c>
      <c r="BD31" s="468">
        <f t="shared" si="4"/>
        <v>0</v>
      </c>
      <c r="BE31" s="468">
        <f t="shared" si="5"/>
        <v>0</v>
      </c>
      <c r="BF31" s="468">
        <f t="shared" si="6"/>
        <v>0</v>
      </c>
      <c r="BG31" s="265"/>
      <c r="BH31" s="265"/>
      <c r="BI31" s="265"/>
      <c r="BJ31" s="265"/>
      <c r="BK31" s="265"/>
      <c r="BL31" s="35"/>
    </row>
    <row r="32" spans="1:64" s="39" customFormat="1" ht="24" customHeight="1" x14ac:dyDescent="0.25">
      <c r="A32" s="34" t="str">
        <f>'Пр 5 (произв)-'!A32</f>
        <v>1.3.1.14</v>
      </c>
      <c r="B32" s="35" t="str">
        <f>'Пр 5 (произв)-'!B32</f>
        <v>Приобретение дизель-генератоа 60 кВт на ДЭС п.Варнек</v>
      </c>
      <c r="C32" s="265" t="str">
        <f>'Пр 5 (произв)-'!C32</f>
        <v>L_ЗР.18</v>
      </c>
      <c r="D32" s="465">
        <f t="shared" si="1"/>
        <v>0.12</v>
      </c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465">
        <f>'Пр 5 (произв)-'!R32</f>
        <v>0</v>
      </c>
      <c r="Y32" s="265">
        <f>'Пр 5 (произв)-'!S32</f>
        <v>0</v>
      </c>
      <c r="Z32" s="265">
        <f>'Пр 5 (произв)-'!T32</f>
        <v>0</v>
      </c>
      <c r="AA32" s="265">
        <f>'Пр 5 (произв)-'!U32</f>
        <v>0</v>
      </c>
      <c r="AB32" s="265">
        <f>'Пр 5 (произв)-'!V32</f>
        <v>0</v>
      </c>
      <c r="AC32" s="265"/>
      <c r="AD32" s="265"/>
      <c r="AE32" s="265"/>
      <c r="AF32" s="265"/>
      <c r="AG32" s="265"/>
      <c r="AH32" s="465">
        <f>'Пр 5 (произв)-'!AE32</f>
        <v>0.12</v>
      </c>
      <c r="AI32" s="265">
        <f>'Пр 5 (произв)-'!AF32</f>
        <v>0</v>
      </c>
      <c r="AJ32" s="265">
        <f>'Пр 5 (произв)-'!AG32</f>
        <v>0</v>
      </c>
      <c r="AK32" s="265">
        <f>'Пр 5 (произв)-'!AH32</f>
        <v>0</v>
      </c>
      <c r="AL32" s="265">
        <f>'Пр 5 (произв)-'!AI32</f>
        <v>0</v>
      </c>
      <c r="AM32" s="265"/>
      <c r="AN32" s="265"/>
      <c r="AO32" s="265"/>
      <c r="AP32" s="265"/>
      <c r="AQ32" s="265"/>
      <c r="AR32" s="465">
        <f>'Пр 5 (произв)-'!AR32</f>
        <v>0</v>
      </c>
      <c r="AS32" s="265">
        <f>'Пр 5 (произв)-'!AS32</f>
        <v>0</v>
      </c>
      <c r="AT32" s="265">
        <f>'Пр 5 (произв)-'!AT32</f>
        <v>0</v>
      </c>
      <c r="AU32" s="265">
        <f>'Пр 5 (произв)-'!AU32</f>
        <v>0</v>
      </c>
      <c r="AV32" s="265">
        <f>'Пр 5 (произв)-'!AV32</f>
        <v>0</v>
      </c>
      <c r="AW32" s="265"/>
      <c r="AX32" s="265"/>
      <c r="AY32" s="265"/>
      <c r="AZ32" s="265"/>
      <c r="BA32" s="265"/>
      <c r="BB32" s="465">
        <f t="shared" si="2"/>
        <v>0.12</v>
      </c>
      <c r="BC32" s="468">
        <f t="shared" si="3"/>
        <v>0</v>
      </c>
      <c r="BD32" s="468">
        <f t="shared" si="4"/>
        <v>0</v>
      </c>
      <c r="BE32" s="468">
        <f t="shared" si="5"/>
        <v>0</v>
      </c>
      <c r="BF32" s="468">
        <f t="shared" si="6"/>
        <v>0</v>
      </c>
      <c r="BG32" s="265"/>
      <c r="BH32" s="265"/>
      <c r="BI32" s="265"/>
      <c r="BJ32" s="265"/>
      <c r="BK32" s="265"/>
      <c r="BL32" s="35"/>
    </row>
    <row r="33" spans="1:64" s="39" customFormat="1" ht="24" customHeight="1" x14ac:dyDescent="0.25">
      <c r="A33" s="34" t="str">
        <f>'Пр 5 (произв)-'!A33</f>
        <v>1.3.1.15</v>
      </c>
      <c r="B33" s="35" t="str">
        <f>'Пр 5 (произв)-'!B33</f>
        <v>Приобретение 2-х дизель-генераторов 200 кВт на ДЭС п. Каратайка</v>
      </c>
      <c r="C33" s="265" t="str">
        <f>'Пр 5 (произв)-'!C33</f>
        <v>L_ЗР.19</v>
      </c>
      <c r="D33" s="465">
        <f t="shared" si="1"/>
        <v>0.4</v>
      </c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465">
        <f>'Пр 5 (произв)-'!R33</f>
        <v>0</v>
      </c>
      <c r="Y33" s="265">
        <f>'Пр 5 (произв)-'!S33</f>
        <v>0</v>
      </c>
      <c r="Z33" s="265">
        <f>'Пр 5 (произв)-'!T33</f>
        <v>0</v>
      </c>
      <c r="AA33" s="265">
        <f>'Пр 5 (произв)-'!U33</f>
        <v>0</v>
      </c>
      <c r="AB33" s="265">
        <f>'Пр 5 (произв)-'!V33</f>
        <v>0</v>
      </c>
      <c r="AC33" s="265"/>
      <c r="AD33" s="265"/>
      <c r="AE33" s="265"/>
      <c r="AF33" s="265"/>
      <c r="AG33" s="265"/>
      <c r="AH33" s="465">
        <f>'Пр 5 (произв)-'!AE33</f>
        <v>0.2</v>
      </c>
      <c r="AI33" s="265">
        <f>'Пр 5 (произв)-'!AF33</f>
        <v>0</v>
      </c>
      <c r="AJ33" s="265">
        <f>'Пр 5 (произв)-'!AG33</f>
        <v>0</v>
      </c>
      <c r="AK33" s="265">
        <f>'Пр 5 (произв)-'!AH33</f>
        <v>0</v>
      </c>
      <c r="AL33" s="265">
        <f>'Пр 5 (произв)-'!AI33</f>
        <v>0</v>
      </c>
      <c r="AM33" s="265"/>
      <c r="AN33" s="265"/>
      <c r="AO33" s="265"/>
      <c r="AP33" s="265"/>
      <c r="AQ33" s="265"/>
      <c r="AR33" s="465">
        <f>'Пр 5 (произв)-'!AR33</f>
        <v>0.2</v>
      </c>
      <c r="AS33" s="265">
        <f>'Пр 5 (произв)-'!AS33</f>
        <v>0</v>
      </c>
      <c r="AT33" s="265">
        <f>'Пр 5 (произв)-'!AT33</f>
        <v>0</v>
      </c>
      <c r="AU33" s="265">
        <f>'Пр 5 (произв)-'!AU33</f>
        <v>0</v>
      </c>
      <c r="AV33" s="265">
        <f>'Пр 5 (произв)-'!AV33</f>
        <v>0</v>
      </c>
      <c r="AW33" s="265"/>
      <c r="AX33" s="265"/>
      <c r="AY33" s="265"/>
      <c r="AZ33" s="265"/>
      <c r="BA33" s="265"/>
      <c r="BB33" s="465">
        <f t="shared" si="2"/>
        <v>0.4</v>
      </c>
      <c r="BC33" s="468">
        <f t="shared" si="3"/>
        <v>0</v>
      </c>
      <c r="BD33" s="468">
        <f t="shared" si="4"/>
        <v>0</v>
      </c>
      <c r="BE33" s="468">
        <f t="shared" si="5"/>
        <v>0</v>
      </c>
      <c r="BF33" s="468">
        <f t="shared" si="6"/>
        <v>0</v>
      </c>
      <c r="BG33" s="265"/>
      <c r="BH33" s="265"/>
      <c r="BI33" s="265"/>
      <c r="BJ33" s="265"/>
      <c r="BK33" s="265"/>
      <c r="BL33" s="35"/>
    </row>
    <row r="34" spans="1:64" s="39" customFormat="1" ht="24" customHeight="1" x14ac:dyDescent="0.25">
      <c r="A34" s="34" t="str">
        <f>'Пр 5 (произв)-'!A34</f>
        <v>1.3.1.16</v>
      </c>
      <c r="B34" s="35" t="str">
        <f>'Пр 5 (произв)-'!B34</f>
        <v>Приобретение 2-х дизель-генераторов 315 кВт на ДЭС п. Каратайка</v>
      </c>
      <c r="C34" s="265" t="str">
        <f>'Пр 5 (произв)-'!C34</f>
        <v>L_ЗР.20</v>
      </c>
      <c r="D34" s="465">
        <f t="shared" si="1"/>
        <v>0.63</v>
      </c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465">
        <f>'Пр 5 (произв)-'!R34</f>
        <v>0</v>
      </c>
      <c r="Y34" s="265">
        <f>'Пр 5 (произв)-'!S34</f>
        <v>0</v>
      </c>
      <c r="Z34" s="265">
        <f>'Пр 5 (произв)-'!T34</f>
        <v>0</v>
      </c>
      <c r="AA34" s="265">
        <f>'Пр 5 (произв)-'!U34</f>
        <v>0</v>
      </c>
      <c r="AB34" s="265">
        <f>'Пр 5 (произв)-'!V34</f>
        <v>0</v>
      </c>
      <c r="AC34" s="265"/>
      <c r="AD34" s="265"/>
      <c r="AE34" s="265"/>
      <c r="AF34" s="265"/>
      <c r="AG34" s="265"/>
      <c r="AH34" s="465">
        <f>'Пр 5 (произв)-'!AE34</f>
        <v>0.315</v>
      </c>
      <c r="AI34" s="265">
        <f>'Пр 5 (произв)-'!AF34</f>
        <v>0</v>
      </c>
      <c r="AJ34" s="265">
        <f>'Пр 5 (произв)-'!AG34</f>
        <v>0</v>
      </c>
      <c r="AK34" s="265">
        <f>'Пр 5 (произв)-'!AH34</f>
        <v>0</v>
      </c>
      <c r="AL34" s="265">
        <f>'Пр 5 (произв)-'!AI34</f>
        <v>0</v>
      </c>
      <c r="AM34" s="265"/>
      <c r="AN34" s="265"/>
      <c r="AO34" s="265"/>
      <c r="AP34" s="265"/>
      <c r="AQ34" s="265"/>
      <c r="AR34" s="465">
        <f>'Пр 5 (произв)-'!AR34</f>
        <v>0.315</v>
      </c>
      <c r="AS34" s="265">
        <f>'Пр 5 (произв)-'!AS34</f>
        <v>0</v>
      </c>
      <c r="AT34" s="265">
        <f>'Пр 5 (произв)-'!AT34</f>
        <v>0</v>
      </c>
      <c r="AU34" s="265">
        <f>'Пр 5 (произв)-'!AU34</f>
        <v>0</v>
      </c>
      <c r="AV34" s="265">
        <f>'Пр 5 (произв)-'!AV34</f>
        <v>0</v>
      </c>
      <c r="AW34" s="265"/>
      <c r="AX34" s="265"/>
      <c r="AY34" s="265"/>
      <c r="AZ34" s="265"/>
      <c r="BA34" s="265"/>
      <c r="BB34" s="465">
        <f t="shared" si="2"/>
        <v>0.63</v>
      </c>
      <c r="BC34" s="468">
        <f t="shared" si="3"/>
        <v>0</v>
      </c>
      <c r="BD34" s="468">
        <f t="shared" si="4"/>
        <v>0</v>
      </c>
      <c r="BE34" s="468">
        <f t="shared" si="5"/>
        <v>0</v>
      </c>
      <c r="BF34" s="468">
        <f t="shared" si="6"/>
        <v>0</v>
      </c>
      <c r="BG34" s="265"/>
      <c r="BH34" s="265"/>
      <c r="BI34" s="265"/>
      <c r="BJ34" s="265"/>
      <c r="BK34" s="265"/>
      <c r="BL34" s="35"/>
    </row>
    <row r="35" spans="1:64" s="39" customFormat="1" ht="24" customHeight="1" x14ac:dyDescent="0.25">
      <c r="A35" s="34" t="str">
        <f>'Пр 5 (произв)-'!A35</f>
        <v>1.3.1.17</v>
      </c>
      <c r="B35" s="35" t="str">
        <f>'Пр 5 (произв)-'!B35</f>
        <v>Приобретение  2-х дизель-генераторов 30 кВт на ДЭС д. Мгла</v>
      </c>
      <c r="C35" s="265" t="str">
        <f>'Пр 5 (произв)-'!C35</f>
        <v>L_ЗР.21</v>
      </c>
      <c r="D35" s="465">
        <f t="shared" si="1"/>
        <v>0.06</v>
      </c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465">
        <f>'Пр 5 (произв)-'!R35</f>
        <v>0</v>
      </c>
      <c r="Y35" s="265">
        <f>'Пр 5 (произв)-'!S35</f>
        <v>0</v>
      </c>
      <c r="Z35" s="265">
        <f>'Пр 5 (произв)-'!T35</f>
        <v>0</v>
      </c>
      <c r="AA35" s="265">
        <f>'Пр 5 (произв)-'!U35</f>
        <v>0</v>
      </c>
      <c r="AB35" s="265">
        <f>'Пр 5 (произв)-'!V35</f>
        <v>0</v>
      </c>
      <c r="AC35" s="265"/>
      <c r="AD35" s="265"/>
      <c r="AE35" s="265"/>
      <c r="AF35" s="265"/>
      <c r="AG35" s="265"/>
      <c r="AH35" s="465">
        <f>'Пр 5 (произв)-'!AE35</f>
        <v>0.06</v>
      </c>
      <c r="AI35" s="265">
        <f>'Пр 5 (произв)-'!AF35</f>
        <v>0</v>
      </c>
      <c r="AJ35" s="265">
        <f>'Пр 5 (произв)-'!AG35</f>
        <v>0</v>
      </c>
      <c r="AK35" s="265">
        <f>'Пр 5 (произв)-'!AH35</f>
        <v>0</v>
      </c>
      <c r="AL35" s="265">
        <f>'Пр 5 (произв)-'!AI35</f>
        <v>0</v>
      </c>
      <c r="AM35" s="265"/>
      <c r="AN35" s="265"/>
      <c r="AO35" s="265"/>
      <c r="AP35" s="265"/>
      <c r="AQ35" s="265"/>
      <c r="AR35" s="465">
        <f>'Пр 5 (произв)-'!AR35</f>
        <v>0</v>
      </c>
      <c r="AS35" s="265">
        <f>'Пр 5 (произв)-'!AS35</f>
        <v>0</v>
      </c>
      <c r="AT35" s="265">
        <f>'Пр 5 (произв)-'!AT35</f>
        <v>0</v>
      </c>
      <c r="AU35" s="265">
        <f>'Пр 5 (произв)-'!AU35</f>
        <v>0</v>
      </c>
      <c r="AV35" s="265">
        <f>'Пр 5 (произв)-'!AV35</f>
        <v>0</v>
      </c>
      <c r="AW35" s="265"/>
      <c r="AX35" s="265"/>
      <c r="AY35" s="265"/>
      <c r="AZ35" s="265"/>
      <c r="BA35" s="265"/>
      <c r="BB35" s="465">
        <f t="shared" si="2"/>
        <v>0.06</v>
      </c>
      <c r="BC35" s="468">
        <f t="shared" si="3"/>
        <v>0</v>
      </c>
      <c r="BD35" s="468">
        <f t="shared" si="4"/>
        <v>0</v>
      </c>
      <c r="BE35" s="468">
        <f t="shared" si="5"/>
        <v>0</v>
      </c>
      <c r="BF35" s="468">
        <f t="shared" si="6"/>
        <v>0</v>
      </c>
      <c r="BG35" s="265"/>
      <c r="BH35" s="265"/>
      <c r="BI35" s="265"/>
      <c r="BJ35" s="265"/>
      <c r="BK35" s="265"/>
      <c r="BL35" s="35"/>
    </row>
    <row r="36" spans="1:64" s="39" customFormat="1" ht="24" customHeight="1" x14ac:dyDescent="0.25">
      <c r="A36" s="34" t="str">
        <f>'Пр 5 (произв)-'!A36</f>
        <v>1.3.1.18</v>
      </c>
      <c r="B36" s="35" t="str">
        <f>'Пр 5 (произв)-'!B36</f>
        <v>Приобретение 2-х  дизель-генераторов 30 кВт на ДЭС д.Вижас</v>
      </c>
      <c r="C36" s="265" t="str">
        <f>'Пр 5 (произв)-'!C36</f>
        <v>L_ЗР.22</v>
      </c>
      <c r="D36" s="465">
        <f t="shared" si="1"/>
        <v>0.06</v>
      </c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465">
        <f>'Пр 5 (произв)-'!R36</f>
        <v>0</v>
      </c>
      <c r="Y36" s="265">
        <f>'Пр 5 (произв)-'!S36</f>
        <v>0</v>
      </c>
      <c r="Z36" s="265">
        <f>'Пр 5 (произв)-'!T36</f>
        <v>0</v>
      </c>
      <c r="AA36" s="265">
        <f>'Пр 5 (произв)-'!U36</f>
        <v>0</v>
      </c>
      <c r="AB36" s="265">
        <f>'Пр 5 (произв)-'!V36</f>
        <v>0</v>
      </c>
      <c r="AC36" s="265"/>
      <c r="AD36" s="265"/>
      <c r="AE36" s="265"/>
      <c r="AF36" s="265"/>
      <c r="AG36" s="265"/>
      <c r="AH36" s="465">
        <f>'Пр 5 (произв)-'!AE36</f>
        <v>0.06</v>
      </c>
      <c r="AI36" s="265">
        <f>'Пр 5 (произв)-'!AF36</f>
        <v>0</v>
      </c>
      <c r="AJ36" s="265">
        <f>'Пр 5 (произв)-'!AG36</f>
        <v>0</v>
      </c>
      <c r="AK36" s="265">
        <f>'Пр 5 (произв)-'!AH36</f>
        <v>0</v>
      </c>
      <c r="AL36" s="265">
        <f>'Пр 5 (произв)-'!AI36</f>
        <v>0</v>
      </c>
      <c r="AM36" s="265"/>
      <c r="AN36" s="265"/>
      <c r="AO36" s="265"/>
      <c r="AP36" s="265"/>
      <c r="AQ36" s="265"/>
      <c r="AR36" s="465">
        <f>'Пр 5 (произв)-'!AR36</f>
        <v>0</v>
      </c>
      <c r="AS36" s="265">
        <f>'Пр 5 (произв)-'!AS36</f>
        <v>0</v>
      </c>
      <c r="AT36" s="265">
        <f>'Пр 5 (произв)-'!AT36</f>
        <v>0</v>
      </c>
      <c r="AU36" s="265">
        <f>'Пр 5 (произв)-'!AU36</f>
        <v>0</v>
      </c>
      <c r="AV36" s="265">
        <f>'Пр 5 (произв)-'!AV36</f>
        <v>0</v>
      </c>
      <c r="AW36" s="265"/>
      <c r="AX36" s="265"/>
      <c r="AY36" s="265"/>
      <c r="AZ36" s="265"/>
      <c r="BA36" s="265"/>
      <c r="BB36" s="465">
        <f t="shared" si="2"/>
        <v>0.06</v>
      </c>
      <c r="BC36" s="468">
        <f t="shared" si="3"/>
        <v>0</v>
      </c>
      <c r="BD36" s="468">
        <f t="shared" si="4"/>
        <v>0</v>
      </c>
      <c r="BE36" s="468">
        <f t="shared" si="5"/>
        <v>0</v>
      </c>
      <c r="BF36" s="468">
        <f t="shared" si="6"/>
        <v>0</v>
      </c>
      <c r="BG36" s="265"/>
      <c r="BH36" s="265"/>
      <c r="BI36" s="265"/>
      <c r="BJ36" s="265"/>
      <c r="BK36" s="265"/>
      <c r="BL36" s="35"/>
    </row>
    <row r="37" spans="1:64" s="39" customFormat="1" ht="24" customHeight="1" x14ac:dyDescent="0.25">
      <c r="A37" s="34" t="str">
        <f>'Пр 5 (произв)-'!A37</f>
        <v>1.3.1.19</v>
      </c>
      <c r="B37" s="35" t="str">
        <f>'Пр 5 (произв)-'!B37</f>
        <v>Приобретение 3-х  дизель-генераторов 60 кВт на ДЭС д.Вижас</v>
      </c>
      <c r="C37" s="265" t="str">
        <f>'Пр 5 (произв)-'!C37</f>
        <v>L_ЗР.23</v>
      </c>
      <c r="D37" s="465">
        <f t="shared" si="1"/>
        <v>0.18</v>
      </c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465">
        <f>'Пр 5 (произв)-'!R37</f>
        <v>0</v>
      </c>
      <c r="Y37" s="265">
        <f>'Пр 5 (произв)-'!S37</f>
        <v>0</v>
      </c>
      <c r="Z37" s="265">
        <f>'Пр 5 (произв)-'!T37</f>
        <v>0</v>
      </c>
      <c r="AA37" s="265">
        <f>'Пр 5 (произв)-'!U37</f>
        <v>0</v>
      </c>
      <c r="AB37" s="265">
        <f>'Пр 5 (произв)-'!V37</f>
        <v>0</v>
      </c>
      <c r="AC37" s="265"/>
      <c r="AD37" s="265"/>
      <c r="AE37" s="265"/>
      <c r="AF37" s="265"/>
      <c r="AG37" s="265"/>
      <c r="AH37" s="465">
        <f>'Пр 5 (произв)-'!AE37</f>
        <v>0.06</v>
      </c>
      <c r="AI37" s="265">
        <f>'Пр 5 (произв)-'!AF37</f>
        <v>0</v>
      </c>
      <c r="AJ37" s="265">
        <f>'Пр 5 (произв)-'!AG37</f>
        <v>0</v>
      </c>
      <c r="AK37" s="265">
        <f>'Пр 5 (произв)-'!AH37</f>
        <v>0</v>
      </c>
      <c r="AL37" s="265">
        <f>'Пр 5 (произв)-'!AI37</f>
        <v>0</v>
      </c>
      <c r="AM37" s="265"/>
      <c r="AN37" s="265"/>
      <c r="AO37" s="265"/>
      <c r="AP37" s="265"/>
      <c r="AQ37" s="265"/>
      <c r="AR37" s="465">
        <f>'Пр 5 (произв)-'!AR37</f>
        <v>0.12</v>
      </c>
      <c r="AS37" s="265">
        <f>'Пр 5 (произв)-'!AS37</f>
        <v>0</v>
      </c>
      <c r="AT37" s="265">
        <f>'Пр 5 (произв)-'!AT37</f>
        <v>0</v>
      </c>
      <c r="AU37" s="265">
        <f>'Пр 5 (произв)-'!AU37</f>
        <v>0</v>
      </c>
      <c r="AV37" s="265">
        <f>'Пр 5 (произв)-'!AV37</f>
        <v>0</v>
      </c>
      <c r="AW37" s="265"/>
      <c r="AX37" s="265"/>
      <c r="AY37" s="265"/>
      <c r="AZ37" s="265"/>
      <c r="BA37" s="265"/>
      <c r="BB37" s="465">
        <f t="shared" si="2"/>
        <v>0.18</v>
      </c>
      <c r="BC37" s="468">
        <f t="shared" si="3"/>
        <v>0</v>
      </c>
      <c r="BD37" s="468">
        <f t="shared" si="4"/>
        <v>0</v>
      </c>
      <c r="BE37" s="468">
        <f t="shared" si="5"/>
        <v>0</v>
      </c>
      <c r="BF37" s="468">
        <f t="shared" si="6"/>
        <v>0</v>
      </c>
      <c r="BG37" s="265"/>
      <c r="BH37" s="265"/>
      <c r="BI37" s="265"/>
      <c r="BJ37" s="265"/>
      <c r="BK37" s="265"/>
      <c r="BL37" s="35"/>
    </row>
    <row r="38" spans="1:64" s="39" customFormat="1" ht="24" customHeight="1" x14ac:dyDescent="0.25">
      <c r="A38" s="34" t="str">
        <f>'Пр 5 (произв)-'!A38</f>
        <v>1.3.1.20</v>
      </c>
      <c r="B38" s="35" t="str">
        <f>'Пр 5 (произв)-'!B38</f>
        <v>Приобретение 2-х дизель-генератов 30 кВт на ДЭС д.Снопа</v>
      </c>
      <c r="C38" s="265" t="str">
        <f>'Пр 5 (произв)-'!C38</f>
        <v>L_ЗР.24</v>
      </c>
      <c r="D38" s="465">
        <f t="shared" si="1"/>
        <v>0.06</v>
      </c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465">
        <f>'Пр 5 (произв)-'!R38</f>
        <v>0</v>
      </c>
      <c r="Y38" s="265">
        <f>'Пр 5 (произв)-'!S38</f>
        <v>0</v>
      </c>
      <c r="Z38" s="265">
        <f>'Пр 5 (произв)-'!T38</f>
        <v>0</v>
      </c>
      <c r="AA38" s="265">
        <f>'Пр 5 (произв)-'!U38</f>
        <v>0</v>
      </c>
      <c r="AB38" s="265">
        <f>'Пр 5 (произв)-'!V38</f>
        <v>0</v>
      </c>
      <c r="AC38" s="265"/>
      <c r="AD38" s="265"/>
      <c r="AE38" s="265"/>
      <c r="AF38" s="265"/>
      <c r="AG38" s="265"/>
      <c r="AH38" s="465">
        <f>'Пр 5 (произв)-'!AE38</f>
        <v>0.06</v>
      </c>
      <c r="AI38" s="265">
        <f>'Пр 5 (произв)-'!AF38</f>
        <v>0</v>
      </c>
      <c r="AJ38" s="265">
        <f>'Пр 5 (произв)-'!AG38</f>
        <v>0</v>
      </c>
      <c r="AK38" s="265">
        <f>'Пр 5 (произв)-'!AH38</f>
        <v>0</v>
      </c>
      <c r="AL38" s="265">
        <f>'Пр 5 (произв)-'!AI38</f>
        <v>0</v>
      </c>
      <c r="AM38" s="265"/>
      <c r="AN38" s="265"/>
      <c r="AO38" s="265"/>
      <c r="AP38" s="265"/>
      <c r="AQ38" s="265"/>
      <c r="AR38" s="465">
        <f>'Пр 5 (произв)-'!AR38</f>
        <v>0</v>
      </c>
      <c r="AS38" s="265">
        <f>'Пр 5 (произв)-'!AS38</f>
        <v>0</v>
      </c>
      <c r="AT38" s="265">
        <f>'Пр 5 (произв)-'!AT38</f>
        <v>0</v>
      </c>
      <c r="AU38" s="265">
        <f>'Пр 5 (произв)-'!AU38</f>
        <v>0</v>
      </c>
      <c r="AV38" s="265">
        <f>'Пр 5 (произв)-'!AV38</f>
        <v>0</v>
      </c>
      <c r="AW38" s="265"/>
      <c r="AX38" s="265"/>
      <c r="AY38" s="265"/>
      <c r="AZ38" s="265"/>
      <c r="BA38" s="265"/>
      <c r="BB38" s="465">
        <f t="shared" si="2"/>
        <v>0.06</v>
      </c>
      <c r="BC38" s="468">
        <f t="shared" si="3"/>
        <v>0</v>
      </c>
      <c r="BD38" s="468">
        <f t="shared" si="4"/>
        <v>0</v>
      </c>
      <c r="BE38" s="468">
        <f t="shared" si="5"/>
        <v>0</v>
      </c>
      <c r="BF38" s="468">
        <f t="shared" si="6"/>
        <v>0</v>
      </c>
      <c r="BG38" s="265"/>
      <c r="BH38" s="265"/>
      <c r="BI38" s="265"/>
      <c r="BJ38" s="265"/>
      <c r="BK38" s="265"/>
      <c r="BL38" s="35"/>
    </row>
    <row r="39" spans="1:64" s="39" customFormat="1" ht="24" customHeight="1" x14ac:dyDescent="0.25">
      <c r="A39" s="34" t="str">
        <f>'Пр 5 (произв)-'!A39</f>
        <v>1.3.1.21</v>
      </c>
      <c r="B39" s="35" t="str">
        <f>'Пр 5 (произв)-'!B39</f>
        <v>Приобретение 2-х дизель-генератов 30 кВт на ДЭС д.Белушье</v>
      </c>
      <c r="C39" s="265" t="str">
        <f>'Пр 5 (произв)-'!C39</f>
        <v>L_ЗР.25</v>
      </c>
      <c r="D39" s="465">
        <f t="shared" si="1"/>
        <v>0.06</v>
      </c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465">
        <f>'Пр 5 (произв)-'!R39</f>
        <v>0</v>
      </c>
      <c r="Y39" s="265">
        <f>'Пр 5 (произв)-'!S39</f>
        <v>0</v>
      </c>
      <c r="Z39" s="265">
        <f>'Пр 5 (произв)-'!T39</f>
        <v>0</v>
      </c>
      <c r="AA39" s="265">
        <f>'Пр 5 (произв)-'!U39</f>
        <v>0</v>
      </c>
      <c r="AB39" s="265">
        <f>'Пр 5 (произв)-'!V39</f>
        <v>0</v>
      </c>
      <c r="AC39" s="265"/>
      <c r="AD39" s="265"/>
      <c r="AE39" s="265"/>
      <c r="AF39" s="265"/>
      <c r="AG39" s="265"/>
      <c r="AH39" s="465">
        <f>'Пр 5 (произв)-'!AE39</f>
        <v>0.03</v>
      </c>
      <c r="AI39" s="265">
        <f>'Пр 5 (произв)-'!AF39</f>
        <v>0</v>
      </c>
      <c r="AJ39" s="265">
        <f>'Пр 5 (произв)-'!AG39</f>
        <v>0</v>
      </c>
      <c r="AK39" s="265">
        <f>'Пр 5 (произв)-'!AH39</f>
        <v>0</v>
      </c>
      <c r="AL39" s="265">
        <f>'Пр 5 (произв)-'!AI39</f>
        <v>0</v>
      </c>
      <c r="AM39" s="265"/>
      <c r="AN39" s="265"/>
      <c r="AO39" s="265"/>
      <c r="AP39" s="265"/>
      <c r="AQ39" s="265"/>
      <c r="AR39" s="465">
        <f>'Пр 5 (произв)-'!AR39</f>
        <v>0.03</v>
      </c>
      <c r="AS39" s="265">
        <f>'Пр 5 (произв)-'!AS39</f>
        <v>0</v>
      </c>
      <c r="AT39" s="265">
        <f>'Пр 5 (произв)-'!AT39</f>
        <v>0</v>
      </c>
      <c r="AU39" s="265">
        <f>'Пр 5 (произв)-'!AU39</f>
        <v>0</v>
      </c>
      <c r="AV39" s="265">
        <f>'Пр 5 (произв)-'!AV39</f>
        <v>0</v>
      </c>
      <c r="AW39" s="265"/>
      <c r="AX39" s="265"/>
      <c r="AY39" s="265"/>
      <c r="AZ39" s="265"/>
      <c r="BA39" s="265"/>
      <c r="BB39" s="465">
        <f t="shared" si="2"/>
        <v>0.06</v>
      </c>
      <c r="BC39" s="468">
        <f t="shared" si="3"/>
        <v>0</v>
      </c>
      <c r="BD39" s="468">
        <f t="shared" si="4"/>
        <v>0</v>
      </c>
      <c r="BE39" s="468">
        <f t="shared" si="5"/>
        <v>0</v>
      </c>
      <c r="BF39" s="468">
        <f t="shared" si="6"/>
        <v>0</v>
      </c>
      <c r="BG39" s="265"/>
      <c r="BH39" s="265"/>
      <c r="BI39" s="265"/>
      <c r="BJ39" s="265"/>
      <c r="BK39" s="265"/>
      <c r="BL39" s="35"/>
    </row>
    <row r="40" spans="1:64" s="39" customFormat="1" ht="24" customHeight="1" x14ac:dyDescent="0.25">
      <c r="A40" s="34" t="str">
        <f>'Пр 5 (произв)-'!A40</f>
        <v>1.3.1.22</v>
      </c>
      <c r="B40" s="35" t="str">
        <f>'Пр 5 (произв)-'!B40</f>
        <v>Приобретение 2-х дизель-генератов 30 кВт на ДЭС д.Устье</v>
      </c>
      <c r="C40" s="265" t="str">
        <f>'Пр 5 (произв)-'!C40</f>
        <v>L_ЗР.26</v>
      </c>
      <c r="D40" s="465">
        <f t="shared" si="1"/>
        <v>0.06</v>
      </c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465">
        <f>'Пр 5 (произв)-'!R40</f>
        <v>0</v>
      </c>
      <c r="Y40" s="265">
        <f>'Пр 5 (произв)-'!S40</f>
        <v>0</v>
      </c>
      <c r="Z40" s="265">
        <f>'Пр 5 (произв)-'!T40</f>
        <v>0</v>
      </c>
      <c r="AA40" s="265">
        <f>'Пр 5 (произв)-'!U40</f>
        <v>0</v>
      </c>
      <c r="AB40" s="265">
        <f>'Пр 5 (произв)-'!V40</f>
        <v>0</v>
      </c>
      <c r="AC40" s="265"/>
      <c r="AD40" s="265"/>
      <c r="AE40" s="265"/>
      <c r="AF40" s="265"/>
      <c r="AG40" s="265"/>
      <c r="AH40" s="465">
        <f>'Пр 5 (произв)-'!AE40</f>
        <v>0.03</v>
      </c>
      <c r="AI40" s="265">
        <f>'Пр 5 (произв)-'!AF40</f>
        <v>0</v>
      </c>
      <c r="AJ40" s="265">
        <f>'Пр 5 (произв)-'!AG40</f>
        <v>0</v>
      </c>
      <c r="AK40" s="265">
        <f>'Пр 5 (произв)-'!AH40</f>
        <v>0</v>
      </c>
      <c r="AL40" s="265">
        <f>'Пр 5 (произв)-'!AI40</f>
        <v>0</v>
      </c>
      <c r="AM40" s="265"/>
      <c r="AN40" s="265"/>
      <c r="AO40" s="265"/>
      <c r="AP40" s="265"/>
      <c r="AQ40" s="265"/>
      <c r="AR40" s="465">
        <f>'Пр 5 (произв)-'!AR40</f>
        <v>0.03</v>
      </c>
      <c r="AS40" s="265">
        <f>'Пр 5 (произв)-'!AS40</f>
        <v>0</v>
      </c>
      <c r="AT40" s="265">
        <f>'Пр 5 (произв)-'!AT40</f>
        <v>0</v>
      </c>
      <c r="AU40" s="265">
        <f>'Пр 5 (произв)-'!AU40</f>
        <v>0</v>
      </c>
      <c r="AV40" s="265">
        <f>'Пр 5 (произв)-'!AV40</f>
        <v>0</v>
      </c>
      <c r="AW40" s="265"/>
      <c r="AX40" s="265"/>
      <c r="AY40" s="265"/>
      <c r="AZ40" s="265"/>
      <c r="BA40" s="265"/>
      <c r="BB40" s="465">
        <f t="shared" si="2"/>
        <v>0.06</v>
      </c>
      <c r="BC40" s="468">
        <f t="shared" si="3"/>
        <v>0</v>
      </c>
      <c r="BD40" s="468">
        <f t="shared" si="4"/>
        <v>0</v>
      </c>
      <c r="BE40" s="468">
        <f t="shared" si="5"/>
        <v>0</v>
      </c>
      <c r="BF40" s="468">
        <f t="shared" si="6"/>
        <v>0</v>
      </c>
      <c r="BG40" s="265"/>
      <c r="BH40" s="265"/>
      <c r="BI40" s="265"/>
      <c r="BJ40" s="265"/>
      <c r="BK40" s="265"/>
      <c r="BL40" s="35"/>
    </row>
    <row r="41" spans="1:64" s="39" customFormat="1" ht="24" customHeight="1" x14ac:dyDescent="0.25">
      <c r="A41" s="34" t="str">
        <f>'Пр 5 (произв)-'!A41</f>
        <v>1.3.1.23</v>
      </c>
      <c r="B41" s="35" t="str">
        <f>'Пр 5 (произв)-'!B41</f>
        <v>Приобретение дизель-генератора 315 кВт на ДЭС п.Харута</v>
      </c>
      <c r="C41" s="265" t="str">
        <f>'Пр 5 (произв)-'!C41</f>
        <v>L_ЗР.27</v>
      </c>
      <c r="D41" s="465">
        <f t="shared" si="1"/>
        <v>0.315</v>
      </c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465">
        <f>'Пр 5 (произв)-'!R41</f>
        <v>0</v>
      </c>
      <c r="Y41" s="265">
        <f>'Пр 5 (произв)-'!S41</f>
        <v>0</v>
      </c>
      <c r="Z41" s="265">
        <f>'Пр 5 (произв)-'!T41</f>
        <v>0</v>
      </c>
      <c r="AA41" s="265">
        <f>'Пр 5 (произв)-'!U41</f>
        <v>0</v>
      </c>
      <c r="AB41" s="265">
        <f>'Пр 5 (произв)-'!V41</f>
        <v>0</v>
      </c>
      <c r="AC41" s="265"/>
      <c r="AD41" s="265"/>
      <c r="AE41" s="265"/>
      <c r="AF41" s="265"/>
      <c r="AG41" s="265"/>
      <c r="AH41" s="465">
        <f>'Пр 5 (произв)-'!AE41</f>
        <v>0</v>
      </c>
      <c r="AI41" s="265">
        <f>'Пр 5 (произв)-'!AF41</f>
        <v>0</v>
      </c>
      <c r="AJ41" s="265">
        <f>'Пр 5 (произв)-'!AG41</f>
        <v>0</v>
      </c>
      <c r="AK41" s="265">
        <f>'Пр 5 (произв)-'!AH41</f>
        <v>0</v>
      </c>
      <c r="AL41" s="265">
        <f>'Пр 5 (произв)-'!AI41</f>
        <v>0</v>
      </c>
      <c r="AM41" s="265"/>
      <c r="AN41" s="265"/>
      <c r="AO41" s="265"/>
      <c r="AP41" s="265"/>
      <c r="AQ41" s="265"/>
      <c r="AR41" s="465">
        <f>'Пр 5 (произв)-'!AR41</f>
        <v>0.315</v>
      </c>
      <c r="AS41" s="265">
        <f>'Пр 5 (произв)-'!AS41</f>
        <v>0</v>
      </c>
      <c r="AT41" s="265">
        <f>'Пр 5 (произв)-'!AT41</f>
        <v>0</v>
      </c>
      <c r="AU41" s="265">
        <f>'Пр 5 (произв)-'!AU41</f>
        <v>0</v>
      </c>
      <c r="AV41" s="265">
        <f>'Пр 5 (произв)-'!AV41</f>
        <v>0</v>
      </c>
      <c r="AW41" s="265"/>
      <c r="AX41" s="265"/>
      <c r="AY41" s="265"/>
      <c r="AZ41" s="265"/>
      <c r="BA41" s="265"/>
      <c r="BB41" s="465">
        <f t="shared" si="2"/>
        <v>0.315</v>
      </c>
      <c r="BC41" s="468">
        <f t="shared" si="3"/>
        <v>0</v>
      </c>
      <c r="BD41" s="468">
        <f t="shared" si="4"/>
        <v>0</v>
      </c>
      <c r="BE41" s="468">
        <f t="shared" si="5"/>
        <v>0</v>
      </c>
      <c r="BF41" s="468">
        <f t="shared" si="6"/>
        <v>0</v>
      </c>
      <c r="BG41" s="265"/>
      <c r="BH41" s="265"/>
      <c r="BI41" s="265"/>
      <c r="BJ41" s="265"/>
      <c r="BK41" s="265"/>
      <c r="BL41" s="35"/>
    </row>
    <row r="42" spans="1:64" s="39" customFormat="1" ht="24" customHeight="1" x14ac:dyDescent="0.25">
      <c r="A42" s="34" t="str">
        <f>'Пр 5 (произв)-'!A42</f>
        <v>1.3.1.24</v>
      </c>
      <c r="B42" s="35" t="str">
        <f>'Пр 5 (произв)-'!B42</f>
        <v>Приобретение 2-х дизель-генератов 30 кВт на ДЭС д.Чижа</v>
      </c>
      <c r="C42" s="265" t="str">
        <f>'Пр 5 (произв)-'!C42</f>
        <v>L_ЗР.28</v>
      </c>
      <c r="D42" s="465">
        <f t="shared" si="1"/>
        <v>0.06</v>
      </c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465">
        <f>'Пр 5 (произв)-'!R42</f>
        <v>0</v>
      </c>
      <c r="Y42" s="265">
        <f>'Пр 5 (произв)-'!S42</f>
        <v>0</v>
      </c>
      <c r="Z42" s="265">
        <f>'Пр 5 (произв)-'!T42</f>
        <v>0</v>
      </c>
      <c r="AA42" s="265">
        <f>'Пр 5 (произв)-'!U42</f>
        <v>0</v>
      </c>
      <c r="AB42" s="265">
        <f>'Пр 5 (произв)-'!V42</f>
        <v>0</v>
      </c>
      <c r="AC42" s="265"/>
      <c r="AD42" s="265"/>
      <c r="AE42" s="265"/>
      <c r="AF42" s="265"/>
      <c r="AG42" s="265"/>
      <c r="AH42" s="465">
        <f>'Пр 5 (произв)-'!AE42</f>
        <v>0.03</v>
      </c>
      <c r="AI42" s="265">
        <f>'Пр 5 (произв)-'!AF42</f>
        <v>0</v>
      </c>
      <c r="AJ42" s="265">
        <f>'Пр 5 (произв)-'!AG42</f>
        <v>0</v>
      </c>
      <c r="AK42" s="265">
        <f>'Пр 5 (произв)-'!AH42</f>
        <v>0</v>
      </c>
      <c r="AL42" s="265">
        <f>'Пр 5 (произв)-'!AI42</f>
        <v>0</v>
      </c>
      <c r="AM42" s="265"/>
      <c r="AN42" s="265"/>
      <c r="AO42" s="265"/>
      <c r="AP42" s="265"/>
      <c r="AQ42" s="265"/>
      <c r="AR42" s="465">
        <f>'Пр 5 (произв)-'!AR42</f>
        <v>0.03</v>
      </c>
      <c r="AS42" s="265">
        <f>'Пр 5 (произв)-'!AS42</f>
        <v>0</v>
      </c>
      <c r="AT42" s="265">
        <f>'Пр 5 (произв)-'!AT42</f>
        <v>0</v>
      </c>
      <c r="AU42" s="265">
        <f>'Пр 5 (произв)-'!AU42</f>
        <v>0</v>
      </c>
      <c r="AV42" s="265">
        <f>'Пр 5 (произв)-'!AV42</f>
        <v>0</v>
      </c>
      <c r="AW42" s="265"/>
      <c r="AX42" s="265"/>
      <c r="AY42" s="265"/>
      <c r="AZ42" s="265"/>
      <c r="BA42" s="265"/>
      <c r="BB42" s="465">
        <f t="shared" si="2"/>
        <v>0.06</v>
      </c>
      <c r="BC42" s="468">
        <f t="shared" si="3"/>
        <v>0</v>
      </c>
      <c r="BD42" s="468">
        <f t="shared" si="4"/>
        <v>0</v>
      </c>
      <c r="BE42" s="468">
        <f t="shared" si="5"/>
        <v>0</v>
      </c>
      <c r="BF42" s="468">
        <f t="shared" si="6"/>
        <v>0</v>
      </c>
      <c r="BG42" s="265"/>
      <c r="BH42" s="265"/>
      <c r="BI42" s="265"/>
      <c r="BJ42" s="265"/>
      <c r="BK42" s="265"/>
      <c r="BL42" s="35"/>
    </row>
    <row r="43" spans="1:64" s="39" customFormat="1" ht="24" customHeight="1" x14ac:dyDescent="0.25">
      <c r="A43" s="34" t="str">
        <f>'Пр 5 (произв)-'!A43</f>
        <v>1.3.1.25</v>
      </c>
      <c r="B43" s="35" t="str">
        <f>'Пр 5 (произв)-'!B43</f>
        <v>Приобретение 2-х  дизель-генераторов 60 кВт на ДЭС д.Чижа</v>
      </c>
      <c r="C43" s="265" t="str">
        <f>'Пр 5 (произв)-'!C43</f>
        <v>L_ЗР.29</v>
      </c>
      <c r="D43" s="465">
        <f t="shared" si="1"/>
        <v>0.12</v>
      </c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465">
        <f>'Пр 5 (произв)-'!R43</f>
        <v>0</v>
      </c>
      <c r="Y43" s="265">
        <f>'Пр 5 (произв)-'!S43</f>
        <v>0</v>
      </c>
      <c r="Z43" s="265">
        <f>'Пр 5 (произв)-'!T43</f>
        <v>0</v>
      </c>
      <c r="AA43" s="265">
        <f>'Пр 5 (произв)-'!U43</f>
        <v>0</v>
      </c>
      <c r="AB43" s="265">
        <f>'Пр 5 (произв)-'!V43</f>
        <v>0</v>
      </c>
      <c r="AC43" s="265"/>
      <c r="AD43" s="265"/>
      <c r="AE43" s="265"/>
      <c r="AF43" s="265"/>
      <c r="AG43" s="265"/>
      <c r="AH43" s="465">
        <f>'Пр 5 (произв)-'!AE43</f>
        <v>0.06</v>
      </c>
      <c r="AI43" s="265">
        <f>'Пр 5 (произв)-'!AF43</f>
        <v>0</v>
      </c>
      <c r="AJ43" s="265">
        <f>'Пр 5 (произв)-'!AG43</f>
        <v>0</v>
      </c>
      <c r="AK43" s="265">
        <f>'Пр 5 (произв)-'!AH43</f>
        <v>0</v>
      </c>
      <c r="AL43" s="265">
        <f>'Пр 5 (произв)-'!AI43</f>
        <v>0</v>
      </c>
      <c r="AM43" s="265"/>
      <c r="AN43" s="265"/>
      <c r="AO43" s="265"/>
      <c r="AP43" s="265"/>
      <c r="AQ43" s="265"/>
      <c r="AR43" s="465">
        <f>'Пр 5 (произв)-'!AR43</f>
        <v>0.06</v>
      </c>
      <c r="AS43" s="265">
        <f>'Пр 5 (произв)-'!AS43</f>
        <v>0</v>
      </c>
      <c r="AT43" s="265">
        <f>'Пр 5 (произв)-'!AT43</f>
        <v>0</v>
      </c>
      <c r="AU43" s="265">
        <f>'Пр 5 (произв)-'!AU43</f>
        <v>0</v>
      </c>
      <c r="AV43" s="265">
        <f>'Пр 5 (произв)-'!AV43</f>
        <v>0</v>
      </c>
      <c r="AW43" s="265"/>
      <c r="AX43" s="265"/>
      <c r="AY43" s="265"/>
      <c r="AZ43" s="265"/>
      <c r="BA43" s="265"/>
      <c r="BB43" s="465">
        <f t="shared" si="2"/>
        <v>0.12</v>
      </c>
      <c r="BC43" s="468">
        <f t="shared" si="3"/>
        <v>0</v>
      </c>
      <c r="BD43" s="468">
        <f t="shared" si="4"/>
        <v>0</v>
      </c>
      <c r="BE43" s="468">
        <f t="shared" si="5"/>
        <v>0</v>
      </c>
      <c r="BF43" s="468">
        <f t="shared" si="6"/>
        <v>0</v>
      </c>
      <c r="BG43" s="265"/>
      <c r="BH43" s="265"/>
      <c r="BI43" s="265"/>
      <c r="BJ43" s="265"/>
      <c r="BK43" s="265"/>
      <c r="BL43" s="35"/>
    </row>
    <row r="44" spans="1:64" s="39" customFormat="1" ht="24" customHeight="1" x14ac:dyDescent="0.25">
      <c r="A44" s="34" t="str">
        <f>'Пр 5 (произв)-'!A44</f>
        <v>1.3.1.26</v>
      </c>
      <c r="B44" s="35" t="str">
        <f>'Пр 5 (произв)-'!B44</f>
        <v>Приобретение дизель-генератора 100 кВт на ДЭС д.Каменка</v>
      </c>
      <c r="C44" s="265" t="str">
        <f>'Пр 5 (произв)-'!C44</f>
        <v>L_ЗР.30</v>
      </c>
      <c r="D44" s="465">
        <f t="shared" si="1"/>
        <v>0.1</v>
      </c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465">
        <f>'Пр 5 (произв)-'!R44</f>
        <v>0</v>
      </c>
      <c r="Y44" s="265">
        <f>'Пр 5 (произв)-'!S44</f>
        <v>0</v>
      </c>
      <c r="Z44" s="265">
        <f>'Пр 5 (произв)-'!T44</f>
        <v>0</v>
      </c>
      <c r="AA44" s="265">
        <f>'Пр 5 (произв)-'!U44</f>
        <v>0</v>
      </c>
      <c r="AB44" s="265">
        <f>'Пр 5 (произв)-'!V44</f>
        <v>0</v>
      </c>
      <c r="AC44" s="265"/>
      <c r="AD44" s="265"/>
      <c r="AE44" s="265"/>
      <c r="AF44" s="265"/>
      <c r="AG44" s="265"/>
      <c r="AH44" s="465">
        <f>'Пр 5 (произв)-'!AE44</f>
        <v>0.1</v>
      </c>
      <c r="AI44" s="265">
        <f>'Пр 5 (произв)-'!AF44</f>
        <v>0</v>
      </c>
      <c r="AJ44" s="265">
        <f>'Пр 5 (произв)-'!AG44</f>
        <v>0</v>
      </c>
      <c r="AK44" s="265">
        <f>'Пр 5 (произв)-'!AH44</f>
        <v>0</v>
      </c>
      <c r="AL44" s="265">
        <f>'Пр 5 (произв)-'!AI44</f>
        <v>0</v>
      </c>
      <c r="AM44" s="265"/>
      <c r="AN44" s="265"/>
      <c r="AO44" s="265"/>
      <c r="AP44" s="265"/>
      <c r="AQ44" s="265"/>
      <c r="AR44" s="465">
        <f>'Пр 5 (произв)-'!AR44</f>
        <v>0</v>
      </c>
      <c r="AS44" s="265">
        <f>'Пр 5 (произв)-'!AS44</f>
        <v>0</v>
      </c>
      <c r="AT44" s="265">
        <f>'Пр 5 (произв)-'!AT44</f>
        <v>0</v>
      </c>
      <c r="AU44" s="265">
        <f>'Пр 5 (произв)-'!AU44</f>
        <v>0</v>
      </c>
      <c r="AV44" s="265">
        <f>'Пр 5 (произв)-'!AV44</f>
        <v>0</v>
      </c>
      <c r="AW44" s="265"/>
      <c r="AX44" s="265"/>
      <c r="AY44" s="265"/>
      <c r="AZ44" s="265"/>
      <c r="BA44" s="265"/>
      <c r="BB44" s="465">
        <f t="shared" si="2"/>
        <v>0.1</v>
      </c>
      <c r="BC44" s="468">
        <f t="shared" si="3"/>
        <v>0</v>
      </c>
      <c r="BD44" s="468">
        <f t="shared" si="4"/>
        <v>0</v>
      </c>
      <c r="BE44" s="468">
        <f t="shared" si="5"/>
        <v>0</v>
      </c>
      <c r="BF44" s="468">
        <f t="shared" si="6"/>
        <v>0</v>
      </c>
      <c r="BG44" s="265"/>
      <c r="BH44" s="265"/>
      <c r="BI44" s="265"/>
      <c r="BJ44" s="265"/>
      <c r="BK44" s="265"/>
      <c r="BL44" s="35"/>
    </row>
    <row r="45" spans="1:64" s="39" customFormat="1" ht="24" customHeight="1" x14ac:dyDescent="0.25">
      <c r="A45" s="34" t="str">
        <f>'Пр 5 (произв)-'!A45</f>
        <v>1.3.1.27</v>
      </c>
      <c r="B45" s="35" t="str">
        <f>'Пр 5 (произв)-'!B45</f>
        <v>Приобретение дизель-генератора 60 кВт на ДЭС д.Каменка</v>
      </c>
      <c r="C45" s="265" t="str">
        <f>'Пр 5 (произв)-'!C45</f>
        <v>L_ЗР.31</v>
      </c>
      <c r="D45" s="465">
        <f t="shared" si="1"/>
        <v>0.06</v>
      </c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465">
        <f>'Пр 5 (произв)-'!R45</f>
        <v>0</v>
      </c>
      <c r="Y45" s="265">
        <f>'Пр 5 (произв)-'!S45</f>
        <v>0</v>
      </c>
      <c r="Z45" s="265">
        <f>'Пр 5 (произв)-'!T45</f>
        <v>0</v>
      </c>
      <c r="AA45" s="265">
        <f>'Пр 5 (произв)-'!U45</f>
        <v>0</v>
      </c>
      <c r="AB45" s="265">
        <f>'Пр 5 (произв)-'!V45</f>
        <v>0</v>
      </c>
      <c r="AC45" s="265"/>
      <c r="AD45" s="265"/>
      <c r="AE45" s="265"/>
      <c r="AF45" s="265"/>
      <c r="AG45" s="265"/>
      <c r="AH45" s="465">
        <f>'Пр 5 (произв)-'!AE45</f>
        <v>0.06</v>
      </c>
      <c r="AI45" s="265">
        <f>'Пр 5 (произв)-'!AF45</f>
        <v>0</v>
      </c>
      <c r="AJ45" s="265">
        <f>'Пр 5 (произв)-'!AG45</f>
        <v>0</v>
      </c>
      <c r="AK45" s="265">
        <f>'Пр 5 (произв)-'!AH45</f>
        <v>0</v>
      </c>
      <c r="AL45" s="265">
        <f>'Пр 5 (произв)-'!AI45</f>
        <v>0</v>
      </c>
      <c r="AM45" s="265"/>
      <c r="AN45" s="265"/>
      <c r="AO45" s="265"/>
      <c r="AP45" s="265"/>
      <c r="AQ45" s="265"/>
      <c r="AR45" s="465">
        <f>'Пр 5 (произв)-'!AR45</f>
        <v>0</v>
      </c>
      <c r="AS45" s="265">
        <f>'Пр 5 (произв)-'!AS45</f>
        <v>0</v>
      </c>
      <c r="AT45" s="265">
        <f>'Пр 5 (произв)-'!AT45</f>
        <v>0</v>
      </c>
      <c r="AU45" s="265">
        <f>'Пр 5 (произв)-'!AU45</f>
        <v>0</v>
      </c>
      <c r="AV45" s="265">
        <f>'Пр 5 (произв)-'!AV45</f>
        <v>0</v>
      </c>
      <c r="AW45" s="265"/>
      <c r="AX45" s="265"/>
      <c r="AY45" s="265"/>
      <c r="AZ45" s="265"/>
      <c r="BA45" s="265"/>
      <c r="BB45" s="465">
        <f t="shared" si="2"/>
        <v>0.06</v>
      </c>
      <c r="BC45" s="468">
        <f t="shared" si="3"/>
        <v>0</v>
      </c>
      <c r="BD45" s="468">
        <f t="shared" si="4"/>
        <v>0</v>
      </c>
      <c r="BE45" s="468">
        <f t="shared" si="5"/>
        <v>0</v>
      </c>
      <c r="BF45" s="468">
        <f t="shared" si="6"/>
        <v>0</v>
      </c>
      <c r="BG45" s="265"/>
      <c r="BH45" s="265"/>
      <c r="BI45" s="265"/>
      <c r="BJ45" s="265"/>
      <c r="BK45" s="265"/>
      <c r="BL45" s="35"/>
    </row>
    <row r="46" spans="1:64" s="39" customFormat="1" ht="24" customHeight="1" x14ac:dyDescent="0.25">
      <c r="A46" s="34" t="str">
        <f>'Пр 5 (произв)-'!A46</f>
        <v>1.3.1.28</v>
      </c>
      <c r="B46" s="35" t="str">
        <f>'Пр 5 (произв)-'!B46</f>
        <v>Приобретение 2-х дизель-генератов 30 кВт на ДЭС д.Волонга</v>
      </c>
      <c r="C46" s="265" t="str">
        <f>'Пр 5 (произв)-'!C46</f>
        <v>L_ЗР.32</v>
      </c>
      <c r="D46" s="465">
        <f t="shared" si="1"/>
        <v>0.06</v>
      </c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465">
        <f>'Пр 5 (произв)-'!R46</f>
        <v>0</v>
      </c>
      <c r="Y46" s="265">
        <f>'Пр 5 (произв)-'!S46</f>
        <v>0</v>
      </c>
      <c r="Z46" s="265">
        <f>'Пр 5 (произв)-'!T46</f>
        <v>0</v>
      </c>
      <c r="AA46" s="265">
        <f>'Пр 5 (произв)-'!U46</f>
        <v>0</v>
      </c>
      <c r="AB46" s="265">
        <f>'Пр 5 (произв)-'!V46</f>
        <v>0</v>
      </c>
      <c r="AC46" s="265"/>
      <c r="AD46" s="265"/>
      <c r="AE46" s="265"/>
      <c r="AF46" s="265"/>
      <c r="AG46" s="265"/>
      <c r="AH46" s="465">
        <f>'Пр 5 (произв)-'!AE46</f>
        <v>0.03</v>
      </c>
      <c r="AI46" s="265">
        <f>'Пр 5 (произв)-'!AF46</f>
        <v>0</v>
      </c>
      <c r="AJ46" s="265">
        <f>'Пр 5 (произв)-'!AG46</f>
        <v>0</v>
      </c>
      <c r="AK46" s="265">
        <f>'Пр 5 (произв)-'!AH46</f>
        <v>0</v>
      </c>
      <c r="AL46" s="265">
        <f>'Пр 5 (произв)-'!AI46</f>
        <v>0</v>
      </c>
      <c r="AM46" s="265"/>
      <c r="AN46" s="265"/>
      <c r="AO46" s="265"/>
      <c r="AP46" s="265"/>
      <c r="AQ46" s="265"/>
      <c r="AR46" s="465">
        <f>'Пр 5 (произв)-'!AR46</f>
        <v>0.03</v>
      </c>
      <c r="AS46" s="265">
        <f>'Пр 5 (произв)-'!AS46</f>
        <v>0</v>
      </c>
      <c r="AT46" s="265">
        <f>'Пр 5 (произв)-'!AT46</f>
        <v>0</v>
      </c>
      <c r="AU46" s="265">
        <f>'Пр 5 (произв)-'!AU46</f>
        <v>0</v>
      </c>
      <c r="AV46" s="265">
        <f>'Пр 5 (произв)-'!AV46</f>
        <v>0</v>
      </c>
      <c r="AW46" s="265"/>
      <c r="AX46" s="265"/>
      <c r="AY46" s="265"/>
      <c r="AZ46" s="265"/>
      <c r="BA46" s="265"/>
      <c r="BB46" s="465">
        <f t="shared" si="2"/>
        <v>0.06</v>
      </c>
      <c r="BC46" s="468">
        <f t="shared" si="3"/>
        <v>0</v>
      </c>
      <c r="BD46" s="468">
        <f t="shared" si="4"/>
        <v>0</v>
      </c>
      <c r="BE46" s="468">
        <f t="shared" si="5"/>
        <v>0</v>
      </c>
      <c r="BF46" s="468">
        <f t="shared" si="6"/>
        <v>0</v>
      </c>
      <c r="BG46" s="265"/>
      <c r="BH46" s="265"/>
      <c r="BI46" s="265"/>
      <c r="BJ46" s="265"/>
      <c r="BK46" s="265"/>
      <c r="BL46" s="35"/>
    </row>
    <row r="47" spans="1:64" s="39" customFormat="1" ht="24" customHeight="1" x14ac:dyDescent="0.25">
      <c r="A47" s="34" t="str">
        <f>'Пр 5 (произв)-'!A47</f>
        <v>1.3.1.29</v>
      </c>
      <c r="B47" s="35" t="str">
        <f>'Пр 5 (произв)-'!B47</f>
        <v>Приобретение дизель-генератора 60 кВт на ДЭС д.Макарово</v>
      </c>
      <c r="C47" s="265" t="str">
        <f>'Пр 5 (произв)-'!C47</f>
        <v>L_ЗР.33</v>
      </c>
      <c r="D47" s="465">
        <f t="shared" si="1"/>
        <v>0.06</v>
      </c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465">
        <f>'Пр 5 (произв)-'!R47</f>
        <v>0</v>
      </c>
      <c r="Y47" s="265">
        <f>'Пр 5 (произв)-'!S47</f>
        <v>0</v>
      </c>
      <c r="Z47" s="265">
        <f>'Пр 5 (произв)-'!T47</f>
        <v>0</v>
      </c>
      <c r="AA47" s="265">
        <f>'Пр 5 (произв)-'!U47</f>
        <v>0</v>
      </c>
      <c r="AB47" s="265">
        <f>'Пр 5 (произв)-'!V47</f>
        <v>0</v>
      </c>
      <c r="AC47" s="265"/>
      <c r="AD47" s="265"/>
      <c r="AE47" s="265"/>
      <c r="AF47" s="265"/>
      <c r="AG47" s="265"/>
      <c r="AH47" s="465">
        <f>'Пр 5 (произв)-'!AE47</f>
        <v>0.06</v>
      </c>
      <c r="AI47" s="265">
        <f>'Пр 5 (произв)-'!AF47</f>
        <v>0</v>
      </c>
      <c r="AJ47" s="265">
        <f>'Пр 5 (произв)-'!AG47</f>
        <v>0</v>
      </c>
      <c r="AK47" s="265">
        <f>'Пр 5 (произв)-'!AH47</f>
        <v>0</v>
      </c>
      <c r="AL47" s="265">
        <f>'Пр 5 (произв)-'!AI47</f>
        <v>0</v>
      </c>
      <c r="AM47" s="265"/>
      <c r="AN47" s="265"/>
      <c r="AO47" s="265"/>
      <c r="AP47" s="265"/>
      <c r="AQ47" s="265"/>
      <c r="AR47" s="465">
        <f>'Пр 5 (произв)-'!AR47</f>
        <v>0</v>
      </c>
      <c r="AS47" s="265">
        <f>'Пр 5 (произв)-'!AS47</f>
        <v>0</v>
      </c>
      <c r="AT47" s="265">
        <f>'Пр 5 (произв)-'!AT47</f>
        <v>0</v>
      </c>
      <c r="AU47" s="265">
        <f>'Пр 5 (произв)-'!AU47</f>
        <v>0</v>
      </c>
      <c r="AV47" s="265">
        <f>'Пр 5 (произв)-'!AV47</f>
        <v>0</v>
      </c>
      <c r="AW47" s="265"/>
      <c r="AX47" s="265"/>
      <c r="AY47" s="265"/>
      <c r="AZ47" s="265"/>
      <c r="BA47" s="265"/>
      <c r="BB47" s="465">
        <f t="shared" si="2"/>
        <v>0.06</v>
      </c>
      <c r="BC47" s="468">
        <f t="shared" si="3"/>
        <v>0</v>
      </c>
      <c r="BD47" s="468">
        <f t="shared" si="4"/>
        <v>0</v>
      </c>
      <c r="BE47" s="468">
        <f t="shared" si="5"/>
        <v>0</v>
      </c>
      <c r="BF47" s="468">
        <f t="shared" si="6"/>
        <v>0</v>
      </c>
      <c r="BG47" s="265"/>
      <c r="BH47" s="265"/>
      <c r="BI47" s="265"/>
      <c r="BJ47" s="265"/>
      <c r="BK47" s="265"/>
      <c r="BL47" s="35"/>
    </row>
    <row r="48" spans="1:64" s="39" customFormat="1" ht="24" customHeight="1" x14ac:dyDescent="0.25">
      <c r="A48" s="34" t="str">
        <f>'Пр 5 (произв)-'!A48</f>
        <v>1.3.1.30</v>
      </c>
      <c r="B48" s="35" t="str">
        <f>'Пр 5 (произв)-'!B48</f>
        <v>Приобретение 2-х  дизель-генераторов 60 кВт на ДЭС д.Куя</v>
      </c>
      <c r="C48" s="265" t="str">
        <f>'Пр 5 (произв)-'!C48</f>
        <v>L_ЗР.34</v>
      </c>
      <c r="D48" s="465">
        <f t="shared" si="1"/>
        <v>0.12</v>
      </c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465">
        <f>'Пр 5 (произв)-'!R48</f>
        <v>0</v>
      </c>
      <c r="Y48" s="265">
        <f>'Пр 5 (произв)-'!S48</f>
        <v>0</v>
      </c>
      <c r="Z48" s="265">
        <f>'Пр 5 (произв)-'!T48</f>
        <v>0</v>
      </c>
      <c r="AA48" s="265">
        <f>'Пр 5 (произв)-'!U48</f>
        <v>0</v>
      </c>
      <c r="AB48" s="265">
        <f>'Пр 5 (произв)-'!V48</f>
        <v>0</v>
      </c>
      <c r="AC48" s="265"/>
      <c r="AD48" s="265"/>
      <c r="AE48" s="265"/>
      <c r="AF48" s="265"/>
      <c r="AG48" s="265"/>
      <c r="AH48" s="465">
        <f>'Пр 5 (произв)-'!AE48</f>
        <v>0.06</v>
      </c>
      <c r="AI48" s="265">
        <f>'Пр 5 (произв)-'!AF48</f>
        <v>0</v>
      </c>
      <c r="AJ48" s="265">
        <f>'Пр 5 (произв)-'!AG48</f>
        <v>0</v>
      </c>
      <c r="AK48" s="265">
        <f>'Пр 5 (произв)-'!AH48</f>
        <v>0</v>
      </c>
      <c r="AL48" s="265">
        <f>'Пр 5 (произв)-'!AI48</f>
        <v>0</v>
      </c>
      <c r="AM48" s="265"/>
      <c r="AN48" s="265"/>
      <c r="AO48" s="265"/>
      <c r="AP48" s="265"/>
      <c r="AQ48" s="265"/>
      <c r="AR48" s="465">
        <f>'Пр 5 (произв)-'!AR48</f>
        <v>0.06</v>
      </c>
      <c r="AS48" s="265">
        <f>'Пр 5 (произв)-'!AS48</f>
        <v>0</v>
      </c>
      <c r="AT48" s="265">
        <f>'Пр 5 (произв)-'!AT48</f>
        <v>0</v>
      </c>
      <c r="AU48" s="265">
        <f>'Пр 5 (произв)-'!AU48</f>
        <v>0</v>
      </c>
      <c r="AV48" s="265">
        <f>'Пр 5 (произв)-'!AV48</f>
        <v>0</v>
      </c>
      <c r="AW48" s="265"/>
      <c r="AX48" s="265"/>
      <c r="AY48" s="265"/>
      <c r="AZ48" s="265"/>
      <c r="BA48" s="265"/>
      <c r="BB48" s="465">
        <f t="shared" si="2"/>
        <v>0.12</v>
      </c>
      <c r="BC48" s="468">
        <f t="shared" si="3"/>
        <v>0</v>
      </c>
      <c r="BD48" s="468">
        <f t="shared" si="4"/>
        <v>0</v>
      </c>
      <c r="BE48" s="468">
        <f t="shared" si="5"/>
        <v>0</v>
      </c>
      <c r="BF48" s="468">
        <f t="shared" si="6"/>
        <v>0</v>
      </c>
      <c r="BG48" s="265"/>
      <c r="BH48" s="265"/>
      <c r="BI48" s="265"/>
      <c r="BJ48" s="265"/>
      <c r="BK48" s="265"/>
      <c r="BL48" s="35"/>
    </row>
    <row r="49" spans="1:16384" s="39" customFormat="1" ht="24" customHeight="1" x14ac:dyDescent="0.25">
      <c r="A49" s="34" t="str">
        <f>'Пр 5 (произв)-'!A49</f>
        <v>1.3.1.31</v>
      </c>
      <c r="B49" s="35" t="str">
        <f>'Пр 5 (произв)-'!B49</f>
        <v>Приобретение дизель-генератора 16 кВт на ДЭС д.Кия</v>
      </c>
      <c r="C49" s="265" t="str">
        <f>'Пр 5 (произв)-'!C49</f>
        <v>L_ЗР.35</v>
      </c>
      <c r="D49" s="465">
        <f t="shared" si="1"/>
        <v>1.6E-2</v>
      </c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465">
        <f>'Пр 5 (произв)-'!R49</f>
        <v>0</v>
      </c>
      <c r="Y49" s="265">
        <f>'Пр 5 (произв)-'!S49</f>
        <v>0</v>
      </c>
      <c r="Z49" s="265">
        <f>'Пр 5 (произв)-'!T49</f>
        <v>0</v>
      </c>
      <c r="AA49" s="265">
        <f>'Пр 5 (произв)-'!U49</f>
        <v>0</v>
      </c>
      <c r="AB49" s="265">
        <f>'Пр 5 (произв)-'!V49</f>
        <v>0</v>
      </c>
      <c r="AC49" s="265"/>
      <c r="AD49" s="265"/>
      <c r="AE49" s="265"/>
      <c r="AF49" s="265"/>
      <c r="AG49" s="265"/>
      <c r="AH49" s="465">
        <f>'Пр 5 (произв)-'!AE49</f>
        <v>1.6E-2</v>
      </c>
      <c r="AI49" s="265">
        <f>'Пр 5 (произв)-'!AF49</f>
        <v>0</v>
      </c>
      <c r="AJ49" s="265">
        <f>'Пр 5 (произв)-'!AG49</f>
        <v>0</v>
      </c>
      <c r="AK49" s="265">
        <f>'Пр 5 (произв)-'!AH49</f>
        <v>0</v>
      </c>
      <c r="AL49" s="265">
        <f>'Пр 5 (произв)-'!AI49</f>
        <v>0</v>
      </c>
      <c r="AM49" s="265"/>
      <c r="AN49" s="265"/>
      <c r="AO49" s="265"/>
      <c r="AP49" s="265"/>
      <c r="AQ49" s="265"/>
      <c r="AR49" s="465">
        <f>'Пр 5 (произв)-'!AR49</f>
        <v>0</v>
      </c>
      <c r="AS49" s="265">
        <f>'Пр 5 (произв)-'!AS49</f>
        <v>0</v>
      </c>
      <c r="AT49" s="265">
        <f>'Пр 5 (произв)-'!AT49</f>
        <v>0</v>
      </c>
      <c r="AU49" s="265">
        <f>'Пр 5 (произв)-'!AU49</f>
        <v>0</v>
      </c>
      <c r="AV49" s="265">
        <f>'Пр 5 (произв)-'!AV49</f>
        <v>0</v>
      </c>
      <c r="AW49" s="265"/>
      <c r="AX49" s="265"/>
      <c r="AY49" s="265"/>
      <c r="AZ49" s="265"/>
      <c r="BA49" s="265"/>
      <c r="BB49" s="465">
        <f t="shared" si="2"/>
        <v>1.6E-2</v>
      </c>
      <c r="BC49" s="468">
        <f t="shared" si="3"/>
        <v>0</v>
      </c>
      <c r="BD49" s="468">
        <f t="shared" si="4"/>
        <v>0</v>
      </c>
      <c r="BE49" s="468">
        <f t="shared" si="5"/>
        <v>0</v>
      </c>
      <c r="BF49" s="468">
        <f t="shared" si="6"/>
        <v>0</v>
      </c>
      <c r="BG49" s="265"/>
      <c r="BH49" s="265"/>
      <c r="BI49" s="265"/>
      <c r="BJ49" s="265"/>
      <c r="BK49" s="265"/>
      <c r="BL49" s="35"/>
    </row>
    <row r="50" spans="1:16384" s="39" customFormat="1" ht="24" customHeight="1" x14ac:dyDescent="0.25">
      <c r="A50" s="34" t="str">
        <f>'Пр 5 (произв)-'!A50</f>
        <v>1.3.1.32</v>
      </c>
      <c r="B50" s="35" t="str">
        <f>'Пр 5 (произв)-'!B50</f>
        <v>Приобретение дизель-генератора 60 кВт на ДЭС д. Пылемец</v>
      </c>
      <c r="C50" s="265" t="str">
        <f>'Пр 5 (произв)-'!C50</f>
        <v>L_ЗР.36</v>
      </c>
      <c r="D50" s="465">
        <f t="shared" si="1"/>
        <v>0.06</v>
      </c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465">
        <f>'Пр 5 (произв)-'!R50</f>
        <v>0</v>
      </c>
      <c r="Y50" s="265">
        <f>'Пр 5 (произв)-'!S50</f>
        <v>0</v>
      </c>
      <c r="Z50" s="265">
        <f>'Пр 5 (произв)-'!T50</f>
        <v>0</v>
      </c>
      <c r="AA50" s="265">
        <f>'Пр 5 (произв)-'!U50</f>
        <v>0</v>
      </c>
      <c r="AB50" s="265">
        <f>'Пр 5 (произв)-'!V50</f>
        <v>0</v>
      </c>
      <c r="AC50" s="265"/>
      <c r="AD50" s="265"/>
      <c r="AE50" s="265"/>
      <c r="AF50" s="265"/>
      <c r="AG50" s="265"/>
      <c r="AH50" s="465">
        <f>'Пр 5 (произв)-'!AE50</f>
        <v>0.06</v>
      </c>
      <c r="AI50" s="265">
        <f>'Пр 5 (произв)-'!AF50</f>
        <v>0</v>
      </c>
      <c r="AJ50" s="265">
        <f>'Пр 5 (произв)-'!AG50</f>
        <v>0</v>
      </c>
      <c r="AK50" s="265">
        <f>'Пр 5 (произв)-'!AH50</f>
        <v>0</v>
      </c>
      <c r="AL50" s="265">
        <f>'Пр 5 (произв)-'!AI50</f>
        <v>0</v>
      </c>
      <c r="AM50" s="265"/>
      <c r="AN50" s="265"/>
      <c r="AO50" s="265"/>
      <c r="AP50" s="265"/>
      <c r="AQ50" s="265"/>
      <c r="AR50" s="465">
        <f>'Пр 5 (произв)-'!AR50</f>
        <v>0</v>
      </c>
      <c r="AS50" s="265">
        <f>'Пр 5 (произв)-'!AS50</f>
        <v>0</v>
      </c>
      <c r="AT50" s="265">
        <f>'Пр 5 (произв)-'!AT50</f>
        <v>0</v>
      </c>
      <c r="AU50" s="265">
        <f>'Пр 5 (произв)-'!AU50</f>
        <v>0</v>
      </c>
      <c r="AV50" s="265">
        <f>'Пр 5 (произв)-'!AV50</f>
        <v>0</v>
      </c>
      <c r="AW50" s="265"/>
      <c r="AX50" s="265"/>
      <c r="AY50" s="265"/>
      <c r="AZ50" s="265"/>
      <c r="BA50" s="265"/>
      <c r="BB50" s="465">
        <f t="shared" si="2"/>
        <v>0.06</v>
      </c>
      <c r="BC50" s="468">
        <f t="shared" si="3"/>
        <v>0</v>
      </c>
      <c r="BD50" s="468">
        <f t="shared" si="4"/>
        <v>0</v>
      </c>
      <c r="BE50" s="468">
        <f t="shared" si="5"/>
        <v>0</v>
      </c>
      <c r="BF50" s="468">
        <f t="shared" si="6"/>
        <v>0</v>
      </c>
      <c r="BG50" s="265"/>
      <c r="BH50" s="265"/>
      <c r="BI50" s="265"/>
      <c r="BJ50" s="265"/>
      <c r="BK50" s="265"/>
      <c r="BL50" s="35"/>
    </row>
    <row r="51" spans="1:16384" s="39" customFormat="1" ht="24" customHeight="1" x14ac:dyDescent="0.25">
      <c r="A51" s="34" t="str">
        <f>'Пр 5 (произв)-'!A51</f>
        <v>1.3.1.33</v>
      </c>
      <c r="B51" s="35" t="str">
        <f>'Пр 5 (произв)-'!B51</f>
        <v>Приобретение 2-х дизель-генераторов 200 кВт на ДЭС д. Лабожское</v>
      </c>
      <c r="C51" s="265" t="str">
        <f>'Пр 5 (произв)-'!C51</f>
        <v>L_ЗР.37</v>
      </c>
      <c r="D51" s="465">
        <f t="shared" si="1"/>
        <v>0.4</v>
      </c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465">
        <f>'Пр 5 (произв)-'!R51</f>
        <v>0</v>
      </c>
      <c r="Y51" s="265">
        <f>'Пр 5 (произв)-'!S51</f>
        <v>0</v>
      </c>
      <c r="Z51" s="265">
        <f>'Пр 5 (произв)-'!T51</f>
        <v>0</v>
      </c>
      <c r="AA51" s="265">
        <f>'Пр 5 (произв)-'!U51</f>
        <v>0</v>
      </c>
      <c r="AB51" s="265">
        <f>'Пр 5 (произв)-'!V51</f>
        <v>0</v>
      </c>
      <c r="AC51" s="265"/>
      <c r="AD51" s="265"/>
      <c r="AE51" s="265"/>
      <c r="AF51" s="265"/>
      <c r="AG51" s="265"/>
      <c r="AH51" s="465">
        <f>'Пр 5 (произв)-'!AE51</f>
        <v>0.4</v>
      </c>
      <c r="AI51" s="265">
        <f>'Пр 5 (произв)-'!AF51</f>
        <v>0</v>
      </c>
      <c r="AJ51" s="265">
        <f>'Пр 5 (произв)-'!AG51</f>
        <v>0</v>
      </c>
      <c r="AK51" s="265">
        <f>'Пр 5 (произв)-'!AH51</f>
        <v>0</v>
      </c>
      <c r="AL51" s="265">
        <f>'Пр 5 (произв)-'!AI51</f>
        <v>0</v>
      </c>
      <c r="AM51" s="265"/>
      <c r="AN51" s="265"/>
      <c r="AO51" s="265"/>
      <c r="AP51" s="265"/>
      <c r="AQ51" s="265"/>
      <c r="AR51" s="465">
        <f>'Пр 5 (произв)-'!AR51</f>
        <v>0</v>
      </c>
      <c r="AS51" s="265">
        <f>'Пр 5 (произв)-'!AS51</f>
        <v>0</v>
      </c>
      <c r="AT51" s="265">
        <f>'Пр 5 (произв)-'!AT51</f>
        <v>0</v>
      </c>
      <c r="AU51" s="265">
        <f>'Пр 5 (произв)-'!AU51</f>
        <v>0</v>
      </c>
      <c r="AV51" s="265">
        <f>'Пр 5 (произв)-'!AV51</f>
        <v>0</v>
      </c>
      <c r="AW51" s="265"/>
      <c r="AX51" s="265"/>
      <c r="AY51" s="265"/>
      <c r="AZ51" s="265"/>
      <c r="BA51" s="265"/>
      <c r="BB51" s="465">
        <f t="shared" si="2"/>
        <v>0.4</v>
      </c>
      <c r="BC51" s="468">
        <f t="shared" si="3"/>
        <v>0</v>
      </c>
      <c r="BD51" s="468">
        <f t="shared" si="4"/>
        <v>0</v>
      </c>
      <c r="BE51" s="468">
        <f t="shared" si="5"/>
        <v>0</v>
      </c>
      <c r="BF51" s="468">
        <f t="shared" si="6"/>
        <v>0</v>
      </c>
      <c r="BG51" s="265"/>
      <c r="BH51" s="265"/>
      <c r="BI51" s="265"/>
      <c r="BJ51" s="265"/>
      <c r="BK51" s="265"/>
      <c r="BL51" s="35"/>
    </row>
    <row r="52" spans="1:16384" s="39" customFormat="1" ht="24" customHeight="1" x14ac:dyDescent="0.25">
      <c r="A52" s="34" t="str">
        <f>'Пр 5 (произв)-'!A52</f>
        <v>1.3.1.34</v>
      </c>
      <c r="B52" s="35" t="str">
        <f>'Пр 5 (произв)-'!B52</f>
        <v>Приобретение 2-х  дизель-генераторов 60 кВт на ДЭС д.Тошвиска</v>
      </c>
      <c r="C52" s="265" t="str">
        <f>'Пр 5 (произв)-'!C52</f>
        <v>L_ЗР.38</v>
      </c>
      <c r="D52" s="465">
        <f t="shared" si="1"/>
        <v>0.12</v>
      </c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465">
        <f>'Пр 5 (произв)-'!R52</f>
        <v>0</v>
      </c>
      <c r="Y52" s="265">
        <f>'Пр 5 (произв)-'!S52</f>
        <v>0</v>
      </c>
      <c r="Z52" s="265">
        <f>'Пр 5 (произв)-'!T52</f>
        <v>0</v>
      </c>
      <c r="AA52" s="265">
        <f>'Пр 5 (произв)-'!U52</f>
        <v>0</v>
      </c>
      <c r="AB52" s="265">
        <f>'Пр 5 (произв)-'!V52</f>
        <v>0</v>
      </c>
      <c r="AC52" s="265"/>
      <c r="AD52" s="265"/>
      <c r="AE52" s="265"/>
      <c r="AF52" s="265"/>
      <c r="AG52" s="265"/>
      <c r="AH52" s="465">
        <f>'Пр 5 (произв)-'!AE52</f>
        <v>0.12</v>
      </c>
      <c r="AI52" s="265">
        <f>'Пр 5 (произв)-'!AF52</f>
        <v>0</v>
      </c>
      <c r="AJ52" s="265">
        <f>'Пр 5 (произв)-'!AG52</f>
        <v>0</v>
      </c>
      <c r="AK52" s="265">
        <f>'Пр 5 (произв)-'!AH52</f>
        <v>0</v>
      </c>
      <c r="AL52" s="265">
        <f>'Пр 5 (произв)-'!AI52</f>
        <v>0</v>
      </c>
      <c r="AM52" s="265"/>
      <c r="AN52" s="265"/>
      <c r="AO52" s="265"/>
      <c r="AP52" s="265"/>
      <c r="AQ52" s="265"/>
      <c r="AR52" s="465">
        <f>'Пр 5 (произв)-'!AR52</f>
        <v>0</v>
      </c>
      <c r="AS52" s="265">
        <f>'Пр 5 (произв)-'!AS52</f>
        <v>0</v>
      </c>
      <c r="AT52" s="265">
        <f>'Пр 5 (произв)-'!AT52</f>
        <v>0</v>
      </c>
      <c r="AU52" s="265">
        <f>'Пр 5 (произв)-'!AU52</f>
        <v>0</v>
      </c>
      <c r="AV52" s="265">
        <f>'Пр 5 (произв)-'!AV52</f>
        <v>0</v>
      </c>
      <c r="AW52" s="265"/>
      <c r="AX52" s="265"/>
      <c r="AY52" s="265"/>
      <c r="AZ52" s="265"/>
      <c r="BA52" s="265"/>
      <c r="BB52" s="465">
        <f t="shared" si="2"/>
        <v>0.12</v>
      </c>
      <c r="BC52" s="468">
        <f t="shared" si="3"/>
        <v>0</v>
      </c>
      <c r="BD52" s="468">
        <f t="shared" si="4"/>
        <v>0</v>
      </c>
      <c r="BE52" s="468">
        <f t="shared" si="5"/>
        <v>0</v>
      </c>
      <c r="BF52" s="468">
        <f t="shared" si="6"/>
        <v>0</v>
      </c>
      <c r="BG52" s="265"/>
      <c r="BH52" s="265"/>
      <c r="BI52" s="265"/>
      <c r="BJ52" s="265"/>
      <c r="BK52" s="265"/>
      <c r="BL52" s="35"/>
    </row>
    <row r="53" spans="1:16384" s="39" customFormat="1" ht="24" customHeight="1" x14ac:dyDescent="0.25">
      <c r="A53" s="34" t="str">
        <f>'Пр 5 (произв)-'!A53</f>
        <v>1.3.1.35</v>
      </c>
      <c r="B53" s="35" t="str">
        <f>'Пр 5 (произв)-'!B53</f>
        <v>Приобретение дизель-генератора 315 кВт на ДЭС с. Великовисочное</v>
      </c>
      <c r="C53" s="265" t="str">
        <f>'Пр 5 (произв)-'!C53</f>
        <v>L_ЗР.39</v>
      </c>
      <c r="D53" s="465">
        <f t="shared" si="1"/>
        <v>0.315</v>
      </c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465">
        <f>'Пр 5 (произв)-'!R53</f>
        <v>0</v>
      </c>
      <c r="Y53" s="265">
        <f>'Пр 5 (произв)-'!S53</f>
        <v>0</v>
      </c>
      <c r="Z53" s="265">
        <f>'Пр 5 (произв)-'!T53</f>
        <v>0</v>
      </c>
      <c r="AA53" s="265">
        <f>'Пр 5 (произв)-'!U53</f>
        <v>0</v>
      </c>
      <c r="AB53" s="265">
        <f>'Пр 5 (произв)-'!V53</f>
        <v>0</v>
      </c>
      <c r="AC53" s="265"/>
      <c r="AD53" s="265"/>
      <c r="AE53" s="265"/>
      <c r="AF53" s="265"/>
      <c r="AG53" s="265"/>
      <c r="AH53" s="465">
        <f>'Пр 5 (произв)-'!AE53</f>
        <v>0.315</v>
      </c>
      <c r="AI53" s="265">
        <f>'Пр 5 (произв)-'!AF53</f>
        <v>0</v>
      </c>
      <c r="AJ53" s="265">
        <f>'Пр 5 (произв)-'!AG53</f>
        <v>0</v>
      </c>
      <c r="AK53" s="265">
        <f>'Пр 5 (произв)-'!AH53</f>
        <v>0</v>
      </c>
      <c r="AL53" s="265">
        <f>'Пр 5 (произв)-'!AI53</f>
        <v>0</v>
      </c>
      <c r="AM53" s="265"/>
      <c r="AN53" s="265"/>
      <c r="AO53" s="265"/>
      <c r="AP53" s="265"/>
      <c r="AQ53" s="265"/>
      <c r="AR53" s="465">
        <f>'Пр 5 (произв)-'!AR53</f>
        <v>0</v>
      </c>
      <c r="AS53" s="265">
        <f>'Пр 5 (произв)-'!AS53</f>
        <v>0</v>
      </c>
      <c r="AT53" s="265">
        <f>'Пр 5 (произв)-'!AT53</f>
        <v>0</v>
      </c>
      <c r="AU53" s="265">
        <f>'Пр 5 (произв)-'!AU53</f>
        <v>0</v>
      </c>
      <c r="AV53" s="265">
        <f>'Пр 5 (произв)-'!AV53</f>
        <v>0</v>
      </c>
      <c r="AW53" s="265"/>
      <c r="AX53" s="265"/>
      <c r="AY53" s="265"/>
      <c r="AZ53" s="265"/>
      <c r="BA53" s="265"/>
      <c r="BB53" s="465">
        <f t="shared" si="2"/>
        <v>0.315</v>
      </c>
      <c r="BC53" s="468">
        <f t="shared" si="3"/>
        <v>0</v>
      </c>
      <c r="BD53" s="468">
        <f t="shared" si="4"/>
        <v>0</v>
      </c>
      <c r="BE53" s="468">
        <f t="shared" si="5"/>
        <v>0</v>
      </c>
      <c r="BF53" s="468">
        <f t="shared" si="6"/>
        <v>0</v>
      </c>
      <c r="BG53" s="265"/>
      <c r="BH53" s="265"/>
      <c r="BI53" s="265"/>
      <c r="BJ53" s="265"/>
      <c r="BK53" s="265"/>
      <c r="BL53" s="35"/>
    </row>
    <row r="54" spans="1:16384" s="39" customFormat="1" ht="24" customHeight="1" x14ac:dyDescent="0.25">
      <c r="A54" s="34" t="str">
        <f>'Пр 5 (произв)-'!A54</f>
        <v>1.3.1.36</v>
      </c>
      <c r="B54" s="35" t="str">
        <f>'Пр 5 (произв)-'!B54</f>
        <v>Приобретение дизель-генерара 60 кВт на ДЭС д.Снопа</v>
      </c>
      <c r="C54" s="265" t="str">
        <f>'Пр 5 (произв)-'!C54</f>
        <v>M_ЗР.40</v>
      </c>
      <c r="D54" s="465">
        <f t="shared" si="1"/>
        <v>0.06</v>
      </c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465">
        <f>'Пр 5 (произв)-'!R54</f>
        <v>0</v>
      </c>
      <c r="Y54" s="265">
        <f>'Пр 5 (произв)-'!S54</f>
        <v>0</v>
      </c>
      <c r="Z54" s="265">
        <f>'Пр 5 (произв)-'!T54</f>
        <v>0</v>
      </c>
      <c r="AA54" s="265">
        <f>'Пр 5 (произв)-'!U54</f>
        <v>0</v>
      </c>
      <c r="AB54" s="265">
        <f>'Пр 5 (произв)-'!V54</f>
        <v>0</v>
      </c>
      <c r="AC54" s="265"/>
      <c r="AD54" s="265"/>
      <c r="AE54" s="265"/>
      <c r="AF54" s="265"/>
      <c r="AG54" s="265"/>
      <c r="AH54" s="465">
        <f>'Пр 5 (произв)-'!AE54</f>
        <v>0</v>
      </c>
      <c r="AI54" s="265">
        <f>'Пр 5 (произв)-'!AF54</f>
        <v>0</v>
      </c>
      <c r="AJ54" s="265">
        <f>'Пр 5 (произв)-'!AG54</f>
        <v>0</v>
      </c>
      <c r="AK54" s="265">
        <f>'Пр 5 (произв)-'!AH54</f>
        <v>0</v>
      </c>
      <c r="AL54" s="265">
        <f>'Пр 5 (произв)-'!AI54</f>
        <v>0</v>
      </c>
      <c r="AM54" s="265"/>
      <c r="AN54" s="265"/>
      <c r="AO54" s="265"/>
      <c r="AP54" s="265"/>
      <c r="AQ54" s="265"/>
      <c r="AR54" s="465">
        <f>'Пр 5 (произв)-'!AR54</f>
        <v>0.06</v>
      </c>
      <c r="AS54" s="265">
        <f>'Пр 5 (произв)-'!AS54</f>
        <v>0</v>
      </c>
      <c r="AT54" s="265">
        <f>'Пр 5 (произв)-'!AT54</f>
        <v>0</v>
      </c>
      <c r="AU54" s="265">
        <f>'Пр 5 (произв)-'!AU54</f>
        <v>0</v>
      </c>
      <c r="AV54" s="265">
        <f>'Пр 5 (произв)-'!AV54</f>
        <v>0</v>
      </c>
      <c r="AW54" s="265"/>
      <c r="AX54" s="265"/>
      <c r="AY54" s="265"/>
      <c r="AZ54" s="265"/>
      <c r="BA54" s="265"/>
      <c r="BB54" s="465">
        <f t="shared" si="2"/>
        <v>0.06</v>
      </c>
      <c r="BC54" s="468">
        <f t="shared" si="3"/>
        <v>0</v>
      </c>
      <c r="BD54" s="468">
        <f t="shared" si="4"/>
        <v>0</v>
      </c>
      <c r="BE54" s="468">
        <f t="shared" si="5"/>
        <v>0</v>
      </c>
      <c r="BF54" s="468">
        <f t="shared" si="6"/>
        <v>0</v>
      </c>
      <c r="BG54" s="265"/>
      <c r="BH54" s="265"/>
      <c r="BI54" s="265"/>
      <c r="BJ54" s="265"/>
      <c r="BK54" s="265"/>
      <c r="BL54" s="35"/>
    </row>
    <row r="55" spans="1:16384" s="39" customFormat="1" ht="24" customHeight="1" x14ac:dyDescent="0.25">
      <c r="A55" s="34" t="str">
        <f>'Пр 5 (произв)-'!A55</f>
        <v>1.3.1.37</v>
      </c>
      <c r="B55" s="35" t="str">
        <f>'Пр 5 (произв)-'!B55</f>
        <v>Приобретение 2-х дизель-генераторов 315 кВт на ДЭС п.Хорей-Вер</v>
      </c>
      <c r="C55" s="265" t="str">
        <f>'Пр 5 (произв)-'!C55</f>
        <v>M_ЗР.41</v>
      </c>
      <c r="D55" s="465">
        <f t="shared" si="1"/>
        <v>0.63</v>
      </c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465">
        <f>'Пр 5 (произв)-'!R55</f>
        <v>0</v>
      </c>
      <c r="Y55" s="265">
        <f>'Пр 5 (произв)-'!S55</f>
        <v>0</v>
      </c>
      <c r="Z55" s="265">
        <f>'Пр 5 (произв)-'!T55</f>
        <v>0</v>
      </c>
      <c r="AA55" s="265">
        <f>'Пр 5 (произв)-'!U55</f>
        <v>0</v>
      </c>
      <c r="AB55" s="265">
        <f>'Пр 5 (произв)-'!V55</f>
        <v>0</v>
      </c>
      <c r="AC55" s="265"/>
      <c r="AD55" s="265"/>
      <c r="AE55" s="265"/>
      <c r="AF55" s="265"/>
      <c r="AG55" s="265"/>
      <c r="AH55" s="465">
        <f>'Пр 5 (произв)-'!AE55</f>
        <v>0</v>
      </c>
      <c r="AI55" s="265">
        <f>'Пр 5 (произв)-'!AF55</f>
        <v>0</v>
      </c>
      <c r="AJ55" s="265">
        <f>'Пр 5 (произв)-'!AG55</f>
        <v>0</v>
      </c>
      <c r="AK55" s="265">
        <f>'Пр 5 (произв)-'!AH55</f>
        <v>0</v>
      </c>
      <c r="AL55" s="265">
        <f>'Пр 5 (произв)-'!AI55</f>
        <v>0</v>
      </c>
      <c r="AM55" s="265"/>
      <c r="AN55" s="265"/>
      <c r="AO55" s="265"/>
      <c r="AP55" s="265"/>
      <c r="AQ55" s="265"/>
      <c r="AR55" s="465">
        <f>'Пр 5 (произв)-'!AR55</f>
        <v>0.63</v>
      </c>
      <c r="AS55" s="265">
        <f>'Пр 5 (произв)-'!AS55</f>
        <v>0</v>
      </c>
      <c r="AT55" s="265">
        <f>'Пр 5 (произв)-'!AT55</f>
        <v>0</v>
      </c>
      <c r="AU55" s="265">
        <f>'Пр 5 (произв)-'!AU55</f>
        <v>0</v>
      </c>
      <c r="AV55" s="265">
        <f>'Пр 5 (произв)-'!AV55</f>
        <v>0</v>
      </c>
      <c r="AW55" s="265"/>
      <c r="AX55" s="265"/>
      <c r="AY55" s="265"/>
      <c r="AZ55" s="265"/>
      <c r="BA55" s="265"/>
      <c r="BB55" s="465">
        <f t="shared" si="2"/>
        <v>0.63</v>
      </c>
      <c r="BC55" s="468">
        <f t="shared" si="3"/>
        <v>0</v>
      </c>
      <c r="BD55" s="468">
        <f t="shared" si="4"/>
        <v>0</v>
      </c>
      <c r="BE55" s="468">
        <f t="shared" si="5"/>
        <v>0</v>
      </c>
      <c r="BF55" s="468">
        <f t="shared" si="6"/>
        <v>0</v>
      </c>
      <c r="BG55" s="265"/>
      <c r="BH55" s="265"/>
      <c r="BI55" s="265"/>
      <c r="BJ55" s="265"/>
      <c r="BK55" s="265"/>
      <c r="BL55" s="35"/>
    </row>
    <row r="56" spans="1:16384" s="39" customFormat="1" ht="24" customHeight="1" x14ac:dyDescent="0.25">
      <c r="A56" s="34" t="str">
        <f>'Пр 5 (произв)-'!A56</f>
        <v>1.3.1.38</v>
      </c>
      <c r="B56" s="35" t="str">
        <f>'Пр 5 (произв)-'!B56</f>
        <v>Приобретение 2-х дизель-генераторов 200 кВт на ДЭС с. Несь</v>
      </c>
      <c r="C56" s="265" t="str">
        <f>'Пр 5 (произв)-'!C56</f>
        <v>M_ЗР.42</v>
      </c>
      <c r="D56" s="465">
        <f t="shared" si="1"/>
        <v>0.4</v>
      </c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465">
        <f>'Пр 5 (произв)-'!R56</f>
        <v>0</v>
      </c>
      <c r="Y56" s="265">
        <f>'Пр 5 (произв)-'!S56</f>
        <v>0</v>
      </c>
      <c r="Z56" s="265">
        <f>'Пр 5 (произв)-'!T56</f>
        <v>0</v>
      </c>
      <c r="AA56" s="265">
        <f>'Пр 5 (произв)-'!U56</f>
        <v>0</v>
      </c>
      <c r="AB56" s="265">
        <f>'Пр 5 (произв)-'!V56</f>
        <v>0</v>
      </c>
      <c r="AC56" s="265"/>
      <c r="AD56" s="265"/>
      <c r="AE56" s="265"/>
      <c r="AF56" s="265"/>
      <c r="AG56" s="265"/>
      <c r="AH56" s="465">
        <f>'Пр 5 (произв)-'!AE56</f>
        <v>0</v>
      </c>
      <c r="AI56" s="265">
        <f>'Пр 5 (произв)-'!AF56</f>
        <v>0</v>
      </c>
      <c r="AJ56" s="265">
        <f>'Пр 5 (произв)-'!AG56</f>
        <v>0</v>
      </c>
      <c r="AK56" s="265">
        <f>'Пр 5 (произв)-'!AH56</f>
        <v>0</v>
      </c>
      <c r="AL56" s="265">
        <f>'Пр 5 (произв)-'!AI56</f>
        <v>0</v>
      </c>
      <c r="AM56" s="265"/>
      <c r="AN56" s="265"/>
      <c r="AO56" s="265"/>
      <c r="AP56" s="265"/>
      <c r="AQ56" s="265"/>
      <c r="AR56" s="465">
        <f>'Пр 5 (произв)-'!AR56</f>
        <v>0.4</v>
      </c>
      <c r="AS56" s="265">
        <f>'Пр 5 (произв)-'!AS56</f>
        <v>0</v>
      </c>
      <c r="AT56" s="265">
        <f>'Пр 5 (произв)-'!AT56</f>
        <v>0</v>
      </c>
      <c r="AU56" s="265">
        <f>'Пр 5 (произв)-'!AU56</f>
        <v>0</v>
      </c>
      <c r="AV56" s="265">
        <f>'Пр 5 (произв)-'!AV56</f>
        <v>0</v>
      </c>
      <c r="AW56" s="265"/>
      <c r="AX56" s="265"/>
      <c r="AY56" s="265"/>
      <c r="AZ56" s="265"/>
      <c r="BA56" s="265"/>
      <c r="BB56" s="465">
        <f t="shared" si="2"/>
        <v>0.4</v>
      </c>
      <c r="BC56" s="468">
        <f t="shared" si="3"/>
        <v>0</v>
      </c>
      <c r="BD56" s="468">
        <f t="shared" si="4"/>
        <v>0</v>
      </c>
      <c r="BE56" s="468">
        <f t="shared" si="5"/>
        <v>0</v>
      </c>
      <c r="BF56" s="468">
        <f t="shared" si="6"/>
        <v>0</v>
      </c>
      <c r="BG56" s="265"/>
      <c r="BH56" s="265"/>
      <c r="BI56" s="265"/>
      <c r="BJ56" s="265"/>
      <c r="BK56" s="265"/>
      <c r="BL56" s="35"/>
    </row>
    <row r="57" spans="1:16384" s="39" customFormat="1" ht="24" customHeight="1" x14ac:dyDescent="0.25">
      <c r="A57" s="34" t="str">
        <f>'Пр 5 (произв)-'!A57</f>
        <v>1.3.1.39</v>
      </c>
      <c r="B57" s="35" t="str">
        <f>'Пр 5 (произв)-'!B57</f>
        <v>Приобретение 2-х дизель-генераторов 100 кВт на ДЭС д.Хонгурей</v>
      </c>
      <c r="C57" s="265" t="str">
        <f>'Пр 5 (произв)-'!C57</f>
        <v>M_ЗР.43</v>
      </c>
      <c r="D57" s="465">
        <f t="shared" si="1"/>
        <v>0.2</v>
      </c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465">
        <f>'Пр 5 (произв)-'!R57</f>
        <v>0</v>
      </c>
      <c r="Y57" s="265">
        <f>'Пр 5 (произв)-'!S57</f>
        <v>0</v>
      </c>
      <c r="Z57" s="265">
        <f>'Пр 5 (произв)-'!T57</f>
        <v>0</v>
      </c>
      <c r="AA57" s="265">
        <f>'Пр 5 (произв)-'!U57</f>
        <v>0</v>
      </c>
      <c r="AB57" s="265">
        <f>'Пр 5 (произв)-'!V57</f>
        <v>0</v>
      </c>
      <c r="AC57" s="265"/>
      <c r="AD57" s="265"/>
      <c r="AE57" s="265"/>
      <c r="AF57" s="265"/>
      <c r="AG57" s="265"/>
      <c r="AH57" s="465">
        <f>'Пр 5 (произв)-'!AE57</f>
        <v>0</v>
      </c>
      <c r="AI57" s="265">
        <f>'Пр 5 (произв)-'!AF57</f>
        <v>0</v>
      </c>
      <c r="AJ57" s="265">
        <f>'Пр 5 (произв)-'!AG57</f>
        <v>0</v>
      </c>
      <c r="AK57" s="265">
        <f>'Пр 5 (произв)-'!AH57</f>
        <v>0</v>
      </c>
      <c r="AL57" s="265">
        <f>'Пр 5 (произв)-'!AI57</f>
        <v>0</v>
      </c>
      <c r="AM57" s="265"/>
      <c r="AN57" s="265"/>
      <c r="AO57" s="265"/>
      <c r="AP57" s="265"/>
      <c r="AQ57" s="265"/>
      <c r="AR57" s="465">
        <f>'Пр 5 (произв)-'!AR57</f>
        <v>0.2</v>
      </c>
      <c r="AS57" s="265">
        <f>'Пр 5 (произв)-'!AS57</f>
        <v>0</v>
      </c>
      <c r="AT57" s="265">
        <f>'Пр 5 (произв)-'!AT57</f>
        <v>0</v>
      </c>
      <c r="AU57" s="265">
        <f>'Пр 5 (произв)-'!AU57</f>
        <v>0</v>
      </c>
      <c r="AV57" s="265">
        <f>'Пр 5 (произв)-'!AV57</f>
        <v>0</v>
      </c>
      <c r="AW57" s="265"/>
      <c r="AX57" s="265"/>
      <c r="AY57" s="265"/>
      <c r="AZ57" s="265"/>
      <c r="BA57" s="265"/>
      <c r="BB57" s="465">
        <f t="shared" si="2"/>
        <v>0.2</v>
      </c>
      <c r="BC57" s="468">
        <f t="shared" si="3"/>
        <v>0</v>
      </c>
      <c r="BD57" s="468">
        <f t="shared" si="4"/>
        <v>0</v>
      </c>
      <c r="BE57" s="468">
        <f t="shared" si="5"/>
        <v>0</v>
      </c>
      <c r="BF57" s="468">
        <f t="shared" si="6"/>
        <v>0</v>
      </c>
      <c r="BG57" s="265"/>
      <c r="BH57" s="265"/>
      <c r="BI57" s="265"/>
      <c r="BJ57" s="265"/>
      <c r="BK57" s="265"/>
      <c r="BL57" s="35"/>
    </row>
    <row r="58" spans="1:16384" s="39" customFormat="1" ht="24" customHeight="1" x14ac:dyDescent="0.25">
      <c r="A58" s="34" t="str">
        <f>'Пр 5 (произв)-'!A58</f>
        <v>1.3.1.40</v>
      </c>
      <c r="B58" s="35" t="str">
        <f>'Пр 5 (произв)-'!B58</f>
        <v>Приобретение дизель-генератора 100 кВт на ДЭС д.Макарово</v>
      </c>
      <c r="C58" s="265" t="str">
        <f>'Пр 5 (произв)-'!C58</f>
        <v>M_ЗР.44</v>
      </c>
      <c r="D58" s="465">
        <f t="shared" si="1"/>
        <v>0.2</v>
      </c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465">
        <f>'Пр 5 (произв)-'!R58</f>
        <v>0</v>
      </c>
      <c r="Y58" s="265">
        <f>'Пр 5 (произв)-'!S58</f>
        <v>0</v>
      </c>
      <c r="Z58" s="265">
        <f>'Пр 5 (произв)-'!T58</f>
        <v>0</v>
      </c>
      <c r="AA58" s="265">
        <f>'Пр 5 (произв)-'!U58</f>
        <v>0</v>
      </c>
      <c r="AB58" s="265">
        <f>'Пр 5 (произв)-'!V58</f>
        <v>0</v>
      </c>
      <c r="AC58" s="265"/>
      <c r="AD58" s="265"/>
      <c r="AE58" s="265"/>
      <c r="AF58" s="265"/>
      <c r="AG58" s="265"/>
      <c r="AH58" s="465">
        <f>'Пр 5 (произв)-'!AE58</f>
        <v>0</v>
      </c>
      <c r="AI58" s="265">
        <f>'Пр 5 (произв)-'!AF58</f>
        <v>0</v>
      </c>
      <c r="AJ58" s="265">
        <f>'Пр 5 (произв)-'!AG58</f>
        <v>0</v>
      </c>
      <c r="AK58" s="265">
        <f>'Пр 5 (произв)-'!AH58</f>
        <v>0</v>
      </c>
      <c r="AL58" s="265">
        <f>'Пр 5 (произв)-'!AI58</f>
        <v>0</v>
      </c>
      <c r="AM58" s="265"/>
      <c r="AN58" s="265"/>
      <c r="AO58" s="265"/>
      <c r="AP58" s="265"/>
      <c r="AQ58" s="265"/>
      <c r="AR58" s="465">
        <f>'Пр 5 (произв)-'!AR58</f>
        <v>0.2</v>
      </c>
      <c r="AS58" s="265">
        <f>'Пр 5 (произв)-'!AS58</f>
        <v>0</v>
      </c>
      <c r="AT58" s="265">
        <f>'Пр 5 (произв)-'!AT58</f>
        <v>0</v>
      </c>
      <c r="AU58" s="265">
        <f>'Пр 5 (произв)-'!AU58</f>
        <v>0</v>
      </c>
      <c r="AV58" s="265">
        <f>'Пр 5 (произв)-'!AV58</f>
        <v>0</v>
      </c>
      <c r="AW58" s="265"/>
      <c r="AX58" s="265"/>
      <c r="AY58" s="265"/>
      <c r="AZ58" s="265"/>
      <c r="BA58" s="265"/>
      <c r="BB58" s="465">
        <f t="shared" si="2"/>
        <v>0.2</v>
      </c>
      <c r="BC58" s="468">
        <f t="shared" si="3"/>
        <v>0</v>
      </c>
      <c r="BD58" s="468">
        <f t="shared" si="4"/>
        <v>0</v>
      </c>
      <c r="BE58" s="468">
        <f t="shared" si="5"/>
        <v>0</v>
      </c>
      <c r="BF58" s="468">
        <f t="shared" si="6"/>
        <v>0</v>
      </c>
      <c r="BG58" s="265"/>
      <c r="BH58" s="265"/>
      <c r="BI58" s="265"/>
      <c r="BJ58" s="265"/>
      <c r="BK58" s="265"/>
      <c r="BL58" s="35"/>
    </row>
    <row r="59" spans="1:16384" s="39" customFormat="1" ht="24" customHeight="1" x14ac:dyDescent="0.25">
      <c r="A59" s="34" t="str">
        <f>'Пр 5 (произв)-'!A59</f>
        <v>1.3.1.41</v>
      </c>
      <c r="B59" s="35" t="str">
        <f>'Пр 5 (произв)-'!B59</f>
        <v>Приобретение дизель-генератора 30 кВт на ДЭС д.Кия</v>
      </c>
      <c r="C59" s="265" t="str">
        <f>'Пр 5 (произв)-'!C59</f>
        <v>M_ЗР.45</v>
      </c>
      <c r="D59" s="465">
        <f t="shared" si="1"/>
        <v>0.03</v>
      </c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465">
        <f>'Пр 5 (произв)-'!R59</f>
        <v>0</v>
      </c>
      <c r="Y59" s="265">
        <f>'Пр 5 (произв)-'!S59</f>
        <v>0</v>
      </c>
      <c r="Z59" s="265">
        <f>'Пр 5 (произв)-'!T59</f>
        <v>0</v>
      </c>
      <c r="AA59" s="265">
        <f>'Пр 5 (произв)-'!U59</f>
        <v>0</v>
      </c>
      <c r="AB59" s="265">
        <f>'Пр 5 (произв)-'!V59</f>
        <v>0</v>
      </c>
      <c r="AC59" s="265"/>
      <c r="AD59" s="265"/>
      <c r="AE59" s="265"/>
      <c r="AF59" s="265"/>
      <c r="AG59" s="265"/>
      <c r="AH59" s="465">
        <f>'Пр 5 (произв)-'!AE59</f>
        <v>0</v>
      </c>
      <c r="AI59" s="265">
        <f>'Пр 5 (произв)-'!AF59</f>
        <v>0</v>
      </c>
      <c r="AJ59" s="265">
        <f>'Пр 5 (произв)-'!AG59</f>
        <v>0</v>
      </c>
      <c r="AK59" s="265">
        <f>'Пр 5 (произв)-'!AH59</f>
        <v>0</v>
      </c>
      <c r="AL59" s="265">
        <f>'Пр 5 (произв)-'!AI59</f>
        <v>0</v>
      </c>
      <c r="AM59" s="265"/>
      <c r="AN59" s="265"/>
      <c r="AO59" s="265"/>
      <c r="AP59" s="265"/>
      <c r="AQ59" s="265"/>
      <c r="AR59" s="465">
        <f>'Пр 5 (произв)-'!AR59</f>
        <v>0.03</v>
      </c>
      <c r="AS59" s="265">
        <f>'Пр 5 (произв)-'!AS59</f>
        <v>0</v>
      </c>
      <c r="AT59" s="265">
        <f>'Пр 5 (произв)-'!AT59</f>
        <v>0</v>
      </c>
      <c r="AU59" s="265">
        <f>'Пр 5 (произв)-'!AU59</f>
        <v>0</v>
      </c>
      <c r="AV59" s="265">
        <f>'Пр 5 (произв)-'!AV59</f>
        <v>0</v>
      </c>
      <c r="AW59" s="265"/>
      <c r="AX59" s="265"/>
      <c r="AY59" s="265"/>
      <c r="AZ59" s="265"/>
      <c r="BA59" s="265"/>
      <c r="BB59" s="465">
        <f t="shared" si="2"/>
        <v>0.03</v>
      </c>
      <c r="BC59" s="468">
        <f t="shared" si="3"/>
        <v>0</v>
      </c>
      <c r="BD59" s="468">
        <f t="shared" si="4"/>
        <v>0</v>
      </c>
      <c r="BE59" s="468">
        <f t="shared" si="5"/>
        <v>0</v>
      </c>
      <c r="BF59" s="468">
        <f t="shared" si="6"/>
        <v>0</v>
      </c>
      <c r="BG59" s="265"/>
      <c r="BH59" s="265"/>
      <c r="BI59" s="265"/>
      <c r="BJ59" s="265"/>
      <c r="BK59" s="265"/>
      <c r="BL59" s="35"/>
    </row>
    <row r="60" spans="1:16384" s="39" customFormat="1" ht="24" customHeight="1" x14ac:dyDescent="0.25">
      <c r="A60" s="34" t="str">
        <f>'Пр 5 (произв)-'!A60</f>
        <v>1.5.1.1</v>
      </c>
      <c r="B60" s="35" t="str">
        <f>'Пр 5 (произв)-'!B60</f>
        <v>Установка ветрогенераторов в д. Волонга (4 шт)</v>
      </c>
      <c r="C60" s="265" t="str">
        <f>'Пр 5 (произв)-'!C60</f>
        <v>K_ЗР.18</v>
      </c>
      <c r="D60" s="465">
        <f t="shared" si="1"/>
        <v>0</v>
      </c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465">
        <f>'Пр 5 (произв)-'!R60</f>
        <v>0</v>
      </c>
      <c r="Y60" s="265">
        <f>'Пр 5 (произв)-'!S60</f>
        <v>0</v>
      </c>
      <c r="Z60" s="265">
        <f>'Пр 5 (произв)-'!T60</f>
        <v>0</v>
      </c>
      <c r="AA60" s="265">
        <f>'Пр 5 (произв)-'!U60</f>
        <v>0</v>
      </c>
      <c r="AB60" s="265">
        <f>'Пр 5 (произв)-'!V60</f>
        <v>0</v>
      </c>
      <c r="AC60" s="265"/>
      <c r="AD60" s="265"/>
      <c r="AE60" s="265"/>
      <c r="AF60" s="265"/>
      <c r="AG60" s="265"/>
      <c r="AH60" s="465">
        <f>'Пр 5 (произв)-'!AE60</f>
        <v>0</v>
      </c>
      <c r="AI60" s="265">
        <f>'Пр 5 (произв)-'!AF60</f>
        <v>0</v>
      </c>
      <c r="AJ60" s="265">
        <f>'Пр 5 (произв)-'!AG60</f>
        <v>0</v>
      </c>
      <c r="AK60" s="265">
        <f>'Пр 5 (произв)-'!AH60</f>
        <v>0</v>
      </c>
      <c r="AL60" s="265">
        <f>'Пр 5 (произв)-'!AI60</f>
        <v>0</v>
      </c>
      <c r="AM60" s="265"/>
      <c r="AN60" s="265"/>
      <c r="AO60" s="265"/>
      <c r="AP60" s="265"/>
      <c r="AQ60" s="265"/>
      <c r="AR60" s="465">
        <f>'Пр 5 (произв)-'!AR60</f>
        <v>0</v>
      </c>
      <c r="AS60" s="265">
        <f>'Пр 5 (произв)-'!AS60</f>
        <v>0</v>
      </c>
      <c r="AT60" s="265">
        <f>'Пр 5 (произв)-'!AT60</f>
        <v>0</v>
      </c>
      <c r="AU60" s="265">
        <f>'Пр 5 (произв)-'!AU60</f>
        <v>0</v>
      </c>
      <c r="AV60" s="265">
        <f>'Пр 5 (произв)-'!AV60</f>
        <v>0</v>
      </c>
      <c r="AW60" s="265"/>
      <c r="AX60" s="265"/>
      <c r="AY60" s="265"/>
      <c r="AZ60" s="265"/>
      <c r="BA60" s="265"/>
      <c r="BB60" s="465">
        <f t="shared" ref="BB60" si="7">X60+AH60+AR60</f>
        <v>0</v>
      </c>
      <c r="BC60" s="468">
        <f t="shared" ref="BC60" si="8">Y60+AI60+AS60</f>
        <v>0</v>
      </c>
      <c r="BD60" s="468">
        <f t="shared" ref="BD60" si="9">Z60+AJ60+AT60</f>
        <v>0</v>
      </c>
      <c r="BE60" s="468">
        <f t="shared" ref="BE60" si="10">AA60+AK60+AU60</f>
        <v>0</v>
      </c>
      <c r="BF60" s="468">
        <f t="shared" ref="BF60" si="11">AB60+AL60+AV60</f>
        <v>0</v>
      </c>
      <c r="BG60" s="265"/>
      <c r="BH60" s="265"/>
      <c r="BI60" s="265"/>
      <c r="BJ60" s="265"/>
      <c r="BK60" s="265"/>
      <c r="BL60" s="35"/>
      <c r="BM60" s="34" t="e">
        <f>'Пр 5 (произв)-'!#REF!</f>
        <v>#REF!</v>
      </c>
      <c r="BN60" s="35" t="e">
        <f>'Пр 5 (произв)-'!#REF!</f>
        <v>#REF!</v>
      </c>
      <c r="BO60" s="265" t="e">
        <f>'Пр 5 (произв)-'!#REF!</f>
        <v>#REF!</v>
      </c>
      <c r="BP60" s="265"/>
      <c r="BQ60" s="265"/>
      <c r="BR60" s="265"/>
      <c r="BS60" s="265"/>
      <c r="BT60" s="265"/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5"/>
      <c r="CG60" s="265"/>
      <c r="CH60" s="265"/>
      <c r="CI60" s="265"/>
      <c r="CJ60" s="466" t="e">
        <f>'Пр 5 (произв)-'!#REF!</f>
        <v>#REF!</v>
      </c>
      <c r="CK60" s="265" t="e">
        <f>'Пр 5 (произв)-'!#REF!</f>
        <v>#REF!</v>
      </c>
      <c r="CL60" s="265" t="e">
        <f>'Пр 5 (произв)-'!#REF!</f>
        <v>#REF!</v>
      </c>
      <c r="CM60" s="265" t="e">
        <f>'Пр 5 (произв)-'!#REF!</f>
        <v>#REF!</v>
      </c>
      <c r="CN60" s="265" t="e">
        <f>'Пр 5 (произв)-'!#REF!</f>
        <v>#REF!</v>
      </c>
      <c r="CO60" s="265"/>
      <c r="CP60" s="265"/>
      <c r="CQ60" s="265"/>
      <c r="CR60" s="265"/>
      <c r="CS60" s="265"/>
      <c r="CT60" s="467" t="e">
        <f>'Пр 5 (произв)-'!#REF!</f>
        <v>#REF!</v>
      </c>
      <c r="CU60" s="265" t="e">
        <f>'Пр 5 (произв)-'!#REF!</f>
        <v>#REF!</v>
      </c>
      <c r="CV60" s="265" t="e">
        <f>'Пр 5 (произв)-'!#REF!</f>
        <v>#REF!</v>
      </c>
      <c r="CW60" s="265" t="e">
        <f>'Пр 5 (произв)-'!#REF!</f>
        <v>#REF!</v>
      </c>
      <c r="CX60" s="265" t="e">
        <f>'Пр 5 (произв)-'!#REF!</f>
        <v>#REF!</v>
      </c>
      <c r="CY60" s="265"/>
      <c r="CZ60" s="265"/>
      <c r="DA60" s="265"/>
      <c r="DB60" s="265"/>
      <c r="DC60" s="265"/>
      <c r="DD60" s="467" t="e">
        <f>'Пр 5 (произв)-'!#REF!</f>
        <v>#REF!</v>
      </c>
      <c r="DE60" s="265" t="e">
        <f>'Пр 5 (произв)-'!#REF!</f>
        <v>#REF!</v>
      </c>
      <c r="DF60" s="265" t="e">
        <f>'Пр 5 (произв)-'!#REF!</f>
        <v>#REF!</v>
      </c>
      <c r="DG60" s="265" t="e">
        <f>'Пр 5 (произв)-'!#REF!</f>
        <v>#REF!</v>
      </c>
      <c r="DH60" s="265" t="e">
        <f>'Пр 5 (произв)-'!#REF!</f>
        <v>#REF!</v>
      </c>
      <c r="DI60" s="265"/>
      <c r="DJ60" s="265"/>
      <c r="DK60" s="265"/>
      <c r="DL60" s="265"/>
      <c r="DM60" s="265"/>
      <c r="DN60" s="467" t="e">
        <f t="shared" ref="DN60" si="12">CJ60+CT60+DD60</f>
        <v>#REF!</v>
      </c>
      <c r="DO60" s="468" t="e">
        <f t="shared" ref="DO60" si="13">CK60+CU60+DE60</f>
        <v>#REF!</v>
      </c>
      <c r="DP60" s="468" t="e">
        <f t="shared" ref="DP60" si="14">CL60+CV60+DF60</f>
        <v>#REF!</v>
      </c>
      <c r="DQ60" s="468" t="e">
        <f t="shared" ref="DQ60" si="15">CM60+CW60+DG60</f>
        <v>#REF!</v>
      </c>
      <c r="DR60" s="468" t="e">
        <f t="shared" ref="DR60" si="16">CN60+CX60+DH60</f>
        <v>#REF!</v>
      </c>
      <c r="DS60" s="265"/>
      <c r="DT60" s="265"/>
      <c r="DU60" s="265"/>
      <c r="DV60" s="265"/>
      <c r="DW60" s="265"/>
      <c r="DX60" s="35"/>
      <c r="DY60" s="34" t="e">
        <f>'Пр 5 (произв)-'!#REF!</f>
        <v>#REF!</v>
      </c>
      <c r="DZ60" s="35" t="e">
        <f>'Пр 5 (произв)-'!#REF!</f>
        <v>#REF!</v>
      </c>
      <c r="EA60" s="265" t="e">
        <f>'Пр 5 (произв)-'!#REF!</f>
        <v>#REF!</v>
      </c>
      <c r="EB60" s="265"/>
      <c r="EC60" s="265"/>
      <c r="ED60" s="265"/>
      <c r="EE60" s="265"/>
      <c r="EF60" s="265"/>
      <c r="EG60" s="265"/>
      <c r="EH60" s="265"/>
      <c r="EI60" s="265"/>
      <c r="EJ60" s="265"/>
      <c r="EK60" s="265"/>
      <c r="EL60" s="265"/>
      <c r="EM60" s="265"/>
      <c r="EN60" s="265"/>
      <c r="EO60" s="265"/>
      <c r="EP60" s="265"/>
      <c r="EQ60" s="265"/>
      <c r="ER60" s="265"/>
      <c r="ES60" s="265"/>
      <c r="ET60" s="265"/>
      <c r="EU60" s="265"/>
      <c r="EV60" s="466" t="e">
        <f>'Пр 5 (произв)-'!#REF!</f>
        <v>#REF!</v>
      </c>
      <c r="EW60" s="265" t="e">
        <f>'Пр 5 (произв)-'!#REF!</f>
        <v>#REF!</v>
      </c>
      <c r="EX60" s="265" t="e">
        <f>'Пр 5 (произв)-'!#REF!</f>
        <v>#REF!</v>
      </c>
      <c r="EY60" s="265" t="e">
        <f>'Пр 5 (произв)-'!#REF!</f>
        <v>#REF!</v>
      </c>
      <c r="EZ60" s="265" t="e">
        <f>'Пр 5 (произв)-'!#REF!</f>
        <v>#REF!</v>
      </c>
      <c r="FA60" s="265"/>
      <c r="FB60" s="265"/>
      <c r="FC60" s="265"/>
      <c r="FD60" s="265"/>
      <c r="FE60" s="265"/>
      <c r="FF60" s="467" t="e">
        <f>'Пр 5 (произв)-'!#REF!</f>
        <v>#REF!</v>
      </c>
      <c r="FG60" s="265" t="e">
        <f>'Пр 5 (произв)-'!#REF!</f>
        <v>#REF!</v>
      </c>
      <c r="FH60" s="265" t="e">
        <f>'Пр 5 (произв)-'!#REF!</f>
        <v>#REF!</v>
      </c>
      <c r="FI60" s="265" t="e">
        <f>'Пр 5 (произв)-'!#REF!</f>
        <v>#REF!</v>
      </c>
      <c r="FJ60" s="265" t="e">
        <f>'Пр 5 (произв)-'!#REF!</f>
        <v>#REF!</v>
      </c>
      <c r="FK60" s="265"/>
      <c r="FL60" s="265"/>
      <c r="FM60" s="265"/>
      <c r="FN60" s="265"/>
      <c r="FO60" s="265"/>
      <c r="FP60" s="467" t="e">
        <f>'Пр 5 (произв)-'!#REF!</f>
        <v>#REF!</v>
      </c>
      <c r="FQ60" s="265" t="e">
        <f>'Пр 5 (произв)-'!#REF!</f>
        <v>#REF!</v>
      </c>
      <c r="FR60" s="265" t="e">
        <f>'Пр 5 (произв)-'!#REF!</f>
        <v>#REF!</v>
      </c>
      <c r="FS60" s="265" t="e">
        <f>'Пр 5 (произв)-'!#REF!</f>
        <v>#REF!</v>
      </c>
      <c r="FT60" s="265" t="e">
        <f>'Пр 5 (произв)-'!#REF!</f>
        <v>#REF!</v>
      </c>
      <c r="FU60" s="265"/>
      <c r="FV60" s="265"/>
      <c r="FW60" s="265"/>
      <c r="FX60" s="265"/>
      <c r="FY60" s="265"/>
      <c r="FZ60" s="467" t="e">
        <f t="shared" ref="FZ60" si="17">EV60+FF60+FP60</f>
        <v>#REF!</v>
      </c>
      <c r="GA60" s="468" t="e">
        <f t="shared" ref="GA60" si="18">EW60+FG60+FQ60</f>
        <v>#REF!</v>
      </c>
      <c r="GB60" s="468" t="e">
        <f t="shared" ref="GB60" si="19">EX60+FH60+FR60</f>
        <v>#REF!</v>
      </c>
      <c r="GC60" s="468" t="e">
        <f t="shared" ref="GC60" si="20">EY60+FI60+FS60</f>
        <v>#REF!</v>
      </c>
      <c r="GD60" s="468" t="e">
        <f t="shared" ref="GD60" si="21">EZ60+FJ60+FT60</f>
        <v>#REF!</v>
      </c>
      <c r="GE60" s="265"/>
      <c r="GF60" s="265"/>
      <c r="GG60" s="265"/>
      <c r="GH60" s="265"/>
      <c r="GI60" s="265"/>
      <c r="GJ60" s="35"/>
      <c r="GK60" s="34" t="e">
        <f>'Пр 5 (произв)-'!#REF!</f>
        <v>#REF!</v>
      </c>
      <c r="GL60" s="35" t="e">
        <f>'Пр 5 (произв)-'!#REF!</f>
        <v>#REF!</v>
      </c>
      <c r="GM60" s="265" t="e">
        <f>'Пр 5 (произв)-'!#REF!</f>
        <v>#REF!</v>
      </c>
      <c r="GN60" s="265"/>
      <c r="GO60" s="265"/>
      <c r="GP60" s="265"/>
      <c r="GQ60" s="265"/>
      <c r="GR60" s="265"/>
      <c r="GS60" s="265"/>
      <c r="GT60" s="265"/>
      <c r="GU60" s="265"/>
      <c r="GV60" s="265"/>
      <c r="GW60" s="265"/>
      <c r="GX60" s="265"/>
      <c r="GY60" s="265"/>
      <c r="GZ60" s="265"/>
      <c r="HA60" s="265"/>
      <c r="HB60" s="265"/>
      <c r="HC60" s="265"/>
      <c r="HD60" s="265"/>
      <c r="HE60" s="265"/>
      <c r="HF60" s="265"/>
      <c r="HG60" s="265"/>
      <c r="HH60" s="466" t="e">
        <f>'Пр 5 (произв)-'!#REF!</f>
        <v>#REF!</v>
      </c>
      <c r="HI60" s="265" t="e">
        <f>'Пр 5 (произв)-'!#REF!</f>
        <v>#REF!</v>
      </c>
      <c r="HJ60" s="265" t="e">
        <f>'Пр 5 (произв)-'!#REF!</f>
        <v>#REF!</v>
      </c>
      <c r="HK60" s="265" t="e">
        <f>'Пр 5 (произв)-'!#REF!</f>
        <v>#REF!</v>
      </c>
      <c r="HL60" s="265" t="e">
        <f>'Пр 5 (произв)-'!#REF!</f>
        <v>#REF!</v>
      </c>
      <c r="HM60" s="265"/>
      <c r="HN60" s="265"/>
      <c r="HO60" s="265"/>
      <c r="HP60" s="265"/>
      <c r="HQ60" s="265"/>
      <c r="HR60" s="467" t="e">
        <f>'Пр 5 (произв)-'!#REF!</f>
        <v>#REF!</v>
      </c>
      <c r="HS60" s="265" t="e">
        <f>'Пр 5 (произв)-'!#REF!</f>
        <v>#REF!</v>
      </c>
      <c r="HT60" s="265" t="e">
        <f>'Пр 5 (произв)-'!#REF!</f>
        <v>#REF!</v>
      </c>
      <c r="HU60" s="265" t="e">
        <f>'Пр 5 (произв)-'!#REF!</f>
        <v>#REF!</v>
      </c>
      <c r="HV60" s="265" t="e">
        <f>'Пр 5 (произв)-'!#REF!</f>
        <v>#REF!</v>
      </c>
      <c r="HW60" s="265"/>
      <c r="HX60" s="265"/>
      <c r="HY60" s="265"/>
      <c r="HZ60" s="265"/>
      <c r="IA60" s="265"/>
      <c r="IB60" s="467" t="e">
        <f>'Пр 5 (произв)-'!#REF!</f>
        <v>#REF!</v>
      </c>
      <c r="IC60" s="265" t="e">
        <f>'Пр 5 (произв)-'!#REF!</f>
        <v>#REF!</v>
      </c>
      <c r="ID60" s="265" t="e">
        <f>'Пр 5 (произв)-'!#REF!</f>
        <v>#REF!</v>
      </c>
      <c r="IE60" s="265" t="e">
        <f>'Пр 5 (произв)-'!#REF!</f>
        <v>#REF!</v>
      </c>
      <c r="IF60" s="265" t="e">
        <f>'Пр 5 (произв)-'!#REF!</f>
        <v>#REF!</v>
      </c>
      <c r="IG60" s="265"/>
      <c r="IH60" s="265"/>
      <c r="II60" s="265"/>
      <c r="IJ60" s="265"/>
      <c r="IK60" s="265"/>
      <c r="IL60" s="467" t="e">
        <f t="shared" ref="IL60" si="22">HH60+HR60+IB60</f>
        <v>#REF!</v>
      </c>
      <c r="IM60" s="468" t="e">
        <f t="shared" ref="IM60" si="23">HI60+HS60+IC60</f>
        <v>#REF!</v>
      </c>
      <c r="IN60" s="468" t="e">
        <f t="shared" ref="IN60" si="24">HJ60+HT60+ID60</f>
        <v>#REF!</v>
      </c>
      <c r="IO60" s="468" t="e">
        <f t="shared" ref="IO60" si="25">HK60+HU60+IE60</f>
        <v>#REF!</v>
      </c>
      <c r="IP60" s="468" t="e">
        <f t="shared" ref="IP60" si="26">HL60+HV60+IF60</f>
        <v>#REF!</v>
      </c>
      <c r="IQ60" s="265"/>
      <c r="IR60" s="265"/>
      <c r="IS60" s="265"/>
      <c r="IT60" s="265"/>
      <c r="IU60" s="265"/>
      <c r="IV60" s="35"/>
      <c r="IW60" s="34" t="e">
        <f>'Пр 5 (произв)-'!#REF!</f>
        <v>#REF!</v>
      </c>
      <c r="IX60" s="35" t="e">
        <f>'Пр 5 (произв)-'!#REF!</f>
        <v>#REF!</v>
      </c>
      <c r="IY60" s="265" t="e">
        <f>'Пр 5 (произв)-'!#REF!</f>
        <v>#REF!</v>
      </c>
      <c r="IZ60" s="265"/>
      <c r="JA60" s="265"/>
      <c r="JB60" s="265"/>
      <c r="JC60" s="265"/>
      <c r="JD60" s="265"/>
      <c r="JE60" s="265"/>
      <c r="JF60" s="265"/>
      <c r="JG60" s="265"/>
      <c r="JH60" s="265"/>
      <c r="JI60" s="265"/>
      <c r="JJ60" s="265"/>
      <c r="JK60" s="265"/>
      <c r="JL60" s="265"/>
      <c r="JM60" s="265"/>
      <c r="JN60" s="265"/>
      <c r="JO60" s="265"/>
      <c r="JP60" s="265"/>
      <c r="JQ60" s="265"/>
      <c r="JR60" s="265"/>
      <c r="JS60" s="265"/>
      <c r="JT60" s="466" t="e">
        <f>'Пр 5 (произв)-'!#REF!</f>
        <v>#REF!</v>
      </c>
      <c r="JU60" s="265" t="e">
        <f>'Пр 5 (произв)-'!#REF!</f>
        <v>#REF!</v>
      </c>
      <c r="JV60" s="265" t="e">
        <f>'Пр 5 (произв)-'!#REF!</f>
        <v>#REF!</v>
      </c>
      <c r="JW60" s="265" t="e">
        <f>'Пр 5 (произв)-'!#REF!</f>
        <v>#REF!</v>
      </c>
      <c r="JX60" s="265" t="e">
        <f>'Пр 5 (произв)-'!#REF!</f>
        <v>#REF!</v>
      </c>
      <c r="JY60" s="265"/>
      <c r="JZ60" s="265"/>
      <c r="KA60" s="265"/>
      <c r="KB60" s="265"/>
      <c r="KC60" s="265"/>
      <c r="KD60" s="467" t="e">
        <f>'Пр 5 (произв)-'!#REF!</f>
        <v>#REF!</v>
      </c>
      <c r="KE60" s="265" t="e">
        <f>'Пр 5 (произв)-'!#REF!</f>
        <v>#REF!</v>
      </c>
      <c r="KF60" s="265" t="e">
        <f>'Пр 5 (произв)-'!#REF!</f>
        <v>#REF!</v>
      </c>
      <c r="KG60" s="265" t="e">
        <f>'Пр 5 (произв)-'!#REF!</f>
        <v>#REF!</v>
      </c>
      <c r="KH60" s="265" t="e">
        <f>'Пр 5 (произв)-'!#REF!</f>
        <v>#REF!</v>
      </c>
      <c r="KI60" s="265"/>
      <c r="KJ60" s="265"/>
      <c r="KK60" s="265"/>
      <c r="KL60" s="265"/>
      <c r="KM60" s="265"/>
      <c r="KN60" s="467" t="e">
        <f>'Пр 5 (произв)-'!#REF!</f>
        <v>#REF!</v>
      </c>
      <c r="KO60" s="265" t="e">
        <f>'Пр 5 (произв)-'!#REF!</f>
        <v>#REF!</v>
      </c>
      <c r="KP60" s="265" t="e">
        <f>'Пр 5 (произв)-'!#REF!</f>
        <v>#REF!</v>
      </c>
      <c r="KQ60" s="265" t="e">
        <f>'Пр 5 (произв)-'!#REF!</f>
        <v>#REF!</v>
      </c>
      <c r="KR60" s="265" t="e">
        <f>'Пр 5 (произв)-'!#REF!</f>
        <v>#REF!</v>
      </c>
      <c r="KS60" s="265"/>
      <c r="KT60" s="265"/>
      <c r="KU60" s="265"/>
      <c r="KV60" s="265"/>
      <c r="KW60" s="265"/>
      <c r="KX60" s="467" t="e">
        <f t="shared" ref="KX60" si="27">JT60+KD60+KN60</f>
        <v>#REF!</v>
      </c>
      <c r="KY60" s="468" t="e">
        <f t="shared" ref="KY60" si="28">JU60+KE60+KO60</f>
        <v>#REF!</v>
      </c>
      <c r="KZ60" s="468" t="e">
        <f t="shared" ref="KZ60" si="29">JV60+KF60+KP60</f>
        <v>#REF!</v>
      </c>
      <c r="LA60" s="468" t="e">
        <f t="shared" ref="LA60" si="30">JW60+KG60+KQ60</f>
        <v>#REF!</v>
      </c>
      <c r="LB60" s="468" t="e">
        <f t="shared" ref="LB60" si="31">JX60+KH60+KR60</f>
        <v>#REF!</v>
      </c>
      <c r="LC60" s="265"/>
      <c r="LD60" s="265"/>
      <c r="LE60" s="265"/>
      <c r="LF60" s="265"/>
      <c r="LG60" s="265"/>
      <c r="LH60" s="35"/>
      <c r="LI60" s="34" t="e">
        <f>'Пр 5 (произв)-'!#REF!</f>
        <v>#REF!</v>
      </c>
      <c r="LJ60" s="35" t="e">
        <f>'Пр 5 (произв)-'!#REF!</f>
        <v>#REF!</v>
      </c>
      <c r="LK60" s="265" t="e">
        <f>'Пр 5 (произв)-'!#REF!</f>
        <v>#REF!</v>
      </c>
      <c r="LL60" s="265"/>
      <c r="LM60" s="265"/>
      <c r="LN60" s="265"/>
      <c r="LO60" s="265"/>
      <c r="LP60" s="265"/>
      <c r="LQ60" s="265"/>
      <c r="LR60" s="265"/>
      <c r="LS60" s="265"/>
      <c r="LT60" s="265"/>
      <c r="LU60" s="265"/>
      <c r="LV60" s="265"/>
      <c r="LW60" s="265"/>
      <c r="LX60" s="265"/>
      <c r="LY60" s="265"/>
      <c r="LZ60" s="265"/>
      <c r="MA60" s="265"/>
      <c r="MB60" s="265"/>
      <c r="MC60" s="265"/>
      <c r="MD60" s="265"/>
      <c r="ME60" s="265"/>
      <c r="MF60" s="466" t="e">
        <f>'Пр 5 (произв)-'!#REF!</f>
        <v>#REF!</v>
      </c>
      <c r="MG60" s="265" t="e">
        <f>'Пр 5 (произв)-'!#REF!</f>
        <v>#REF!</v>
      </c>
      <c r="MH60" s="265" t="e">
        <f>'Пр 5 (произв)-'!#REF!</f>
        <v>#REF!</v>
      </c>
      <c r="MI60" s="265" t="e">
        <f>'Пр 5 (произв)-'!#REF!</f>
        <v>#REF!</v>
      </c>
      <c r="MJ60" s="265" t="e">
        <f>'Пр 5 (произв)-'!#REF!</f>
        <v>#REF!</v>
      </c>
      <c r="MK60" s="265"/>
      <c r="ML60" s="265"/>
      <c r="MM60" s="265"/>
      <c r="MN60" s="265"/>
      <c r="MO60" s="265"/>
      <c r="MP60" s="467" t="e">
        <f>'Пр 5 (произв)-'!#REF!</f>
        <v>#REF!</v>
      </c>
      <c r="MQ60" s="265" t="e">
        <f>'Пр 5 (произв)-'!#REF!</f>
        <v>#REF!</v>
      </c>
      <c r="MR60" s="265" t="e">
        <f>'Пр 5 (произв)-'!#REF!</f>
        <v>#REF!</v>
      </c>
      <c r="MS60" s="265" t="e">
        <f>'Пр 5 (произв)-'!#REF!</f>
        <v>#REF!</v>
      </c>
      <c r="MT60" s="265" t="e">
        <f>'Пр 5 (произв)-'!#REF!</f>
        <v>#REF!</v>
      </c>
      <c r="MU60" s="265"/>
      <c r="MV60" s="265"/>
      <c r="MW60" s="265"/>
      <c r="MX60" s="265"/>
      <c r="MY60" s="265"/>
      <c r="MZ60" s="467" t="e">
        <f>'Пр 5 (произв)-'!#REF!</f>
        <v>#REF!</v>
      </c>
      <c r="NA60" s="265" t="e">
        <f>'Пр 5 (произв)-'!#REF!</f>
        <v>#REF!</v>
      </c>
      <c r="NB60" s="265" t="e">
        <f>'Пр 5 (произв)-'!#REF!</f>
        <v>#REF!</v>
      </c>
      <c r="NC60" s="265" t="e">
        <f>'Пр 5 (произв)-'!#REF!</f>
        <v>#REF!</v>
      </c>
      <c r="ND60" s="265" t="e">
        <f>'Пр 5 (произв)-'!#REF!</f>
        <v>#REF!</v>
      </c>
      <c r="NE60" s="265"/>
      <c r="NF60" s="265"/>
      <c r="NG60" s="265"/>
      <c r="NH60" s="265"/>
      <c r="NI60" s="265"/>
      <c r="NJ60" s="467" t="e">
        <f t="shared" ref="NJ60" si="32">MF60+MP60+MZ60</f>
        <v>#REF!</v>
      </c>
      <c r="NK60" s="468" t="e">
        <f t="shared" ref="NK60" si="33">MG60+MQ60+NA60</f>
        <v>#REF!</v>
      </c>
      <c r="NL60" s="468" t="e">
        <f t="shared" ref="NL60" si="34">MH60+MR60+NB60</f>
        <v>#REF!</v>
      </c>
      <c r="NM60" s="468" t="e">
        <f t="shared" ref="NM60" si="35">MI60+MS60+NC60</f>
        <v>#REF!</v>
      </c>
      <c r="NN60" s="468" t="e">
        <f t="shared" ref="NN60" si="36">MJ60+MT60+ND60</f>
        <v>#REF!</v>
      </c>
      <c r="NO60" s="265"/>
      <c r="NP60" s="265"/>
      <c r="NQ60" s="265"/>
      <c r="NR60" s="265"/>
      <c r="NS60" s="265"/>
      <c r="NT60" s="35"/>
      <c r="NU60" s="34" t="e">
        <f>'Пр 5 (произв)-'!#REF!</f>
        <v>#REF!</v>
      </c>
      <c r="NV60" s="35" t="e">
        <f>'Пр 5 (произв)-'!#REF!</f>
        <v>#REF!</v>
      </c>
      <c r="NW60" s="265" t="e">
        <f>'Пр 5 (произв)-'!#REF!</f>
        <v>#REF!</v>
      </c>
      <c r="NX60" s="265"/>
      <c r="NY60" s="265"/>
      <c r="NZ60" s="265"/>
      <c r="OA60" s="265"/>
      <c r="OB60" s="265"/>
      <c r="OC60" s="265"/>
      <c r="OD60" s="265"/>
      <c r="OE60" s="265"/>
      <c r="OF60" s="265"/>
      <c r="OG60" s="265"/>
      <c r="OH60" s="265"/>
      <c r="OI60" s="265"/>
      <c r="OJ60" s="265"/>
      <c r="OK60" s="265"/>
      <c r="OL60" s="265"/>
      <c r="OM60" s="265"/>
      <c r="ON60" s="265"/>
      <c r="OO60" s="265"/>
      <c r="OP60" s="265"/>
      <c r="OQ60" s="265"/>
      <c r="OR60" s="466" t="e">
        <f>'Пр 5 (произв)-'!#REF!</f>
        <v>#REF!</v>
      </c>
      <c r="OS60" s="265" t="e">
        <f>'Пр 5 (произв)-'!#REF!</f>
        <v>#REF!</v>
      </c>
      <c r="OT60" s="265" t="e">
        <f>'Пр 5 (произв)-'!#REF!</f>
        <v>#REF!</v>
      </c>
      <c r="OU60" s="265" t="e">
        <f>'Пр 5 (произв)-'!#REF!</f>
        <v>#REF!</v>
      </c>
      <c r="OV60" s="265" t="e">
        <f>'Пр 5 (произв)-'!#REF!</f>
        <v>#REF!</v>
      </c>
      <c r="OW60" s="265"/>
      <c r="OX60" s="265"/>
      <c r="OY60" s="265"/>
      <c r="OZ60" s="265"/>
      <c r="PA60" s="265"/>
      <c r="PB60" s="467" t="e">
        <f>'Пр 5 (произв)-'!#REF!</f>
        <v>#REF!</v>
      </c>
      <c r="PC60" s="265" t="e">
        <f>'Пр 5 (произв)-'!#REF!</f>
        <v>#REF!</v>
      </c>
      <c r="PD60" s="265" t="e">
        <f>'Пр 5 (произв)-'!#REF!</f>
        <v>#REF!</v>
      </c>
      <c r="PE60" s="265" t="e">
        <f>'Пр 5 (произв)-'!#REF!</f>
        <v>#REF!</v>
      </c>
      <c r="PF60" s="265" t="e">
        <f>'Пр 5 (произв)-'!#REF!</f>
        <v>#REF!</v>
      </c>
      <c r="PG60" s="265"/>
      <c r="PH60" s="265"/>
      <c r="PI60" s="265"/>
      <c r="PJ60" s="265"/>
      <c r="PK60" s="265"/>
      <c r="PL60" s="467" t="e">
        <f>'Пр 5 (произв)-'!#REF!</f>
        <v>#REF!</v>
      </c>
      <c r="PM60" s="265" t="e">
        <f>'Пр 5 (произв)-'!#REF!</f>
        <v>#REF!</v>
      </c>
      <c r="PN60" s="265" t="e">
        <f>'Пр 5 (произв)-'!#REF!</f>
        <v>#REF!</v>
      </c>
      <c r="PO60" s="265" t="e">
        <f>'Пр 5 (произв)-'!#REF!</f>
        <v>#REF!</v>
      </c>
      <c r="PP60" s="265" t="e">
        <f>'Пр 5 (произв)-'!#REF!</f>
        <v>#REF!</v>
      </c>
      <c r="PQ60" s="265"/>
      <c r="PR60" s="265"/>
      <c r="PS60" s="265"/>
      <c r="PT60" s="265"/>
      <c r="PU60" s="265"/>
      <c r="PV60" s="467" t="e">
        <f t="shared" ref="PV60" si="37">OR60+PB60+PL60</f>
        <v>#REF!</v>
      </c>
      <c r="PW60" s="468" t="e">
        <f t="shared" ref="PW60" si="38">OS60+PC60+PM60</f>
        <v>#REF!</v>
      </c>
      <c r="PX60" s="468" t="e">
        <f t="shared" ref="PX60" si="39">OT60+PD60+PN60</f>
        <v>#REF!</v>
      </c>
      <c r="PY60" s="468" t="e">
        <f t="shared" ref="PY60" si="40">OU60+PE60+PO60</f>
        <v>#REF!</v>
      </c>
      <c r="PZ60" s="468" t="e">
        <f t="shared" ref="PZ60" si="41">OV60+PF60+PP60</f>
        <v>#REF!</v>
      </c>
      <c r="QA60" s="265"/>
      <c r="QB60" s="265"/>
      <c r="QC60" s="265"/>
      <c r="QD60" s="265"/>
      <c r="QE60" s="265"/>
      <c r="QF60" s="35"/>
      <c r="QG60" s="34" t="e">
        <f>'Пр 5 (произв)-'!#REF!</f>
        <v>#REF!</v>
      </c>
      <c r="QH60" s="35" t="e">
        <f>'Пр 5 (произв)-'!#REF!</f>
        <v>#REF!</v>
      </c>
      <c r="QI60" s="265" t="e">
        <f>'Пр 5 (произв)-'!#REF!</f>
        <v>#REF!</v>
      </c>
      <c r="QJ60" s="265"/>
      <c r="QK60" s="265"/>
      <c r="QL60" s="265"/>
      <c r="QM60" s="265"/>
      <c r="QN60" s="265"/>
      <c r="QO60" s="265"/>
      <c r="QP60" s="265"/>
      <c r="QQ60" s="265"/>
      <c r="QR60" s="265"/>
      <c r="QS60" s="265"/>
      <c r="QT60" s="265"/>
      <c r="QU60" s="265"/>
      <c r="QV60" s="265"/>
      <c r="QW60" s="265"/>
      <c r="QX60" s="265"/>
      <c r="QY60" s="265"/>
      <c r="QZ60" s="265"/>
      <c r="RA60" s="265"/>
      <c r="RB60" s="265"/>
      <c r="RC60" s="265"/>
      <c r="RD60" s="466" t="e">
        <f>'Пр 5 (произв)-'!#REF!</f>
        <v>#REF!</v>
      </c>
      <c r="RE60" s="265" t="e">
        <f>'Пр 5 (произв)-'!#REF!</f>
        <v>#REF!</v>
      </c>
      <c r="RF60" s="265" t="e">
        <f>'Пр 5 (произв)-'!#REF!</f>
        <v>#REF!</v>
      </c>
      <c r="RG60" s="265" t="e">
        <f>'Пр 5 (произв)-'!#REF!</f>
        <v>#REF!</v>
      </c>
      <c r="RH60" s="265" t="e">
        <f>'Пр 5 (произв)-'!#REF!</f>
        <v>#REF!</v>
      </c>
      <c r="RI60" s="265"/>
      <c r="RJ60" s="265"/>
      <c r="RK60" s="265"/>
      <c r="RL60" s="265"/>
      <c r="RM60" s="265"/>
      <c r="RN60" s="467" t="e">
        <f>'Пр 5 (произв)-'!#REF!</f>
        <v>#REF!</v>
      </c>
      <c r="RO60" s="265" t="e">
        <f>'Пр 5 (произв)-'!#REF!</f>
        <v>#REF!</v>
      </c>
      <c r="RP60" s="265" t="e">
        <f>'Пр 5 (произв)-'!#REF!</f>
        <v>#REF!</v>
      </c>
      <c r="RQ60" s="265" t="e">
        <f>'Пр 5 (произв)-'!#REF!</f>
        <v>#REF!</v>
      </c>
      <c r="RR60" s="265" t="e">
        <f>'Пр 5 (произв)-'!#REF!</f>
        <v>#REF!</v>
      </c>
      <c r="RS60" s="265"/>
      <c r="RT60" s="265"/>
      <c r="RU60" s="265"/>
      <c r="RV60" s="265"/>
      <c r="RW60" s="265"/>
      <c r="RX60" s="467" t="e">
        <f>'Пр 5 (произв)-'!#REF!</f>
        <v>#REF!</v>
      </c>
      <c r="RY60" s="265" t="e">
        <f>'Пр 5 (произв)-'!#REF!</f>
        <v>#REF!</v>
      </c>
      <c r="RZ60" s="265" t="e">
        <f>'Пр 5 (произв)-'!#REF!</f>
        <v>#REF!</v>
      </c>
      <c r="SA60" s="265" t="e">
        <f>'Пр 5 (произв)-'!#REF!</f>
        <v>#REF!</v>
      </c>
      <c r="SB60" s="265" t="e">
        <f>'Пр 5 (произв)-'!#REF!</f>
        <v>#REF!</v>
      </c>
      <c r="SC60" s="265"/>
      <c r="SD60" s="265"/>
      <c r="SE60" s="265"/>
      <c r="SF60" s="265"/>
      <c r="SG60" s="265"/>
      <c r="SH60" s="467" t="e">
        <f t="shared" ref="SH60" si="42">RD60+RN60+RX60</f>
        <v>#REF!</v>
      </c>
      <c r="SI60" s="468" t="e">
        <f t="shared" ref="SI60" si="43">RE60+RO60+RY60</f>
        <v>#REF!</v>
      </c>
      <c r="SJ60" s="468" t="e">
        <f t="shared" ref="SJ60" si="44">RF60+RP60+RZ60</f>
        <v>#REF!</v>
      </c>
      <c r="SK60" s="468" t="e">
        <f t="shared" ref="SK60" si="45">RG60+RQ60+SA60</f>
        <v>#REF!</v>
      </c>
      <c r="SL60" s="468" t="e">
        <f t="shared" ref="SL60" si="46">RH60+RR60+SB60</f>
        <v>#REF!</v>
      </c>
      <c r="SM60" s="265"/>
      <c r="SN60" s="265"/>
      <c r="SO60" s="265"/>
      <c r="SP60" s="265"/>
      <c r="SQ60" s="265"/>
      <c r="SR60" s="35"/>
      <c r="SS60" s="34" t="e">
        <f>'Пр 5 (произв)-'!#REF!</f>
        <v>#REF!</v>
      </c>
      <c r="ST60" s="35" t="e">
        <f>'Пр 5 (произв)-'!#REF!</f>
        <v>#REF!</v>
      </c>
      <c r="SU60" s="265" t="e">
        <f>'Пр 5 (произв)-'!#REF!</f>
        <v>#REF!</v>
      </c>
      <c r="SV60" s="265"/>
      <c r="SW60" s="265"/>
      <c r="SX60" s="265"/>
      <c r="SY60" s="265"/>
      <c r="SZ60" s="265"/>
      <c r="TA60" s="265"/>
      <c r="TB60" s="265"/>
      <c r="TC60" s="265"/>
      <c r="TD60" s="265"/>
      <c r="TE60" s="265"/>
      <c r="TF60" s="265"/>
      <c r="TG60" s="265"/>
      <c r="TH60" s="265"/>
      <c r="TI60" s="265"/>
      <c r="TJ60" s="265"/>
      <c r="TK60" s="265"/>
      <c r="TL60" s="265"/>
      <c r="TM60" s="265"/>
      <c r="TN60" s="265"/>
      <c r="TO60" s="265"/>
      <c r="TP60" s="466" t="e">
        <f>'Пр 5 (произв)-'!#REF!</f>
        <v>#REF!</v>
      </c>
      <c r="TQ60" s="265" t="e">
        <f>'Пр 5 (произв)-'!#REF!</f>
        <v>#REF!</v>
      </c>
      <c r="TR60" s="265" t="e">
        <f>'Пр 5 (произв)-'!#REF!</f>
        <v>#REF!</v>
      </c>
      <c r="TS60" s="265" t="e">
        <f>'Пр 5 (произв)-'!#REF!</f>
        <v>#REF!</v>
      </c>
      <c r="TT60" s="265" t="e">
        <f>'Пр 5 (произв)-'!#REF!</f>
        <v>#REF!</v>
      </c>
      <c r="TU60" s="265"/>
      <c r="TV60" s="265"/>
      <c r="TW60" s="265"/>
      <c r="TX60" s="265"/>
      <c r="TY60" s="265"/>
      <c r="TZ60" s="467" t="e">
        <f>'Пр 5 (произв)-'!#REF!</f>
        <v>#REF!</v>
      </c>
      <c r="UA60" s="265" t="e">
        <f>'Пр 5 (произв)-'!#REF!</f>
        <v>#REF!</v>
      </c>
      <c r="UB60" s="265" t="e">
        <f>'Пр 5 (произв)-'!#REF!</f>
        <v>#REF!</v>
      </c>
      <c r="UC60" s="265" t="e">
        <f>'Пр 5 (произв)-'!#REF!</f>
        <v>#REF!</v>
      </c>
      <c r="UD60" s="265" t="e">
        <f>'Пр 5 (произв)-'!#REF!</f>
        <v>#REF!</v>
      </c>
      <c r="UE60" s="265"/>
      <c r="UF60" s="265"/>
      <c r="UG60" s="265"/>
      <c r="UH60" s="265"/>
      <c r="UI60" s="265"/>
      <c r="UJ60" s="467" t="e">
        <f>'Пр 5 (произв)-'!#REF!</f>
        <v>#REF!</v>
      </c>
      <c r="UK60" s="265" t="e">
        <f>'Пр 5 (произв)-'!#REF!</f>
        <v>#REF!</v>
      </c>
      <c r="UL60" s="265" t="e">
        <f>'Пр 5 (произв)-'!#REF!</f>
        <v>#REF!</v>
      </c>
      <c r="UM60" s="265" t="e">
        <f>'Пр 5 (произв)-'!#REF!</f>
        <v>#REF!</v>
      </c>
      <c r="UN60" s="265" t="e">
        <f>'Пр 5 (произв)-'!#REF!</f>
        <v>#REF!</v>
      </c>
      <c r="UO60" s="265"/>
      <c r="UP60" s="265"/>
      <c r="UQ60" s="265"/>
      <c r="UR60" s="265"/>
      <c r="US60" s="265"/>
      <c r="UT60" s="467" t="e">
        <f t="shared" ref="UT60" si="47">TP60+TZ60+UJ60</f>
        <v>#REF!</v>
      </c>
      <c r="UU60" s="468" t="e">
        <f t="shared" ref="UU60" si="48">TQ60+UA60+UK60</f>
        <v>#REF!</v>
      </c>
      <c r="UV60" s="468" t="e">
        <f t="shared" ref="UV60" si="49">TR60+UB60+UL60</f>
        <v>#REF!</v>
      </c>
      <c r="UW60" s="468" t="e">
        <f t="shared" ref="UW60" si="50">TS60+UC60+UM60</f>
        <v>#REF!</v>
      </c>
      <c r="UX60" s="468" t="e">
        <f t="shared" ref="UX60" si="51">TT60+UD60+UN60</f>
        <v>#REF!</v>
      </c>
      <c r="UY60" s="265"/>
      <c r="UZ60" s="265"/>
      <c r="VA60" s="265"/>
      <c r="VB60" s="265"/>
      <c r="VC60" s="265"/>
      <c r="VD60" s="35"/>
      <c r="VE60" s="34" t="e">
        <f>'Пр 5 (произв)-'!#REF!</f>
        <v>#REF!</v>
      </c>
      <c r="VF60" s="35" t="e">
        <f>'Пр 5 (произв)-'!#REF!</f>
        <v>#REF!</v>
      </c>
      <c r="VG60" s="265" t="e">
        <f>'Пр 5 (произв)-'!#REF!</f>
        <v>#REF!</v>
      </c>
      <c r="VH60" s="265"/>
      <c r="VI60" s="265"/>
      <c r="VJ60" s="265"/>
      <c r="VK60" s="265"/>
      <c r="VL60" s="265"/>
      <c r="VM60" s="265"/>
      <c r="VN60" s="265"/>
      <c r="VO60" s="265"/>
      <c r="VP60" s="265"/>
      <c r="VQ60" s="265"/>
      <c r="VR60" s="265"/>
      <c r="VS60" s="265"/>
      <c r="VT60" s="265"/>
      <c r="VU60" s="265"/>
      <c r="VV60" s="265"/>
      <c r="VW60" s="265"/>
      <c r="VX60" s="265"/>
      <c r="VY60" s="265"/>
      <c r="VZ60" s="265"/>
      <c r="WA60" s="265"/>
      <c r="WB60" s="466" t="e">
        <f>'Пр 5 (произв)-'!#REF!</f>
        <v>#REF!</v>
      </c>
      <c r="WC60" s="265" t="e">
        <f>'Пр 5 (произв)-'!#REF!</f>
        <v>#REF!</v>
      </c>
      <c r="WD60" s="265" t="e">
        <f>'Пр 5 (произв)-'!#REF!</f>
        <v>#REF!</v>
      </c>
      <c r="WE60" s="265" t="e">
        <f>'Пр 5 (произв)-'!#REF!</f>
        <v>#REF!</v>
      </c>
      <c r="WF60" s="265" t="e">
        <f>'Пр 5 (произв)-'!#REF!</f>
        <v>#REF!</v>
      </c>
      <c r="WG60" s="265"/>
      <c r="WH60" s="265"/>
      <c r="WI60" s="265"/>
      <c r="WJ60" s="265"/>
      <c r="WK60" s="265"/>
      <c r="WL60" s="467" t="e">
        <f>'Пр 5 (произв)-'!#REF!</f>
        <v>#REF!</v>
      </c>
      <c r="WM60" s="265" t="e">
        <f>'Пр 5 (произв)-'!#REF!</f>
        <v>#REF!</v>
      </c>
      <c r="WN60" s="265" t="e">
        <f>'Пр 5 (произв)-'!#REF!</f>
        <v>#REF!</v>
      </c>
      <c r="WO60" s="265" t="e">
        <f>'Пр 5 (произв)-'!#REF!</f>
        <v>#REF!</v>
      </c>
      <c r="WP60" s="265" t="e">
        <f>'Пр 5 (произв)-'!#REF!</f>
        <v>#REF!</v>
      </c>
      <c r="WQ60" s="265"/>
      <c r="WR60" s="265"/>
      <c r="WS60" s="265"/>
      <c r="WT60" s="265"/>
      <c r="WU60" s="265"/>
      <c r="WV60" s="467" t="e">
        <f>'Пр 5 (произв)-'!#REF!</f>
        <v>#REF!</v>
      </c>
      <c r="WW60" s="265" t="e">
        <f>'Пр 5 (произв)-'!#REF!</f>
        <v>#REF!</v>
      </c>
      <c r="WX60" s="265" t="e">
        <f>'Пр 5 (произв)-'!#REF!</f>
        <v>#REF!</v>
      </c>
      <c r="WY60" s="265" t="e">
        <f>'Пр 5 (произв)-'!#REF!</f>
        <v>#REF!</v>
      </c>
      <c r="WZ60" s="265" t="e">
        <f>'Пр 5 (произв)-'!#REF!</f>
        <v>#REF!</v>
      </c>
      <c r="XA60" s="265"/>
      <c r="XB60" s="265"/>
      <c r="XC60" s="265"/>
      <c r="XD60" s="265"/>
      <c r="XE60" s="265"/>
      <c r="XF60" s="467" t="e">
        <f t="shared" ref="XF60" si="52">WB60+WL60+WV60</f>
        <v>#REF!</v>
      </c>
      <c r="XG60" s="468" t="e">
        <f t="shared" ref="XG60" si="53">WC60+WM60+WW60</f>
        <v>#REF!</v>
      </c>
      <c r="XH60" s="468" t="e">
        <f t="shared" ref="XH60" si="54">WD60+WN60+WX60</f>
        <v>#REF!</v>
      </c>
      <c r="XI60" s="468" t="e">
        <f t="shared" ref="XI60" si="55">WE60+WO60+WY60</f>
        <v>#REF!</v>
      </c>
      <c r="XJ60" s="468" t="e">
        <f t="shared" ref="XJ60" si="56">WF60+WP60+WZ60</f>
        <v>#REF!</v>
      </c>
      <c r="XK60" s="265"/>
      <c r="XL60" s="265"/>
      <c r="XM60" s="265"/>
      <c r="XN60" s="265"/>
      <c r="XO60" s="265"/>
      <c r="XP60" s="35"/>
      <c r="XQ60" s="34" t="e">
        <f>'Пр 5 (произв)-'!#REF!</f>
        <v>#REF!</v>
      </c>
      <c r="XR60" s="35" t="e">
        <f>'Пр 5 (произв)-'!#REF!</f>
        <v>#REF!</v>
      </c>
      <c r="XS60" s="265" t="e">
        <f>'Пр 5 (произв)-'!#REF!</f>
        <v>#REF!</v>
      </c>
      <c r="XT60" s="265"/>
      <c r="XU60" s="265"/>
      <c r="XV60" s="265"/>
      <c r="XW60" s="265"/>
      <c r="XX60" s="265"/>
      <c r="XY60" s="265"/>
      <c r="XZ60" s="265"/>
      <c r="YA60" s="265"/>
      <c r="YB60" s="265"/>
      <c r="YC60" s="265"/>
      <c r="YD60" s="265"/>
      <c r="YE60" s="265"/>
      <c r="YF60" s="265"/>
      <c r="YG60" s="265"/>
      <c r="YH60" s="265"/>
      <c r="YI60" s="265"/>
      <c r="YJ60" s="265"/>
      <c r="YK60" s="265"/>
      <c r="YL60" s="265"/>
      <c r="YM60" s="265"/>
      <c r="YN60" s="466" t="e">
        <f>'Пр 5 (произв)-'!#REF!</f>
        <v>#REF!</v>
      </c>
      <c r="YO60" s="265" t="e">
        <f>'Пр 5 (произв)-'!#REF!</f>
        <v>#REF!</v>
      </c>
      <c r="YP60" s="265" t="e">
        <f>'Пр 5 (произв)-'!#REF!</f>
        <v>#REF!</v>
      </c>
      <c r="YQ60" s="265" t="e">
        <f>'Пр 5 (произв)-'!#REF!</f>
        <v>#REF!</v>
      </c>
      <c r="YR60" s="265" t="e">
        <f>'Пр 5 (произв)-'!#REF!</f>
        <v>#REF!</v>
      </c>
      <c r="YS60" s="265"/>
      <c r="YT60" s="265"/>
      <c r="YU60" s="265"/>
      <c r="YV60" s="265"/>
      <c r="YW60" s="265"/>
      <c r="YX60" s="467" t="e">
        <f>'Пр 5 (произв)-'!#REF!</f>
        <v>#REF!</v>
      </c>
      <c r="YY60" s="265" t="e">
        <f>'Пр 5 (произв)-'!#REF!</f>
        <v>#REF!</v>
      </c>
      <c r="YZ60" s="265" t="e">
        <f>'Пр 5 (произв)-'!#REF!</f>
        <v>#REF!</v>
      </c>
      <c r="ZA60" s="265" t="e">
        <f>'Пр 5 (произв)-'!#REF!</f>
        <v>#REF!</v>
      </c>
      <c r="ZB60" s="265" t="e">
        <f>'Пр 5 (произв)-'!#REF!</f>
        <v>#REF!</v>
      </c>
      <c r="ZC60" s="265"/>
      <c r="ZD60" s="265"/>
      <c r="ZE60" s="265"/>
      <c r="ZF60" s="265"/>
      <c r="ZG60" s="265"/>
      <c r="ZH60" s="467" t="e">
        <f>'Пр 5 (произв)-'!#REF!</f>
        <v>#REF!</v>
      </c>
      <c r="ZI60" s="265" t="e">
        <f>'Пр 5 (произв)-'!#REF!</f>
        <v>#REF!</v>
      </c>
      <c r="ZJ60" s="265" t="e">
        <f>'Пр 5 (произв)-'!#REF!</f>
        <v>#REF!</v>
      </c>
      <c r="ZK60" s="265" t="e">
        <f>'Пр 5 (произв)-'!#REF!</f>
        <v>#REF!</v>
      </c>
      <c r="ZL60" s="265" t="e">
        <f>'Пр 5 (произв)-'!#REF!</f>
        <v>#REF!</v>
      </c>
      <c r="ZM60" s="265"/>
      <c r="ZN60" s="265"/>
      <c r="ZO60" s="265"/>
      <c r="ZP60" s="265"/>
      <c r="ZQ60" s="265"/>
      <c r="ZR60" s="467" t="e">
        <f t="shared" ref="ZR60" si="57">YN60+YX60+ZH60</f>
        <v>#REF!</v>
      </c>
      <c r="ZS60" s="468" t="e">
        <f t="shared" ref="ZS60" si="58">YO60+YY60+ZI60</f>
        <v>#REF!</v>
      </c>
      <c r="ZT60" s="468" t="e">
        <f t="shared" ref="ZT60" si="59">YP60+YZ60+ZJ60</f>
        <v>#REF!</v>
      </c>
      <c r="ZU60" s="468" t="e">
        <f t="shared" ref="ZU60" si="60">YQ60+ZA60+ZK60</f>
        <v>#REF!</v>
      </c>
      <c r="ZV60" s="468" t="e">
        <f t="shared" ref="ZV60" si="61">YR60+ZB60+ZL60</f>
        <v>#REF!</v>
      </c>
      <c r="ZW60" s="265"/>
      <c r="ZX60" s="265"/>
      <c r="ZY60" s="265"/>
      <c r="ZZ60" s="265"/>
      <c r="AAA60" s="265"/>
      <c r="AAB60" s="35"/>
      <c r="AAC60" s="34" t="e">
        <f>'Пр 5 (произв)-'!#REF!</f>
        <v>#REF!</v>
      </c>
      <c r="AAD60" s="35" t="e">
        <f>'Пр 5 (произв)-'!#REF!</f>
        <v>#REF!</v>
      </c>
      <c r="AAE60" s="265" t="e">
        <f>'Пр 5 (произв)-'!#REF!</f>
        <v>#REF!</v>
      </c>
      <c r="AAF60" s="265"/>
      <c r="AAG60" s="265"/>
      <c r="AAH60" s="265"/>
      <c r="AAI60" s="265"/>
      <c r="AAJ60" s="265"/>
      <c r="AAK60" s="265"/>
      <c r="AAL60" s="265"/>
      <c r="AAM60" s="265"/>
      <c r="AAN60" s="265"/>
      <c r="AAO60" s="265"/>
      <c r="AAP60" s="265"/>
      <c r="AAQ60" s="265"/>
      <c r="AAR60" s="265"/>
      <c r="AAS60" s="265"/>
      <c r="AAT60" s="265"/>
      <c r="AAU60" s="265"/>
      <c r="AAV60" s="265"/>
      <c r="AAW60" s="265"/>
      <c r="AAX60" s="265"/>
      <c r="AAY60" s="265"/>
      <c r="AAZ60" s="466" t="e">
        <f>'Пр 5 (произв)-'!#REF!</f>
        <v>#REF!</v>
      </c>
      <c r="ABA60" s="265" t="e">
        <f>'Пр 5 (произв)-'!#REF!</f>
        <v>#REF!</v>
      </c>
      <c r="ABB60" s="265" t="e">
        <f>'Пр 5 (произв)-'!#REF!</f>
        <v>#REF!</v>
      </c>
      <c r="ABC60" s="265" t="e">
        <f>'Пр 5 (произв)-'!#REF!</f>
        <v>#REF!</v>
      </c>
      <c r="ABD60" s="265" t="e">
        <f>'Пр 5 (произв)-'!#REF!</f>
        <v>#REF!</v>
      </c>
      <c r="ABE60" s="265"/>
      <c r="ABF60" s="265"/>
      <c r="ABG60" s="265"/>
      <c r="ABH60" s="265"/>
      <c r="ABI60" s="265"/>
      <c r="ABJ60" s="467" t="e">
        <f>'Пр 5 (произв)-'!#REF!</f>
        <v>#REF!</v>
      </c>
      <c r="ABK60" s="265" t="e">
        <f>'Пр 5 (произв)-'!#REF!</f>
        <v>#REF!</v>
      </c>
      <c r="ABL60" s="265" t="e">
        <f>'Пр 5 (произв)-'!#REF!</f>
        <v>#REF!</v>
      </c>
      <c r="ABM60" s="265" t="e">
        <f>'Пр 5 (произв)-'!#REF!</f>
        <v>#REF!</v>
      </c>
      <c r="ABN60" s="265" t="e">
        <f>'Пр 5 (произв)-'!#REF!</f>
        <v>#REF!</v>
      </c>
      <c r="ABO60" s="265"/>
      <c r="ABP60" s="265"/>
      <c r="ABQ60" s="265"/>
      <c r="ABR60" s="265"/>
      <c r="ABS60" s="265"/>
      <c r="ABT60" s="467" t="e">
        <f>'Пр 5 (произв)-'!#REF!</f>
        <v>#REF!</v>
      </c>
      <c r="ABU60" s="265" t="e">
        <f>'Пр 5 (произв)-'!#REF!</f>
        <v>#REF!</v>
      </c>
      <c r="ABV60" s="265" t="e">
        <f>'Пр 5 (произв)-'!#REF!</f>
        <v>#REF!</v>
      </c>
      <c r="ABW60" s="265" t="e">
        <f>'Пр 5 (произв)-'!#REF!</f>
        <v>#REF!</v>
      </c>
      <c r="ABX60" s="265" t="e">
        <f>'Пр 5 (произв)-'!#REF!</f>
        <v>#REF!</v>
      </c>
      <c r="ABY60" s="265"/>
      <c r="ABZ60" s="265"/>
      <c r="ACA60" s="265"/>
      <c r="ACB60" s="265"/>
      <c r="ACC60" s="265"/>
      <c r="ACD60" s="467" t="e">
        <f t="shared" ref="ACD60" si="62">AAZ60+ABJ60+ABT60</f>
        <v>#REF!</v>
      </c>
      <c r="ACE60" s="468" t="e">
        <f t="shared" ref="ACE60" si="63">ABA60+ABK60+ABU60</f>
        <v>#REF!</v>
      </c>
      <c r="ACF60" s="468" t="e">
        <f t="shared" ref="ACF60" si="64">ABB60+ABL60+ABV60</f>
        <v>#REF!</v>
      </c>
      <c r="ACG60" s="468" t="e">
        <f t="shared" ref="ACG60" si="65">ABC60+ABM60+ABW60</f>
        <v>#REF!</v>
      </c>
      <c r="ACH60" s="468" t="e">
        <f t="shared" ref="ACH60" si="66">ABD60+ABN60+ABX60</f>
        <v>#REF!</v>
      </c>
      <c r="ACI60" s="265"/>
      <c r="ACJ60" s="265"/>
      <c r="ACK60" s="265"/>
      <c r="ACL60" s="265"/>
      <c r="ACM60" s="265"/>
      <c r="ACN60" s="35"/>
      <c r="ACO60" s="34" t="e">
        <f>'Пр 5 (произв)-'!#REF!</f>
        <v>#REF!</v>
      </c>
      <c r="ACP60" s="35" t="e">
        <f>'Пр 5 (произв)-'!#REF!</f>
        <v>#REF!</v>
      </c>
      <c r="ACQ60" s="265" t="e">
        <f>'Пр 5 (произв)-'!#REF!</f>
        <v>#REF!</v>
      </c>
      <c r="ACR60" s="265"/>
      <c r="ACS60" s="265"/>
      <c r="ACT60" s="265"/>
      <c r="ACU60" s="265"/>
      <c r="ACV60" s="265"/>
      <c r="ACW60" s="265"/>
      <c r="ACX60" s="265"/>
      <c r="ACY60" s="265"/>
      <c r="ACZ60" s="265"/>
      <c r="ADA60" s="265"/>
      <c r="ADB60" s="265"/>
      <c r="ADC60" s="265"/>
      <c r="ADD60" s="265"/>
      <c r="ADE60" s="265"/>
      <c r="ADF60" s="265"/>
      <c r="ADG60" s="265"/>
      <c r="ADH60" s="265"/>
      <c r="ADI60" s="265"/>
      <c r="ADJ60" s="265"/>
      <c r="ADK60" s="265"/>
      <c r="ADL60" s="466" t="e">
        <f>'Пр 5 (произв)-'!#REF!</f>
        <v>#REF!</v>
      </c>
      <c r="ADM60" s="265" t="e">
        <f>'Пр 5 (произв)-'!#REF!</f>
        <v>#REF!</v>
      </c>
      <c r="ADN60" s="265" t="e">
        <f>'Пр 5 (произв)-'!#REF!</f>
        <v>#REF!</v>
      </c>
      <c r="ADO60" s="265" t="e">
        <f>'Пр 5 (произв)-'!#REF!</f>
        <v>#REF!</v>
      </c>
      <c r="ADP60" s="265" t="e">
        <f>'Пр 5 (произв)-'!#REF!</f>
        <v>#REF!</v>
      </c>
      <c r="ADQ60" s="265"/>
      <c r="ADR60" s="265"/>
      <c r="ADS60" s="265"/>
      <c r="ADT60" s="265"/>
      <c r="ADU60" s="265"/>
      <c r="ADV60" s="467" t="e">
        <f>'Пр 5 (произв)-'!#REF!</f>
        <v>#REF!</v>
      </c>
      <c r="ADW60" s="265" t="e">
        <f>'Пр 5 (произв)-'!#REF!</f>
        <v>#REF!</v>
      </c>
      <c r="ADX60" s="265" t="e">
        <f>'Пр 5 (произв)-'!#REF!</f>
        <v>#REF!</v>
      </c>
      <c r="ADY60" s="265" t="e">
        <f>'Пр 5 (произв)-'!#REF!</f>
        <v>#REF!</v>
      </c>
      <c r="ADZ60" s="265" t="e">
        <f>'Пр 5 (произв)-'!#REF!</f>
        <v>#REF!</v>
      </c>
      <c r="AEA60" s="265"/>
      <c r="AEB60" s="265"/>
      <c r="AEC60" s="265"/>
      <c r="AED60" s="265"/>
      <c r="AEE60" s="265"/>
      <c r="AEF60" s="467" t="e">
        <f>'Пр 5 (произв)-'!#REF!</f>
        <v>#REF!</v>
      </c>
      <c r="AEG60" s="265" t="e">
        <f>'Пр 5 (произв)-'!#REF!</f>
        <v>#REF!</v>
      </c>
      <c r="AEH60" s="265" t="e">
        <f>'Пр 5 (произв)-'!#REF!</f>
        <v>#REF!</v>
      </c>
      <c r="AEI60" s="265" t="e">
        <f>'Пр 5 (произв)-'!#REF!</f>
        <v>#REF!</v>
      </c>
      <c r="AEJ60" s="265" t="e">
        <f>'Пр 5 (произв)-'!#REF!</f>
        <v>#REF!</v>
      </c>
      <c r="AEK60" s="265"/>
      <c r="AEL60" s="265"/>
      <c r="AEM60" s="265"/>
      <c r="AEN60" s="265"/>
      <c r="AEO60" s="265"/>
      <c r="AEP60" s="467" t="e">
        <f t="shared" ref="AEP60" si="67">ADL60+ADV60+AEF60</f>
        <v>#REF!</v>
      </c>
      <c r="AEQ60" s="468" t="e">
        <f t="shared" ref="AEQ60" si="68">ADM60+ADW60+AEG60</f>
        <v>#REF!</v>
      </c>
      <c r="AER60" s="468" t="e">
        <f t="shared" ref="AER60" si="69">ADN60+ADX60+AEH60</f>
        <v>#REF!</v>
      </c>
      <c r="AES60" s="468" t="e">
        <f t="shared" ref="AES60" si="70">ADO60+ADY60+AEI60</f>
        <v>#REF!</v>
      </c>
      <c r="AET60" s="468" t="e">
        <f t="shared" ref="AET60" si="71">ADP60+ADZ60+AEJ60</f>
        <v>#REF!</v>
      </c>
      <c r="AEU60" s="265"/>
      <c r="AEV60" s="265"/>
      <c r="AEW60" s="265"/>
      <c r="AEX60" s="265"/>
      <c r="AEY60" s="265"/>
      <c r="AEZ60" s="35"/>
      <c r="AFA60" s="34" t="e">
        <f>'Пр 5 (произв)-'!#REF!</f>
        <v>#REF!</v>
      </c>
      <c r="AFB60" s="35" t="e">
        <f>'Пр 5 (произв)-'!#REF!</f>
        <v>#REF!</v>
      </c>
      <c r="AFC60" s="265" t="e">
        <f>'Пр 5 (произв)-'!#REF!</f>
        <v>#REF!</v>
      </c>
      <c r="AFD60" s="265"/>
      <c r="AFE60" s="265"/>
      <c r="AFF60" s="265"/>
      <c r="AFG60" s="265"/>
      <c r="AFH60" s="265"/>
      <c r="AFI60" s="265"/>
      <c r="AFJ60" s="265"/>
      <c r="AFK60" s="265"/>
      <c r="AFL60" s="265"/>
      <c r="AFM60" s="265"/>
      <c r="AFN60" s="265"/>
      <c r="AFO60" s="265"/>
      <c r="AFP60" s="265"/>
      <c r="AFQ60" s="265"/>
      <c r="AFR60" s="265"/>
      <c r="AFS60" s="265"/>
      <c r="AFT60" s="265"/>
      <c r="AFU60" s="265"/>
      <c r="AFV60" s="265"/>
      <c r="AFW60" s="265"/>
      <c r="AFX60" s="466" t="e">
        <f>'Пр 5 (произв)-'!#REF!</f>
        <v>#REF!</v>
      </c>
      <c r="AFY60" s="265" t="e">
        <f>'Пр 5 (произв)-'!#REF!</f>
        <v>#REF!</v>
      </c>
      <c r="AFZ60" s="265" t="e">
        <f>'Пр 5 (произв)-'!#REF!</f>
        <v>#REF!</v>
      </c>
      <c r="AGA60" s="265" t="e">
        <f>'Пр 5 (произв)-'!#REF!</f>
        <v>#REF!</v>
      </c>
      <c r="AGB60" s="265" t="e">
        <f>'Пр 5 (произв)-'!#REF!</f>
        <v>#REF!</v>
      </c>
      <c r="AGC60" s="265"/>
      <c r="AGD60" s="265"/>
      <c r="AGE60" s="265"/>
      <c r="AGF60" s="265"/>
      <c r="AGG60" s="265"/>
      <c r="AGH60" s="467" t="e">
        <f>'Пр 5 (произв)-'!#REF!</f>
        <v>#REF!</v>
      </c>
      <c r="AGI60" s="265" t="e">
        <f>'Пр 5 (произв)-'!#REF!</f>
        <v>#REF!</v>
      </c>
      <c r="AGJ60" s="265" t="e">
        <f>'Пр 5 (произв)-'!#REF!</f>
        <v>#REF!</v>
      </c>
      <c r="AGK60" s="265" t="e">
        <f>'Пр 5 (произв)-'!#REF!</f>
        <v>#REF!</v>
      </c>
      <c r="AGL60" s="265" t="e">
        <f>'Пр 5 (произв)-'!#REF!</f>
        <v>#REF!</v>
      </c>
      <c r="AGM60" s="265"/>
      <c r="AGN60" s="265"/>
      <c r="AGO60" s="265"/>
      <c r="AGP60" s="265"/>
      <c r="AGQ60" s="265"/>
      <c r="AGR60" s="467" t="e">
        <f>'Пр 5 (произв)-'!#REF!</f>
        <v>#REF!</v>
      </c>
      <c r="AGS60" s="265" t="e">
        <f>'Пр 5 (произв)-'!#REF!</f>
        <v>#REF!</v>
      </c>
      <c r="AGT60" s="265" t="e">
        <f>'Пр 5 (произв)-'!#REF!</f>
        <v>#REF!</v>
      </c>
      <c r="AGU60" s="265" t="e">
        <f>'Пр 5 (произв)-'!#REF!</f>
        <v>#REF!</v>
      </c>
      <c r="AGV60" s="265" t="e">
        <f>'Пр 5 (произв)-'!#REF!</f>
        <v>#REF!</v>
      </c>
      <c r="AGW60" s="265"/>
      <c r="AGX60" s="265"/>
      <c r="AGY60" s="265"/>
      <c r="AGZ60" s="265"/>
      <c r="AHA60" s="265"/>
      <c r="AHB60" s="467" t="e">
        <f t="shared" ref="AHB60" si="72">AFX60+AGH60+AGR60</f>
        <v>#REF!</v>
      </c>
      <c r="AHC60" s="468" t="e">
        <f t="shared" ref="AHC60" si="73">AFY60+AGI60+AGS60</f>
        <v>#REF!</v>
      </c>
      <c r="AHD60" s="468" t="e">
        <f t="shared" ref="AHD60" si="74">AFZ60+AGJ60+AGT60</f>
        <v>#REF!</v>
      </c>
      <c r="AHE60" s="468" t="e">
        <f t="shared" ref="AHE60" si="75">AGA60+AGK60+AGU60</f>
        <v>#REF!</v>
      </c>
      <c r="AHF60" s="468" t="e">
        <f t="shared" ref="AHF60" si="76">AGB60+AGL60+AGV60</f>
        <v>#REF!</v>
      </c>
      <c r="AHG60" s="265"/>
      <c r="AHH60" s="265"/>
      <c r="AHI60" s="265"/>
      <c r="AHJ60" s="265"/>
      <c r="AHK60" s="265"/>
      <c r="AHL60" s="35"/>
      <c r="AHM60" s="34" t="e">
        <f>'Пр 5 (произв)-'!#REF!</f>
        <v>#REF!</v>
      </c>
      <c r="AHN60" s="35" t="e">
        <f>'Пр 5 (произв)-'!#REF!</f>
        <v>#REF!</v>
      </c>
      <c r="AHO60" s="265" t="e">
        <f>'Пр 5 (произв)-'!#REF!</f>
        <v>#REF!</v>
      </c>
      <c r="AHP60" s="265"/>
      <c r="AHQ60" s="265"/>
      <c r="AHR60" s="265"/>
      <c r="AHS60" s="265"/>
      <c r="AHT60" s="265"/>
      <c r="AHU60" s="265"/>
      <c r="AHV60" s="265"/>
      <c r="AHW60" s="265"/>
      <c r="AHX60" s="265"/>
      <c r="AHY60" s="265"/>
      <c r="AHZ60" s="265"/>
      <c r="AIA60" s="265"/>
      <c r="AIB60" s="265"/>
      <c r="AIC60" s="265"/>
      <c r="AID60" s="265"/>
      <c r="AIE60" s="265"/>
      <c r="AIF60" s="265"/>
      <c r="AIG60" s="265"/>
      <c r="AIH60" s="265"/>
      <c r="AII60" s="265"/>
      <c r="AIJ60" s="466" t="e">
        <f>'Пр 5 (произв)-'!#REF!</f>
        <v>#REF!</v>
      </c>
      <c r="AIK60" s="265" t="e">
        <f>'Пр 5 (произв)-'!#REF!</f>
        <v>#REF!</v>
      </c>
      <c r="AIL60" s="265" t="e">
        <f>'Пр 5 (произв)-'!#REF!</f>
        <v>#REF!</v>
      </c>
      <c r="AIM60" s="265" t="e">
        <f>'Пр 5 (произв)-'!#REF!</f>
        <v>#REF!</v>
      </c>
      <c r="AIN60" s="265" t="e">
        <f>'Пр 5 (произв)-'!#REF!</f>
        <v>#REF!</v>
      </c>
      <c r="AIO60" s="265"/>
      <c r="AIP60" s="265"/>
      <c r="AIQ60" s="265"/>
      <c r="AIR60" s="265"/>
      <c r="AIS60" s="265"/>
      <c r="AIT60" s="467" t="e">
        <f>'Пр 5 (произв)-'!#REF!</f>
        <v>#REF!</v>
      </c>
      <c r="AIU60" s="265" t="e">
        <f>'Пр 5 (произв)-'!#REF!</f>
        <v>#REF!</v>
      </c>
      <c r="AIV60" s="265" t="e">
        <f>'Пр 5 (произв)-'!#REF!</f>
        <v>#REF!</v>
      </c>
      <c r="AIW60" s="265" t="e">
        <f>'Пр 5 (произв)-'!#REF!</f>
        <v>#REF!</v>
      </c>
      <c r="AIX60" s="265" t="e">
        <f>'Пр 5 (произв)-'!#REF!</f>
        <v>#REF!</v>
      </c>
      <c r="AIY60" s="265"/>
      <c r="AIZ60" s="265"/>
      <c r="AJA60" s="265"/>
      <c r="AJB60" s="265"/>
      <c r="AJC60" s="265"/>
      <c r="AJD60" s="467" t="e">
        <f>'Пр 5 (произв)-'!#REF!</f>
        <v>#REF!</v>
      </c>
      <c r="AJE60" s="265" t="e">
        <f>'Пр 5 (произв)-'!#REF!</f>
        <v>#REF!</v>
      </c>
      <c r="AJF60" s="265" t="e">
        <f>'Пр 5 (произв)-'!#REF!</f>
        <v>#REF!</v>
      </c>
      <c r="AJG60" s="265" t="e">
        <f>'Пр 5 (произв)-'!#REF!</f>
        <v>#REF!</v>
      </c>
      <c r="AJH60" s="265" t="e">
        <f>'Пр 5 (произв)-'!#REF!</f>
        <v>#REF!</v>
      </c>
      <c r="AJI60" s="265"/>
      <c r="AJJ60" s="265"/>
      <c r="AJK60" s="265"/>
      <c r="AJL60" s="265"/>
      <c r="AJM60" s="265"/>
      <c r="AJN60" s="467" t="e">
        <f t="shared" ref="AJN60" si="77">AIJ60+AIT60+AJD60</f>
        <v>#REF!</v>
      </c>
      <c r="AJO60" s="468" t="e">
        <f t="shared" ref="AJO60" si="78">AIK60+AIU60+AJE60</f>
        <v>#REF!</v>
      </c>
      <c r="AJP60" s="468" t="e">
        <f t="shared" ref="AJP60" si="79">AIL60+AIV60+AJF60</f>
        <v>#REF!</v>
      </c>
      <c r="AJQ60" s="468" t="e">
        <f t="shared" ref="AJQ60" si="80">AIM60+AIW60+AJG60</f>
        <v>#REF!</v>
      </c>
      <c r="AJR60" s="468" t="e">
        <f t="shared" ref="AJR60" si="81">AIN60+AIX60+AJH60</f>
        <v>#REF!</v>
      </c>
      <c r="AJS60" s="265"/>
      <c r="AJT60" s="265"/>
      <c r="AJU60" s="265"/>
      <c r="AJV60" s="265"/>
      <c r="AJW60" s="265"/>
      <c r="AJX60" s="35"/>
      <c r="AJY60" s="34" t="e">
        <f>'Пр 5 (произв)-'!#REF!</f>
        <v>#REF!</v>
      </c>
      <c r="AJZ60" s="35" t="e">
        <f>'Пр 5 (произв)-'!#REF!</f>
        <v>#REF!</v>
      </c>
      <c r="AKA60" s="265" t="e">
        <f>'Пр 5 (произв)-'!#REF!</f>
        <v>#REF!</v>
      </c>
      <c r="AKB60" s="265"/>
      <c r="AKC60" s="265"/>
      <c r="AKD60" s="265"/>
      <c r="AKE60" s="265"/>
      <c r="AKF60" s="265"/>
      <c r="AKG60" s="265"/>
      <c r="AKH60" s="265"/>
      <c r="AKI60" s="265"/>
      <c r="AKJ60" s="265"/>
      <c r="AKK60" s="265"/>
      <c r="AKL60" s="265"/>
      <c r="AKM60" s="265"/>
      <c r="AKN60" s="265"/>
      <c r="AKO60" s="265"/>
      <c r="AKP60" s="265"/>
      <c r="AKQ60" s="265"/>
      <c r="AKR60" s="265"/>
      <c r="AKS60" s="265"/>
      <c r="AKT60" s="265"/>
      <c r="AKU60" s="265"/>
      <c r="AKV60" s="466" t="e">
        <f>'Пр 5 (произв)-'!#REF!</f>
        <v>#REF!</v>
      </c>
      <c r="AKW60" s="265" t="e">
        <f>'Пр 5 (произв)-'!#REF!</f>
        <v>#REF!</v>
      </c>
      <c r="AKX60" s="265" t="e">
        <f>'Пр 5 (произв)-'!#REF!</f>
        <v>#REF!</v>
      </c>
      <c r="AKY60" s="265" t="e">
        <f>'Пр 5 (произв)-'!#REF!</f>
        <v>#REF!</v>
      </c>
      <c r="AKZ60" s="265" t="e">
        <f>'Пр 5 (произв)-'!#REF!</f>
        <v>#REF!</v>
      </c>
      <c r="ALA60" s="265"/>
      <c r="ALB60" s="265"/>
      <c r="ALC60" s="265"/>
      <c r="ALD60" s="265"/>
      <c r="ALE60" s="265"/>
      <c r="ALF60" s="467" t="e">
        <f>'Пр 5 (произв)-'!#REF!</f>
        <v>#REF!</v>
      </c>
      <c r="ALG60" s="265" t="e">
        <f>'Пр 5 (произв)-'!#REF!</f>
        <v>#REF!</v>
      </c>
      <c r="ALH60" s="265" t="e">
        <f>'Пр 5 (произв)-'!#REF!</f>
        <v>#REF!</v>
      </c>
      <c r="ALI60" s="265" t="e">
        <f>'Пр 5 (произв)-'!#REF!</f>
        <v>#REF!</v>
      </c>
      <c r="ALJ60" s="265" t="e">
        <f>'Пр 5 (произв)-'!#REF!</f>
        <v>#REF!</v>
      </c>
      <c r="ALK60" s="265"/>
      <c r="ALL60" s="265"/>
      <c r="ALM60" s="265"/>
      <c r="ALN60" s="265"/>
      <c r="ALO60" s="265"/>
      <c r="ALP60" s="467" t="e">
        <f>'Пр 5 (произв)-'!#REF!</f>
        <v>#REF!</v>
      </c>
      <c r="ALQ60" s="265" t="e">
        <f>'Пр 5 (произв)-'!#REF!</f>
        <v>#REF!</v>
      </c>
      <c r="ALR60" s="265" t="e">
        <f>'Пр 5 (произв)-'!#REF!</f>
        <v>#REF!</v>
      </c>
      <c r="ALS60" s="265" t="e">
        <f>'Пр 5 (произв)-'!#REF!</f>
        <v>#REF!</v>
      </c>
      <c r="ALT60" s="265" t="e">
        <f>'Пр 5 (произв)-'!#REF!</f>
        <v>#REF!</v>
      </c>
      <c r="ALU60" s="265"/>
      <c r="ALV60" s="265"/>
      <c r="ALW60" s="265"/>
      <c r="ALX60" s="265"/>
      <c r="ALY60" s="265"/>
      <c r="ALZ60" s="467" t="e">
        <f t="shared" ref="ALZ60" si="82">AKV60+ALF60+ALP60</f>
        <v>#REF!</v>
      </c>
      <c r="AMA60" s="468" t="e">
        <f t="shared" ref="AMA60" si="83">AKW60+ALG60+ALQ60</f>
        <v>#REF!</v>
      </c>
      <c r="AMB60" s="468" t="e">
        <f t="shared" ref="AMB60" si="84">AKX60+ALH60+ALR60</f>
        <v>#REF!</v>
      </c>
      <c r="AMC60" s="468" t="e">
        <f t="shared" ref="AMC60" si="85">AKY60+ALI60+ALS60</f>
        <v>#REF!</v>
      </c>
      <c r="AMD60" s="468" t="e">
        <f t="shared" ref="AMD60" si="86">AKZ60+ALJ60+ALT60</f>
        <v>#REF!</v>
      </c>
      <c r="AME60" s="265"/>
      <c r="AMF60" s="265"/>
      <c r="AMG60" s="265"/>
      <c r="AMH60" s="265"/>
      <c r="AMI60" s="265"/>
      <c r="AMJ60" s="35"/>
      <c r="AMK60" s="34" t="e">
        <f>'Пр 5 (произв)-'!#REF!</f>
        <v>#REF!</v>
      </c>
      <c r="AML60" s="35" t="e">
        <f>'Пр 5 (произв)-'!#REF!</f>
        <v>#REF!</v>
      </c>
      <c r="AMM60" s="265" t="e">
        <f>'Пр 5 (произв)-'!#REF!</f>
        <v>#REF!</v>
      </c>
      <c r="AMN60" s="265"/>
      <c r="AMO60" s="265"/>
      <c r="AMP60" s="265"/>
      <c r="AMQ60" s="265"/>
      <c r="AMR60" s="265"/>
      <c r="AMS60" s="265"/>
      <c r="AMT60" s="265"/>
      <c r="AMU60" s="265"/>
      <c r="AMV60" s="265"/>
      <c r="AMW60" s="265"/>
      <c r="AMX60" s="265"/>
      <c r="AMY60" s="265"/>
      <c r="AMZ60" s="265"/>
      <c r="ANA60" s="265"/>
      <c r="ANB60" s="265"/>
      <c r="ANC60" s="265"/>
      <c r="AND60" s="265"/>
      <c r="ANE60" s="265"/>
      <c r="ANF60" s="265"/>
      <c r="ANG60" s="265"/>
      <c r="ANH60" s="466" t="e">
        <f>'Пр 5 (произв)-'!#REF!</f>
        <v>#REF!</v>
      </c>
      <c r="ANI60" s="265" t="e">
        <f>'Пр 5 (произв)-'!#REF!</f>
        <v>#REF!</v>
      </c>
      <c r="ANJ60" s="265" t="e">
        <f>'Пр 5 (произв)-'!#REF!</f>
        <v>#REF!</v>
      </c>
      <c r="ANK60" s="265" t="e">
        <f>'Пр 5 (произв)-'!#REF!</f>
        <v>#REF!</v>
      </c>
      <c r="ANL60" s="265" t="e">
        <f>'Пр 5 (произв)-'!#REF!</f>
        <v>#REF!</v>
      </c>
      <c r="ANM60" s="265"/>
      <c r="ANN60" s="265"/>
      <c r="ANO60" s="265"/>
      <c r="ANP60" s="265"/>
      <c r="ANQ60" s="265"/>
      <c r="ANR60" s="467" t="e">
        <f>'Пр 5 (произв)-'!#REF!</f>
        <v>#REF!</v>
      </c>
      <c r="ANS60" s="265" t="e">
        <f>'Пр 5 (произв)-'!#REF!</f>
        <v>#REF!</v>
      </c>
      <c r="ANT60" s="265" t="e">
        <f>'Пр 5 (произв)-'!#REF!</f>
        <v>#REF!</v>
      </c>
      <c r="ANU60" s="265" t="e">
        <f>'Пр 5 (произв)-'!#REF!</f>
        <v>#REF!</v>
      </c>
      <c r="ANV60" s="265" t="e">
        <f>'Пр 5 (произв)-'!#REF!</f>
        <v>#REF!</v>
      </c>
      <c r="ANW60" s="265"/>
      <c r="ANX60" s="265"/>
      <c r="ANY60" s="265"/>
      <c r="ANZ60" s="265"/>
      <c r="AOA60" s="265"/>
      <c r="AOB60" s="467" t="e">
        <f>'Пр 5 (произв)-'!#REF!</f>
        <v>#REF!</v>
      </c>
      <c r="AOC60" s="265" t="e">
        <f>'Пр 5 (произв)-'!#REF!</f>
        <v>#REF!</v>
      </c>
      <c r="AOD60" s="265" t="e">
        <f>'Пр 5 (произв)-'!#REF!</f>
        <v>#REF!</v>
      </c>
      <c r="AOE60" s="265" t="e">
        <f>'Пр 5 (произв)-'!#REF!</f>
        <v>#REF!</v>
      </c>
      <c r="AOF60" s="265" t="e">
        <f>'Пр 5 (произв)-'!#REF!</f>
        <v>#REF!</v>
      </c>
      <c r="AOG60" s="265"/>
      <c r="AOH60" s="265"/>
      <c r="AOI60" s="265"/>
      <c r="AOJ60" s="265"/>
      <c r="AOK60" s="265"/>
      <c r="AOL60" s="467" t="e">
        <f t="shared" ref="AOL60" si="87">ANH60+ANR60+AOB60</f>
        <v>#REF!</v>
      </c>
      <c r="AOM60" s="468" t="e">
        <f t="shared" ref="AOM60" si="88">ANI60+ANS60+AOC60</f>
        <v>#REF!</v>
      </c>
      <c r="AON60" s="468" t="e">
        <f t="shared" ref="AON60" si="89">ANJ60+ANT60+AOD60</f>
        <v>#REF!</v>
      </c>
      <c r="AOO60" s="468" t="e">
        <f t="shared" ref="AOO60" si="90">ANK60+ANU60+AOE60</f>
        <v>#REF!</v>
      </c>
      <c r="AOP60" s="468" t="e">
        <f t="shared" ref="AOP60" si="91">ANL60+ANV60+AOF60</f>
        <v>#REF!</v>
      </c>
      <c r="AOQ60" s="265"/>
      <c r="AOR60" s="265"/>
      <c r="AOS60" s="265"/>
      <c r="AOT60" s="265"/>
      <c r="AOU60" s="265"/>
      <c r="AOV60" s="35"/>
      <c r="AOW60" s="34" t="e">
        <f>'Пр 5 (произв)-'!#REF!</f>
        <v>#REF!</v>
      </c>
      <c r="AOX60" s="35" t="e">
        <f>'Пр 5 (произв)-'!#REF!</f>
        <v>#REF!</v>
      </c>
      <c r="AOY60" s="265" t="e">
        <f>'Пр 5 (произв)-'!#REF!</f>
        <v>#REF!</v>
      </c>
      <c r="AOZ60" s="265"/>
      <c r="APA60" s="265"/>
      <c r="APB60" s="265"/>
      <c r="APC60" s="265"/>
      <c r="APD60" s="265"/>
      <c r="APE60" s="265"/>
      <c r="APF60" s="265"/>
      <c r="APG60" s="265"/>
      <c r="APH60" s="265"/>
      <c r="API60" s="265"/>
      <c r="APJ60" s="265"/>
      <c r="APK60" s="265"/>
      <c r="APL60" s="265"/>
      <c r="APM60" s="265"/>
      <c r="APN60" s="265"/>
      <c r="APO60" s="265"/>
      <c r="APP60" s="265"/>
      <c r="APQ60" s="265"/>
      <c r="APR60" s="265"/>
      <c r="APS60" s="265"/>
      <c r="APT60" s="466" t="e">
        <f>'Пр 5 (произв)-'!#REF!</f>
        <v>#REF!</v>
      </c>
      <c r="APU60" s="265" t="e">
        <f>'Пр 5 (произв)-'!#REF!</f>
        <v>#REF!</v>
      </c>
      <c r="APV60" s="265" t="e">
        <f>'Пр 5 (произв)-'!#REF!</f>
        <v>#REF!</v>
      </c>
      <c r="APW60" s="265" t="e">
        <f>'Пр 5 (произв)-'!#REF!</f>
        <v>#REF!</v>
      </c>
      <c r="APX60" s="265" t="e">
        <f>'Пр 5 (произв)-'!#REF!</f>
        <v>#REF!</v>
      </c>
      <c r="APY60" s="265"/>
      <c r="APZ60" s="265"/>
      <c r="AQA60" s="265"/>
      <c r="AQB60" s="265"/>
      <c r="AQC60" s="265"/>
      <c r="AQD60" s="467" t="e">
        <f>'Пр 5 (произв)-'!#REF!</f>
        <v>#REF!</v>
      </c>
      <c r="AQE60" s="265" t="e">
        <f>'Пр 5 (произв)-'!#REF!</f>
        <v>#REF!</v>
      </c>
      <c r="AQF60" s="265" t="e">
        <f>'Пр 5 (произв)-'!#REF!</f>
        <v>#REF!</v>
      </c>
      <c r="AQG60" s="265" t="e">
        <f>'Пр 5 (произв)-'!#REF!</f>
        <v>#REF!</v>
      </c>
      <c r="AQH60" s="265" t="e">
        <f>'Пр 5 (произв)-'!#REF!</f>
        <v>#REF!</v>
      </c>
      <c r="AQI60" s="265"/>
      <c r="AQJ60" s="265"/>
      <c r="AQK60" s="265"/>
      <c r="AQL60" s="265"/>
      <c r="AQM60" s="265"/>
      <c r="AQN60" s="467" t="e">
        <f>'Пр 5 (произв)-'!#REF!</f>
        <v>#REF!</v>
      </c>
      <c r="AQO60" s="265" t="e">
        <f>'Пр 5 (произв)-'!#REF!</f>
        <v>#REF!</v>
      </c>
      <c r="AQP60" s="265" t="e">
        <f>'Пр 5 (произв)-'!#REF!</f>
        <v>#REF!</v>
      </c>
      <c r="AQQ60" s="265" t="e">
        <f>'Пр 5 (произв)-'!#REF!</f>
        <v>#REF!</v>
      </c>
      <c r="AQR60" s="265" t="e">
        <f>'Пр 5 (произв)-'!#REF!</f>
        <v>#REF!</v>
      </c>
      <c r="AQS60" s="265"/>
      <c r="AQT60" s="265"/>
      <c r="AQU60" s="265"/>
      <c r="AQV60" s="265"/>
      <c r="AQW60" s="265"/>
      <c r="AQX60" s="467" t="e">
        <f t="shared" ref="AQX60" si="92">APT60+AQD60+AQN60</f>
        <v>#REF!</v>
      </c>
      <c r="AQY60" s="468" t="e">
        <f t="shared" ref="AQY60" si="93">APU60+AQE60+AQO60</f>
        <v>#REF!</v>
      </c>
      <c r="AQZ60" s="468" t="e">
        <f t="shared" ref="AQZ60" si="94">APV60+AQF60+AQP60</f>
        <v>#REF!</v>
      </c>
      <c r="ARA60" s="468" t="e">
        <f t="shared" ref="ARA60" si="95">APW60+AQG60+AQQ60</f>
        <v>#REF!</v>
      </c>
      <c r="ARB60" s="468" t="e">
        <f t="shared" ref="ARB60" si="96">APX60+AQH60+AQR60</f>
        <v>#REF!</v>
      </c>
      <c r="ARC60" s="265"/>
      <c r="ARD60" s="265"/>
      <c r="ARE60" s="265"/>
      <c r="ARF60" s="265"/>
      <c r="ARG60" s="265"/>
      <c r="ARH60" s="35"/>
      <c r="ARI60" s="34" t="e">
        <f>'Пр 5 (произв)-'!#REF!</f>
        <v>#REF!</v>
      </c>
      <c r="ARJ60" s="35" t="e">
        <f>'Пр 5 (произв)-'!#REF!</f>
        <v>#REF!</v>
      </c>
      <c r="ARK60" s="265" t="e">
        <f>'Пр 5 (произв)-'!#REF!</f>
        <v>#REF!</v>
      </c>
      <c r="ARL60" s="265"/>
      <c r="ARM60" s="265"/>
      <c r="ARN60" s="265"/>
      <c r="ARO60" s="265"/>
      <c r="ARP60" s="265"/>
      <c r="ARQ60" s="265"/>
      <c r="ARR60" s="265"/>
      <c r="ARS60" s="265"/>
      <c r="ART60" s="265"/>
      <c r="ARU60" s="265"/>
      <c r="ARV60" s="265"/>
      <c r="ARW60" s="265"/>
      <c r="ARX60" s="265"/>
      <c r="ARY60" s="265"/>
      <c r="ARZ60" s="265"/>
      <c r="ASA60" s="265"/>
      <c r="ASB60" s="265"/>
      <c r="ASC60" s="265"/>
      <c r="ASD60" s="265"/>
      <c r="ASE60" s="265"/>
      <c r="ASF60" s="466" t="e">
        <f>'Пр 5 (произв)-'!#REF!</f>
        <v>#REF!</v>
      </c>
      <c r="ASG60" s="265" t="e">
        <f>'Пр 5 (произв)-'!#REF!</f>
        <v>#REF!</v>
      </c>
      <c r="ASH60" s="265" t="e">
        <f>'Пр 5 (произв)-'!#REF!</f>
        <v>#REF!</v>
      </c>
      <c r="ASI60" s="265" t="e">
        <f>'Пр 5 (произв)-'!#REF!</f>
        <v>#REF!</v>
      </c>
      <c r="ASJ60" s="265" t="e">
        <f>'Пр 5 (произв)-'!#REF!</f>
        <v>#REF!</v>
      </c>
      <c r="ASK60" s="265"/>
      <c r="ASL60" s="265"/>
      <c r="ASM60" s="265"/>
      <c r="ASN60" s="265"/>
      <c r="ASO60" s="265"/>
      <c r="ASP60" s="467" t="e">
        <f>'Пр 5 (произв)-'!#REF!</f>
        <v>#REF!</v>
      </c>
      <c r="ASQ60" s="265" t="e">
        <f>'Пр 5 (произв)-'!#REF!</f>
        <v>#REF!</v>
      </c>
      <c r="ASR60" s="265" t="e">
        <f>'Пр 5 (произв)-'!#REF!</f>
        <v>#REF!</v>
      </c>
      <c r="ASS60" s="265" t="e">
        <f>'Пр 5 (произв)-'!#REF!</f>
        <v>#REF!</v>
      </c>
      <c r="AST60" s="265" t="e">
        <f>'Пр 5 (произв)-'!#REF!</f>
        <v>#REF!</v>
      </c>
      <c r="ASU60" s="265"/>
      <c r="ASV60" s="265"/>
      <c r="ASW60" s="265"/>
      <c r="ASX60" s="265"/>
      <c r="ASY60" s="265"/>
      <c r="ASZ60" s="467" t="e">
        <f>'Пр 5 (произв)-'!#REF!</f>
        <v>#REF!</v>
      </c>
      <c r="ATA60" s="265" t="e">
        <f>'Пр 5 (произв)-'!#REF!</f>
        <v>#REF!</v>
      </c>
      <c r="ATB60" s="265" t="e">
        <f>'Пр 5 (произв)-'!#REF!</f>
        <v>#REF!</v>
      </c>
      <c r="ATC60" s="265" t="e">
        <f>'Пр 5 (произв)-'!#REF!</f>
        <v>#REF!</v>
      </c>
      <c r="ATD60" s="265" t="e">
        <f>'Пр 5 (произв)-'!#REF!</f>
        <v>#REF!</v>
      </c>
      <c r="ATE60" s="265"/>
      <c r="ATF60" s="265"/>
      <c r="ATG60" s="265"/>
      <c r="ATH60" s="265"/>
      <c r="ATI60" s="265"/>
      <c r="ATJ60" s="467" t="e">
        <f t="shared" ref="ATJ60" si="97">ASF60+ASP60+ASZ60</f>
        <v>#REF!</v>
      </c>
      <c r="ATK60" s="468" t="e">
        <f t="shared" ref="ATK60" si="98">ASG60+ASQ60+ATA60</f>
        <v>#REF!</v>
      </c>
      <c r="ATL60" s="468" t="e">
        <f t="shared" ref="ATL60" si="99">ASH60+ASR60+ATB60</f>
        <v>#REF!</v>
      </c>
      <c r="ATM60" s="468" t="e">
        <f t="shared" ref="ATM60" si="100">ASI60+ASS60+ATC60</f>
        <v>#REF!</v>
      </c>
      <c r="ATN60" s="468" t="e">
        <f t="shared" ref="ATN60" si="101">ASJ60+AST60+ATD60</f>
        <v>#REF!</v>
      </c>
      <c r="ATO60" s="265"/>
      <c r="ATP60" s="265"/>
      <c r="ATQ60" s="265"/>
      <c r="ATR60" s="265"/>
      <c r="ATS60" s="265"/>
      <c r="ATT60" s="35"/>
      <c r="ATU60" s="34" t="e">
        <f>'Пр 5 (произв)-'!#REF!</f>
        <v>#REF!</v>
      </c>
      <c r="ATV60" s="35" t="e">
        <f>'Пр 5 (произв)-'!#REF!</f>
        <v>#REF!</v>
      </c>
      <c r="ATW60" s="265" t="e">
        <f>'Пр 5 (произв)-'!#REF!</f>
        <v>#REF!</v>
      </c>
      <c r="ATX60" s="265"/>
      <c r="ATY60" s="265"/>
      <c r="ATZ60" s="265"/>
      <c r="AUA60" s="265"/>
      <c r="AUB60" s="265"/>
      <c r="AUC60" s="265"/>
      <c r="AUD60" s="265"/>
      <c r="AUE60" s="265"/>
      <c r="AUF60" s="265"/>
      <c r="AUG60" s="265"/>
      <c r="AUH60" s="265"/>
      <c r="AUI60" s="265"/>
      <c r="AUJ60" s="265"/>
      <c r="AUK60" s="265"/>
      <c r="AUL60" s="265"/>
      <c r="AUM60" s="265"/>
      <c r="AUN60" s="265"/>
      <c r="AUO60" s="265"/>
      <c r="AUP60" s="265"/>
      <c r="AUQ60" s="265"/>
      <c r="AUR60" s="466" t="e">
        <f>'Пр 5 (произв)-'!#REF!</f>
        <v>#REF!</v>
      </c>
      <c r="AUS60" s="265" t="e">
        <f>'Пр 5 (произв)-'!#REF!</f>
        <v>#REF!</v>
      </c>
      <c r="AUT60" s="265" t="e">
        <f>'Пр 5 (произв)-'!#REF!</f>
        <v>#REF!</v>
      </c>
      <c r="AUU60" s="265" t="e">
        <f>'Пр 5 (произв)-'!#REF!</f>
        <v>#REF!</v>
      </c>
      <c r="AUV60" s="265" t="e">
        <f>'Пр 5 (произв)-'!#REF!</f>
        <v>#REF!</v>
      </c>
      <c r="AUW60" s="265"/>
      <c r="AUX60" s="265"/>
      <c r="AUY60" s="265"/>
      <c r="AUZ60" s="265"/>
      <c r="AVA60" s="265"/>
      <c r="AVB60" s="467" t="e">
        <f>'Пр 5 (произв)-'!#REF!</f>
        <v>#REF!</v>
      </c>
      <c r="AVC60" s="265" t="e">
        <f>'Пр 5 (произв)-'!#REF!</f>
        <v>#REF!</v>
      </c>
      <c r="AVD60" s="265" t="e">
        <f>'Пр 5 (произв)-'!#REF!</f>
        <v>#REF!</v>
      </c>
      <c r="AVE60" s="265" t="e">
        <f>'Пр 5 (произв)-'!#REF!</f>
        <v>#REF!</v>
      </c>
      <c r="AVF60" s="265" t="e">
        <f>'Пр 5 (произв)-'!#REF!</f>
        <v>#REF!</v>
      </c>
      <c r="AVG60" s="265"/>
      <c r="AVH60" s="265"/>
      <c r="AVI60" s="265"/>
      <c r="AVJ60" s="265"/>
      <c r="AVK60" s="265"/>
      <c r="AVL60" s="467" t="e">
        <f>'Пр 5 (произв)-'!#REF!</f>
        <v>#REF!</v>
      </c>
      <c r="AVM60" s="265" t="e">
        <f>'Пр 5 (произв)-'!#REF!</f>
        <v>#REF!</v>
      </c>
      <c r="AVN60" s="265" t="e">
        <f>'Пр 5 (произв)-'!#REF!</f>
        <v>#REF!</v>
      </c>
      <c r="AVO60" s="265" t="e">
        <f>'Пр 5 (произв)-'!#REF!</f>
        <v>#REF!</v>
      </c>
      <c r="AVP60" s="265" t="e">
        <f>'Пр 5 (произв)-'!#REF!</f>
        <v>#REF!</v>
      </c>
      <c r="AVQ60" s="265"/>
      <c r="AVR60" s="265"/>
      <c r="AVS60" s="265"/>
      <c r="AVT60" s="265"/>
      <c r="AVU60" s="265"/>
      <c r="AVV60" s="467" t="e">
        <f t="shared" ref="AVV60" si="102">AUR60+AVB60+AVL60</f>
        <v>#REF!</v>
      </c>
      <c r="AVW60" s="468" t="e">
        <f t="shared" ref="AVW60" si="103">AUS60+AVC60+AVM60</f>
        <v>#REF!</v>
      </c>
      <c r="AVX60" s="468" t="e">
        <f t="shared" ref="AVX60" si="104">AUT60+AVD60+AVN60</f>
        <v>#REF!</v>
      </c>
      <c r="AVY60" s="468" t="e">
        <f t="shared" ref="AVY60" si="105">AUU60+AVE60+AVO60</f>
        <v>#REF!</v>
      </c>
      <c r="AVZ60" s="468" t="e">
        <f t="shared" ref="AVZ60" si="106">AUV60+AVF60+AVP60</f>
        <v>#REF!</v>
      </c>
      <c r="AWA60" s="265"/>
      <c r="AWB60" s="265"/>
      <c r="AWC60" s="265"/>
      <c r="AWD60" s="265"/>
      <c r="AWE60" s="265"/>
      <c r="AWF60" s="35"/>
      <c r="AWG60" s="34" t="e">
        <f>'Пр 5 (произв)-'!#REF!</f>
        <v>#REF!</v>
      </c>
      <c r="AWH60" s="35" t="e">
        <f>'Пр 5 (произв)-'!#REF!</f>
        <v>#REF!</v>
      </c>
      <c r="AWI60" s="265" t="e">
        <f>'Пр 5 (произв)-'!#REF!</f>
        <v>#REF!</v>
      </c>
      <c r="AWJ60" s="265"/>
      <c r="AWK60" s="265"/>
      <c r="AWL60" s="265"/>
      <c r="AWM60" s="265"/>
      <c r="AWN60" s="265"/>
      <c r="AWO60" s="265"/>
      <c r="AWP60" s="265"/>
      <c r="AWQ60" s="265"/>
      <c r="AWR60" s="265"/>
      <c r="AWS60" s="265"/>
      <c r="AWT60" s="265"/>
      <c r="AWU60" s="265"/>
      <c r="AWV60" s="265"/>
      <c r="AWW60" s="265"/>
      <c r="AWX60" s="265"/>
      <c r="AWY60" s="265"/>
      <c r="AWZ60" s="265"/>
      <c r="AXA60" s="265"/>
      <c r="AXB60" s="265"/>
      <c r="AXC60" s="265"/>
      <c r="AXD60" s="466" t="e">
        <f>'Пр 5 (произв)-'!#REF!</f>
        <v>#REF!</v>
      </c>
      <c r="AXE60" s="265" t="e">
        <f>'Пр 5 (произв)-'!#REF!</f>
        <v>#REF!</v>
      </c>
      <c r="AXF60" s="265" t="e">
        <f>'Пр 5 (произв)-'!#REF!</f>
        <v>#REF!</v>
      </c>
      <c r="AXG60" s="265" t="e">
        <f>'Пр 5 (произв)-'!#REF!</f>
        <v>#REF!</v>
      </c>
      <c r="AXH60" s="265" t="e">
        <f>'Пр 5 (произв)-'!#REF!</f>
        <v>#REF!</v>
      </c>
      <c r="AXI60" s="265"/>
      <c r="AXJ60" s="265"/>
      <c r="AXK60" s="265"/>
      <c r="AXL60" s="265"/>
      <c r="AXM60" s="265"/>
      <c r="AXN60" s="467" t="e">
        <f>'Пр 5 (произв)-'!#REF!</f>
        <v>#REF!</v>
      </c>
      <c r="AXO60" s="265" t="e">
        <f>'Пр 5 (произв)-'!#REF!</f>
        <v>#REF!</v>
      </c>
      <c r="AXP60" s="265" t="e">
        <f>'Пр 5 (произв)-'!#REF!</f>
        <v>#REF!</v>
      </c>
      <c r="AXQ60" s="265" t="e">
        <f>'Пр 5 (произв)-'!#REF!</f>
        <v>#REF!</v>
      </c>
      <c r="AXR60" s="265" t="e">
        <f>'Пр 5 (произв)-'!#REF!</f>
        <v>#REF!</v>
      </c>
      <c r="AXS60" s="265"/>
      <c r="AXT60" s="265"/>
      <c r="AXU60" s="265"/>
      <c r="AXV60" s="265"/>
      <c r="AXW60" s="265"/>
      <c r="AXX60" s="467" t="e">
        <f>'Пр 5 (произв)-'!#REF!</f>
        <v>#REF!</v>
      </c>
      <c r="AXY60" s="265" t="e">
        <f>'Пр 5 (произв)-'!#REF!</f>
        <v>#REF!</v>
      </c>
      <c r="AXZ60" s="265" t="e">
        <f>'Пр 5 (произв)-'!#REF!</f>
        <v>#REF!</v>
      </c>
      <c r="AYA60" s="265" t="e">
        <f>'Пр 5 (произв)-'!#REF!</f>
        <v>#REF!</v>
      </c>
      <c r="AYB60" s="265" t="e">
        <f>'Пр 5 (произв)-'!#REF!</f>
        <v>#REF!</v>
      </c>
      <c r="AYC60" s="265"/>
      <c r="AYD60" s="265"/>
      <c r="AYE60" s="265"/>
      <c r="AYF60" s="265"/>
      <c r="AYG60" s="265"/>
      <c r="AYH60" s="467" t="e">
        <f t="shared" ref="AYH60" si="107">AXD60+AXN60+AXX60</f>
        <v>#REF!</v>
      </c>
      <c r="AYI60" s="468" t="e">
        <f t="shared" ref="AYI60" si="108">AXE60+AXO60+AXY60</f>
        <v>#REF!</v>
      </c>
      <c r="AYJ60" s="468" t="e">
        <f t="shared" ref="AYJ60" si="109">AXF60+AXP60+AXZ60</f>
        <v>#REF!</v>
      </c>
      <c r="AYK60" s="468" t="e">
        <f t="shared" ref="AYK60" si="110">AXG60+AXQ60+AYA60</f>
        <v>#REF!</v>
      </c>
      <c r="AYL60" s="468" t="e">
        <f t="shared" ref="AYL60" si="111">AXH60+AXR60+AYB60</f>
        <v>#REF!</v>
      </c>
      <c r="AYM60" s="265"/>
      <c r="AYN60" s="265"/>
      <c r="AYO60" s="265"/>
      <c r="AYP60" s="265"/>
      <c r="AYQ60" s="265"/>
      <c r="AYR60" s="35"/>
      <c r="AYS60" s="34" t="e">
        <f>'Пр 5 (произв)-'!#REF!</f>
        <v>#REF!</v>
      </c>
      <c r="AYT60" s="35" t="e">
        <f>'Пр 5 (произв)-'!#REF!</f>
        <v>#REF!</v>
      </c>
      <c r="AYU60" s="265" t="e">
        <f>'Пр 5 (произв)-'!#REF!</f>
        <v>#REF!</v>
      </c>
      <c r="AYV60" s="265"/>
      <c r="AYW60" s="265"/>
      <c r="AYX60" s="265"/>
      <c r="AYY60" s="265"/>
      <c r="AYZ60" s="265"/>
      <c r="AZA60" s="265"/>
      <c r="AZB60" s="265"/>
      <c r="AZC60" s="265"/>
      <c r="AZD60" s="265"/>
      <c r="AZE60" s="265"/>
      <c r="AZF60" s="265"/>
      <c r="AZG60" s="265"/>
      <c r="AZH60" s="265"/>
      <c r="AZI60" s="265"/>
      <c r="AZJ60" s="265"/>
      <c r="AZK60" s="265"/>
      <c r="AZL60" s="265"/>
      <c r="AZM60" s="265"/>
      <c r="AZN60" s="265"/>
      <c r="AZO60" s="265"/>
      <c r="AZP60" s="466" t="e">
        <f>'Пр 5 (произв)-'!#REF!</f>
        <v>#REF!</v>
      </c>
      <c r="AZQ60" s="265" t="e">
        <f>'Пр 5 (произв)-'!#REF!</f>
        <v>#REF!</v>
      </c>
      <c r="AZR60" s="265" t="e">
        <f>'Пр 5 (произв)-'!#REF!</f>
        <v>#REF!</v>
      </c>
      <c r="AZS60" s="265" t="e">
        <f>'Пр 5 (произв)-'!#REF!</f>
        <v>#REF!</v>
      </c>
      <c r="AZT60" s="265" t="e">
        <f>'Пр 5 (произв)-'!#REF!</f>
        <v>#REF!</v>
      </c>
      <c r="AZU60" s="265"/>
      <c r="AZV60" s="265"/>
      <c r="AZW60" s="265"/>
      <c r="AZX60" s="265"/>
      <c r="AZY60" s="265"/>
      <c r="AZZ60" s="467" t="e">
        <f>'Пр 5 (произв)-'!#REF!</f>
        <v>#REF!</v>
      </c>
      <c r="BAA60" s="265" t="e">
        <f>'Пр 5 (произв)-'!#REF!</f>
        <v>#REF!</v>
      </c>
      <c r="BAB60" s="265" t="e">
        <f>'Пр 5 (произв)-'!#REF!</f>
        <v>#REF!</v>
      </c>
      <c r="BAC60" s="265" t="e">
        <f>'Пр 5 (произв)-'!#REF!</f>
        <v>#REF!</v>
      </c>
      <c r="BAD60" s="265" t="e">
        <f>'Пр 5 (произв)-'!#REF!</f>
        <v>#REF!</v>
      </c>
      <c r="BAE60" s="265"/>
      <c r="BAF60" s="265"/>
      <c r="BAG60" s="265"/>
      <c r="BAH60" s="265"/>
      <c r="BAI60" s="265"/>
      <c r="BAJ60" s="467" t="e">
        <f>'Пр 5 (произв)-'!#REF!</f>
        <v>#REF!</v>
      </c>
      <c r="BAK60" s="265" t="e">
        <f>'Пр 5 (произв)-'!#REF!</f>
        <v>#REF!</v>
      </c>
      <c r="BAL60" s="265" t="e">
        <f>'Пр 5 (произв)-'!#REF!</f>
        <v>#REF!</v>
      </c>
      <c r="BAM60" s="265" t="e">
        <f>'Пр 5 (произв)-'!#REF!</f>
        <v>#REF!</v>
      </c>
      <c r="BAN60" s="265" t="e">
        <f>'Пр 5 (произв)-'!#REF!</f>
        <v>#REF!</v>
      </c>
      <c r="BAO60" s="265"/>
      <c r="BAP60" s="265"/>
      <c r="BAQ60" s="265"/>
      <c r="BAR60" s="265"/>
      <c r="BAS60" s="265"/>
      <c r="BAT60" s="467" t="e">
        <f t="shared" ref="BAT60" si="112">AZP60+AZZ60+BAJ60</f>
        <v>#REF!</v>
      </c>
      <c r="BAU60" s="468" t="e">
        <f t="shared" ref="BAU60" si="113">AZQ60+BAA60+BAK60</f>
        <v>#REF!</v>
      </c>
      <c r="BAV60" s="468" t="e">
        <f t="shared" ref="BAV60" si="114">AZR60+BAB60+BAL60</f>
        <v>#REF!</v>
      </c>
      <c r="BAW60" s="468" t="e">
        <f t="shared" ref="BAW60" si="115">AZS60+BAC60+BAM60</f>
        <v>#REF!</v>
      </c>
      <c r="BAX60" s="468" t="e">
        <f t="shared" ref="BAX60" si="116">AZT60+BAD60+BAN60</f>
        <v>#REF!</v>
      </c>
      <c r="BAY60" s="265"/>
      <c r="BAZ60" s="265"/>
      <c r="BBA60" s="265"/>
      <c r="BBB60" s="265"/>
      <c r="BBC60" s="265"/>
      <c r="BBD60" s="35"/>
      <c r="BBE60" s="34" t="e">
        <f>'Пр 5 (произв)-'!#REF!</f>
        <v>#REF!</v>
      </c>
      <c r="BBF60" s="35" t="e">
        <f>'Пр 5 (произв)-'!#REF!</f>
        <v>#REF!</v>
      </c>
      <c r="BBG60" s="265" t="e">
        <f>'Пр 5 (произв)-'!#REF!</f>
        <v>#REF!</v>
      </c>
      <c r="BBH60" s="265"/>
      <c r="BBI60" s="265"/>
      <c r="BBJ60" s="265"/>
      <c r="BBK60" s="265"/>
      <c r="BBL60" s="265"/>
      <c r="BBM60" s="265"/>
      <c r="BBN60" s="265"/>
      <c r="BBO60" s="265"/>
      <c r="BBP60" s="265"/>
      <c r="BBQ60" s="265"/>
      <c r="BBR60" s="265"/>
      <c r="BBS60" s="265"/>
      <c r="BBT60" s="265"/>
      <c r="BBU60" s="265"/>
      <c r="BBV60" s="265"/>
      <c r="BBW60" s="265"/>
      <c r="BBX60" s="265"/>
      <c r="BBY60" s="265"/>
      <c r="BBZ60" s="265"/>
      <c r="BCA60" s="265"/>
      <c r="BCB60" s="466" t="e">
        <f>'Пр 5 (произв)-'!#REF!</f>
        <v>#REF!</v>
      </c>
      <c r="BCC60" s="265" t="e">
        <f>'Пр 5 (произв)-'!#REF!</f>
        <v>#REF!</v>
      </c>
      <c r="BCD60" s="265" t="e">
        <f>'Пр 5 (произв)-'!#REF!</f>
        <v>#REF!</v>
      </c>
      <c r="BCE60" s="265" t="e">
        <f>'Пр 5 (произв)-'!#REF!</f>
        <v>#REF!</v>
      </c>
      <c r="BCF60" s="265" t="e">
        <f>'Пр 5 (произв)-'!#REF!</f>
        <v>#REF!</v>
      </c>
      <c r="BCG60" s="265"/>
      <c r="BCH60" s="265"/>
      <c r="BCI60" s="265"/>
      <c r="BCJ60" s="265"/>
      <c r="BCK60" s="265"/>
      <c r="BCL60" s="467" t="e">
        <f>'Пр 5 (произв)-'!#REF!</f>
        <v>#REF!</v>
      </c>
      <c r="BCM60" s="265" t="e">
        <f>'Пр 5 (произв)-'!#REF!</f>
        <v>#REF!</v>
      </c>
      <c r="BCN60" s="265" t="e">
        <f>'Пр 5 (произв)-'!#REF!</f>
        <v>#REF!</v>
      </c>
      <c r="BCO60" s="265" t="e">
        <f>'Пр 5 (произв)-'!#REF!</f>
        <v>#REF!</v>
      </c>
      <c r="BCP60" s="265" t="e">
        <f>'Пр 5 (произв)-'!#REF!</f>
        <v>#REF!</v>
      </c>
      <c r="BCQ60" s="265"/>
      <c r="BCR60" s="265"/>
      <c r="BCS60" s="265"/>
      <c r="BCT60" s="265"/>
      <c r="BCU60" s="265"/>
      <c r="BCV60" s="467" t="e">
        <f>'Пр 5 (произв)-'!#REF!</f>
        <v>#REF!</v>
      </c>
      <c r="BCW60" s="265" t="e">
        <f>'Пр 5 (произв)-'!#REF!</f>
        <v>#REF!</v>
      </c>
      <c r="BCX60" s="265" t="e">
        <f>'Пр 5 (произв)-'!#REF!</f>
        <v>#REF!</v>
      </c>
      <c r="BCY60" s="265" t="e">
        <f>'Пр 5 (произв)-'!#REF!</f>
        <v>#REF!</v>
      </c>
      <c r="BCZ60" s="265" t="e">
        <f>'Пр 5 (произв)-'!#REF!</f>
        <v>#REF!</v>
      </c>
      <c r="BDA60" s="265"/>
      <c r="BDB60" s="265"/>
      <c r="BDC60" s="265"/>
      <c r="BDD60" s="265"/>
      <c r="BDE60" s="265"/>
      <c r="BDF60" s="467" t="e">
        <f t="shared" ref="BDF60" si="117">BCB60+BCL60+BCV60</f>
        <v>#REF!</v>
      </c>
      <c r="BDG60" s="468" t="e">
        <f t="shared" ref="BDG60" si="118">BCC60+BCM60+BCW60</f>
        <v>#REF!</v>
      </c>
      <c r="BDH60" s="468" t="e">
        <f t="shared" ref="BDH60" si="119">BCD60+BCN60+BCX60</f>
        <v>#REF!</v>
      </c>
      <c r="BDI60" s="468" t="e">
        <f t="shared" ref="BDI60" si="120">BCE60+BCO60+BCY60</f>
        <v>#REF!</v>
      </c>
      <c r="BDJ60" s="468" t="e">
        <f t="shared" ref="BDJ60" si="121">BCF60+BCP60+BCZ60</f>
        <v>#REF!</v>
      </c>
      <c r="BDK60" s="265"/>
      <c r="BDL60" s="265"/>
      <c r="BDM60" s="265"/>
      <c r="BDN60" s="265"/>
      <c r="BDO60" s="265"/>
      <c r="BDP60" s="35"/>
      <c r="BDQ60" s="34" t="e">
        <f>'Пр 5 (произв)-'!#REF!</f>
        <v>#REF!</v>
      </c>
      <c r="BDR60" s="35" t="e">
        <f>'Пр 5 (произв)-'!#REF!</f>
        <v>#REF!</v>
      </c>
      <c r="BDS60" s="265" t="e">
        <f>'Пр 5 (произв)-'!#REF!</f>
        <v>#REF!</v>
      </c>
      <c r="BDT60" s="265"/>
      <c r="BDU60" s="265"/>
      <c r="BDV60" s="265"/>
      <c r="BDW60" s="265"/>
      <c r="BDX60" s="265"/>
      <c r="BDY60" s="265"/>
      <c r="BDZ60" s="265"/>
      <c r="BEA60" s="265"/>
      <c r="BEB60" s="265"/>
      <c r="BEC60" s="265"/>
      <c r="BED60" s="265"/>
      <c r="BEE60" s="265"/>
      <c r="BEF60" s="265"/>
      <c r="BEG60" s="265"/>
      <c r="BEH60" s="265"/>
      <c r="BEI60" s="265"/>
      <c r="BEJ60" s="265"/>
      <c r="BEK60" s="265"/>
      <c r="BEL60" s="265"/>
      <c r="BEM60" s="265"/>
      <c r="BEN60" s="466" t="e">
        <f>'Пр 5 (произв)-'!#REF!</f>
        <v>#REF!</v>
      </c>
      <c r="BEO60" s="265" t="e">
        <f>'Пр 5 (произв)-'!#REF!</f>
        <v>#REF!</v>
      </c>
      <c r="BEP60" s="265" t="e">
        <f>'Пр 5 (произв)-'!#REF!</f>
        <v>#REF!</v>
      </c>
      <c r="BEQ60" s="265" t="e">
        <f>'Пр 5 (произв)-'!#REF!</f>
        <v>#REF!</v>
      </c>
      <c r="BER60" s="265" t="e">
        <f>'Пр 5 (произв)-'!#REF!</f>
        <v>#REF!</v>
      </c>
      <c r="BES60" s="265"/>
      <c r="BET60" s="265"/>
      <c r="BEU60" s="265"/>
      <c r="BEV60" s="265"/>
      <c r="BEW60" s="265"/>
      <c r="BEX60" s="467" t="e">
        <f>'Пр 5 (произв)-'!#REF!</f>
        <v>#REF!</v>
      </c>
      <c r="BEY60" s="265" t="e">
        <f>'Пр 5 (произв)-'!#REF!</f>
        <v>#REF!</v>
      </c>
      <c r="BEZ60" s="265" t="e">
        <f>'Пр 5 (произв)-'!#REF!</f>
        <v>#REF!</v>
      </c>
      <c r="BFA60" s="265" t="e">
        <f>'Пр 5 (произв)-'!#REF!</f>
        <v>#REF!</v>
      </c>
      <c r="BFB60" s="265" t="e">
        <f>'Пр 5 (произв)-'!#REF!</f>
        <v>#REF!</v>
      </c>
      <c r="BFC60" s="265"/>
      <c r="BFD60" s="265"/>
      <c r="BFE60" s="265"/>
      <c r="BFF60" s="265"/>
      <c r="BFG60" s="265"/>
      <c r="BFH60" s="467" t="e">
        <f>'Пр 5 (произв)-'!#REF!</f>
        <v>#REF!</v>
      </c>
      <c r="BFI60" s="265" t="e">
        <f>'Пр 5 (произв)-'!#REF!</f>
        <v>#REF!</v>
      </c>
      <c r="BFJ60" s="265" t="e">
        <f>'Пр 5 (произв)-'!#REF!</f>
        <v>#REF!</v>
      </c>
      <c r="BFK60" s="265" t="e">
        <f>'Пр 5 (произв)-'!#REF!</f>
        <v>#REF!</v>
      </c>
      <c r="BFL60" s="265" t="e">
        <f>'Пр 5 (произв)-'!#REF!</f>
        <v>#REF!</v>
      </c>
      <c r="BFM60" s="265"/>
      <c r="BFN60" s="265"/>
      <c r="BFO60" s="265"/>
      <c r="BFP60" s="265"/>
      <c r="BFQ60" s="265"/>
      <c r="BFR60" s="467" t="e">
        <f t="shared" ref="BFR60" si="122">BEN60+BEX60+BFH60</f>
        <v>#REF!</v>
      </c>
      <c r="BFS60" s="468" t="e">
        <f t="shared" ref="BFS60" si="123">BEO60+BEY60+BFI60</f>
        <v>#REF!</v>
      </c>
      <c r="BFT60" s="468" t="e">
        <f t="shared" ref="BFT60" si="124">BEP60+BEZ60+BFJ60</f>
        <v>#REF!</v>
      </c>
      <c r="BFU60" s="468" t="e">
        <f t="shared" ref="BFU60" si="125">BEQ60+BFA60+BFK60</f>
        <v>#REF!</v>
      </c>
      <c r="BFV60" s="468" t="e">
        <f t="shared" ref="BFV60" si="126">BER60+BFB60+BFL60</f>
        <v>#REF!</v>
      </c>
      <c r="BFW60" s="265"/>
      <c r="BFX60" s="265"/>
      <c r="BFY60" s="265"/>
      <c r="BFZ60" s="265"/>
      <c r="BGA60" s="265"/>
      <c r="BGB60" s="35"/>
      <c r="BGC60" s="34" t="e">
        <f>'Пр 5 (произв)-'!#REF!</f>
        <v>#REF!</v>
      </c>
      <c r="BGD60" s="35" t="e">
        <f>'Пр 5 (произв)-'!#REF!</f>
        <v>#REF!</v>
      </c>
      <c r="BGE60" s="265" t="e">
        <f>'Пр 5 (произв)-'!#REF!</f>
        <v>#REF!</v>
      </c>
      <c r="BGF60" s="265"/>
      <c r="BGG60" s="265"/>
      <c r="BGH60" s="265"/>
      <c r="BGI60" s="265"/>
      <c r="BGJ60" s="265"/>
      <c r="BGK60" s="265"/>
      <c r="BGL60" s="265"/>
      <c r="BGM60" s="265"/>
      <c r="BGN60" s="265"/>
      <c r="BGO60" s="265"/>
      <c r="BGP60" s="265"/>
      <c r="BGQ60" s="265"/>
      <c r="BGR60" s="265"/>
      <c r="BGS60" s="265"/>
      <c r="BGT60" s="265"/>
      <c r="BGU60" s="265"/>
      <c r="BGV60" s="265"/>
      <c r="BGW60" s="265"/>
      <c r="BGX60" s="265"/>
      <c r="BGY60" s="265"/>
      <c r="BGZ60" s="466" t="e">
        <f>'Пр 5 (произв)-'!#REF!</f>
        <v>#REF!</v>
      </c>
      <c r="BHA60" s="265" t="e">
        <f>'Пр 5 (произв)-'!#REF!</f>
        <v>#REF!</v>
      </c>
      <c r="BHB60" s="265" t="e">
        <f>'Пр 5 (произв)-'!#REF!</f>
        <v>#REF!</v>
      </c>
      <c r="BHC60" s="265" t="e">
        <f>'Пр 5 (произв)-'!#REF!</f>
        <v>#REF!</v>
      </c>
      <c r="BHD60" s="265" t="e">
        <f>'Пр 5 (произв)-'!#REF!</f>
        <v>#REF!</v>
      </c>
      <c r="BHE60" s="265"/>
      <c r="BHF60" s="265"/>
      <c r="BHG60" s="265"/>
      <c r="BHH60" s="265"/>
      <c r="BHI60" s="265"/>
      <c r="BHJ60" s="467" t="e">
        <f>'Пр 5 (произв)-'!#REF!</f>
        <v>#REF!</v>
      </c>
      <c r="BHK60" s="265" t="e">
        <f>'Пр 5 (произв)-'!#REF!</f>
        <v>#REF!</v>
      </c>
      <c r="BHL60" s="265" t="e">
        <f>'Пр 5 (произв)-'!#REF!</f>
        <v>#REF!</v>
      </c>
      <c r="BHM60" s="265" t="e">
        <f>'Пр 5 (произв)-'!#REF!</f>
        <v>#REF!</v>
      </c>
      <c r="BHN60" s="265" t="e">
        <f>'Пр 5 (произв)-'!#REF!</f>
        <v>#REF!</v>
      </c>
      <c r="BHO60" s="265"/>
      <c r="BHP60" s="265"/>
      <c r="BHQ60" s="265"/>
      <c r="BHR60" s="265"/>
      <c r="BHS60" s="265"/>
      <c r="BHT60" s="467" t="e">
        <f>'Пр 5 (произв)-'!#REF!</f>
        <v>#REF!</v>
      </c>
      <c r="BHU60" s="265" t="e">
        <f>'Пр 5 (произв)-'!#REF!</f>
        <v>#REF!</v>
      </c>
      <c r="BHV60" s="265" t="e">
        <f>'Пр 5 (произв)-'!#REF!</f>
        <v>#REF!</v>
      </c>
      <c r="BHW60" s="265" t="e">
        <f>'Пр 5 (произв)-'!#REF!</f>
        <v>#REF!</v>
      </c>
      <c r="BHX60" s="265" t="e">
        <f>'Пр 5 (произв)-'!#REF!</f>
        <v>#REF!</v>
      </c>
      <c r="BHY60" s="265"/>
      <c r="BHZ60" s="265"/>
      <c r="BIA60" s="265"/>
      <c r="BIB60" s="265"/>
      <c r="BIC60" s="265"/>
      <c r="BID60" s="467" t="e">
        <f t="shared" ref="BID60" si="127">BGZ60+BHJ60+BHT60</f>
        <v>#REF!</v>
      </c>
      <c r="BIE60" s="468" t="e">
        <f t="shared" ref="BIE60" si="128">BHA60+BHK60+BHU60</f>
        <v>#REF!</v>
      </c>
      <c r="BIF60" s="468" t="e">
        <f t="shared" ref="BIF60" si="129">BHB60+BHL60+BHV60</f>
        <v>#REF!</v>
      </c>
      <c r="BIG60" s="468" t="e">
        <f t="shared" ref="BIG60" si="130">BHC60+BHM60+BHW60</f>
        <v>#REF!</v>
      </c>
      <c r="BIH60" s="468" t="e">
        <f t="shared" ref="BIH60" si="131">BHD60+BHN60+BHX60</f>
        <v>#REF!</v>
      </c>
      <c r="BII60" s="265"/>
      <c r="BIJ60" s="265"/>
      <c r="BIK60" s="265"/>
      <c r="BIL60" s="265"/>
      <c r="BIM60" s="265"/>
      <c r="BIN60" s="35"/>
      <c r="BIO60" s="34" t="e">
        <f>'Пр 5 (произв)-'!#REF!</f>
        <v>#REF!</v>
      </c>
      <c r="BIP60" s="35" t="e">
        <f>'Пр 5 (произв)-'!#REF!</f>
        <v>#REF!</v>
      </c>
      <c r="BIQ60" s="265" t="e">
        <f>'Пр 5 (произв)-'!#REF!</f>
        <v>#REF!</v>
      </c>
      <c r="BIR60" s="265"/>
      <c r="BIS60" s="265"/>
      <c r="BIT60" s="265"/>
      <c r="BIU60" s="265"/>
      <c r="BIV60" s="265"/>
      <c r="BIW60" s="265"/>
      <c r="BIX60" s="265"/>
      <c r="BIY60" s="265"/>
      <c r="BIZ60" s="265"/>
      <c r="BJA60" s="265"/>
      <c r="BJB60" s="265"/>
      <c r="BJC60" s="265"/>
      <c r="BJD60" s="265"/>
      <c r="BJE60" s="265"/>
      <c r="BJF60" s="265"/>
      <c r="BJG60" s="265"/>
      <c r="BJH60" s="265"/>
      <c r="BJI60" s="265"/>
      <c r="BJJ60" s="265"/>
      <c r="BJK60" s="265"/>
      <c r="BJL60" s="466" t="e">
        <f>'Пр 5 (произв)-'!#REF!</f>
        <v>#REF!</v>
      </c>
      <c r="BJM60" s="265" t="e">
        <f>'Пр 5 (произв)-'!#REF!</f>
        <v>#REF!</v>
      </c>
      <c r="BJN60" s="265" t="e">
        <f>'Пр 5 (произв)-'!#REF!</f>
        <v>#REF!</v>
      </c>
      <c r="BJO60" s="265" t="e">
        <f>'Пр 5 (произв)-'!#REF!</f>
        <v>#REF!</v>
      </c>
      <c r="BJP60" s="265" t="e">
        <f>'Пр 5 (произв)-'!#REF!</f>
        <v>#REF!</v>
      </c>
      <c r="BJQ60" s="265"/>
      <c r="BJR60" s="265"/>
      <c r="BJS60" s="265"/>
      <c r="BJT60" s="265"/>
      <c r="BJU60" s="265"/>
      <c r="BJV60" s="467" t="e">
        <f>'Пр 5 (произв)-'!#REF!</f>
        <v>#REF!</v>
      </c>
      <c r="BJW60" s="265" t="e">
        <f>'Пр 5 (произв)-'!#REF!</f>
        <v>#REF!</v>
      </c>
      <c r="BJX60" s="265" t="e">
        <f>'Пр 5 (произв)-'!#REF!</f>
        <v>#REF!</v>
      </c>
      <c r="BJY60" s="265" t="e">
        <f>'Пр 5 (произв)-'!#REF!</f>
        <v>#REF!</v>
      </c>
      <c r="BJZ60" s="265" t="e">
        <f>'Пр 5 (произв)-'!#REF!</f>
        <v>#REF!</v>
      </c>
      <c r="BKA60" s="265"/>
      <c r="BKB60" s="265"/>
      <c r="BKC60" s="265"/>
      <c r="BKD60" s="265"/>
      <c r="BKE60" s="265"/>
      <c r="BKF60" s="467" t="e">
        <f>'Пр 5 (произв)-'!#REF!</f>
        <v>#REF!</v>
      </c>
      <c r="BKG60" s="265" t="e">
        <f>'Пр 5 (произв)-'!#REF!</f>
        <v>#REF!</v>
      </c>
      <c r="BKH60" s="265" t="e">
        <f>'Пр 5 (произв)-'!#REF!</f>
        <v>#REF!</v>
      </c>
      <c r="BKI60" s="265" t="e">
        <f>'Пр 5 (произв)-'!#REF!</f>
        <v>#REF!</v>
      </c>
      <c r="BKJ60" s="265" t="e">
        <f>'Пр 5 (произв)-'!#REF!</f>
        <v>#REF!</v>
      </c>
      <c r="BKK60" s="265"/>
      <c r="BKL60" s="265"/>
      <c r="BKM60" s="265"/>
      <c r="BKN60" s="265"/>
      <c r="BKO60" s="265"/>
      <c r="BKP60" s="467" t="e">
        <f t="shared" ref="BKP60" si="132">BJL60+BJV60+BKF60</f>
        <v>#REF!</v>
      </c>
      <c r="BKQ60" s="468" t="e">
        <f t="shared" ref="BKQ60" si="133">BJM60+BJW60+BKG60</f>
        <v>#REF!</v>
      </c>
      <c r="BKR60" s="468" t="e">
        <f t="shared" ref="BKR60" si="134">BJN60+BJX60+BKH60</f>
        <v>#REF!</v>
      </c>
      <c r="BKS60" s="468" t="e">
        <f t="shared" ref="BKS60" si="135">BJO60+BJY60+BKI60</f>
        <v>#REF!</v>
      </c>
      <c r="BKT60" s="468" t="e">
        <f t="shared" ref="BKT60" si="136">BJP60+BJZ60+BKJ60</f>
        <v>#REF!</v>
      </c>
      <c r="BKU60" s="265"/>
      <c r="BKV60" s="265"/>
      <c r="BKW60" s="265"/>
      <c r="BKX60" s="265"/>
      <c r="BKY60" s="265"/>
      <c r="BKZ60" s="35"/>
      <c r="BLA60" s="34" t="e">
        <f>'Пр 5 (произв)-'!#REF!</f>
        <v>#REF!</v>
      </c>
      <c r="BLB60" s="35" t="e">
        <f>'Пр 5 (произв)-'!#REF!</f>
        <v>#REF!</v>
      </c>
      <c r="BLC60" s="265" t="e">
        <f>'Пр 5 (произв)-'!#REF!</f>
        <v>#REF!</v>
      </c>
      <c r="BLD60" s="265"/>
      <c r="BLE60" s="265"/>
      <c r="BLF60" s="265"/>
      <c r="BLG60" s="265"/>
      <c r="BLH60" s="265"/>
      <c r="BLI60" s="265"/>
      <c r="BLJ60" s="265"/>
      <c r="BLK60" s="265"/>
      <c r="BLL60" s="265"/>
      <c r="BLM60" s="265"/>
      <c r="BLN60" s="265"/>
      <c r="BLO60" s="265"/>
      <c r="BLP60" s="265"/>
      <c r="BLQ60" s="265"/>
      <c r="BLR60" s="265"/>
      <c r="BLS60" s="265"/>
      <c r="BLT60" s="265"/>
      <c r="BLU60" s="265"/>
      <c r="BLV60" s="265"/>
      <c r="BLW60" s="265"/>
      <c r="BLX60" s="466" t="e">
        <f>'Пр 5 (произв)-'!#REF!</f>
        <v>#REF!</v>
      </c>
      <c r="BLY60" s="265" t="e">
        <f>'Пр 5 (произв)-'!#REF!</f>
        <v>#REF!</v>
      </c>
      <c r="BLZ60" s="265" t="e">
        <f>'Пр 5 (произв)-'!#REF!</f>
        <v>#REF!</v>
      </c>
      <c r="BMA60" s="265" t="e">
        <f>'Пр 5 (произв)-'!#REF!</f>
        <v>#REF!</v>
      </c>
      <c r="BMB60" s="265" t="e">
        <f>'Пр 5 (произв)-'!#REF!</f>
        <v>#REF!</v>
      </c>
      <c r="BMC60" s="265"/>
      <c r="BMD60" s="265"/>
      <c r="BME60" s="265"/>
      <c r="BMF60" s="265"/>
      <c r="BMG60" s="265"/>
      <c r="BMH60" s="467" t="e">
        <f>'Пр 5 (произв)-'!#REF!</f>
        <v>#REF!</v>
      </c>
      <c r="BMI60" s="265" t="e">
        <f>'Пр 5 (произв)-'!#REF!</f>
        <v>#REF!</v>
      </c>
      <c r="BMJ60" s="265" t="e">
        <f>'Пр 5 (произв)-'!#REF!</f>
        <v>#REF!</v>
      </c>
      <c r="BMK60" s="265" t="e">
        <f>'Пр 5 (произв)-'!#REF!</f>
        <v>#REF!</v>
      </c>
      <c r="BML60" s="265" t="e">
        <f>'Пр 5 (произв)-'!#REF!</f>
        <v>#REF!</v>
      </c>
      <c r="BMM60" s="265"/>
      <c r="BMN60" s="265"/>
      <c r="BMO60" s="265"/>
      <c r="BMP60" s="265"/>
      <c r="BMQ60" s="265"/>
      <c r="BMR60" s="467" t="e">
        <f>'Пр 5 (произв)-'!#REF!</f>
        <v>#REF!</v>
      </c>
      <c r="BMS60" s="265" t="e">
        <f>'Пр 5 (произв)-'!#REF!</f>
        <v>#REF!</v>
      </c>
      <c r="BMT60" s="265" t="e">
        <f>'Пр 5 (произв)-'!#REF!</f>
        <v>#REF!</v>
      </c>
      <c r="BMU60" s="265" t="e">
        <f>'Пр 5 (произв)-'!#REF!</f>
        <v>#REF!</v>
      </c>
      <c r="BMV60" s="265" t="e">
        <f>'Пр 5 (произв)-'!#REF!</f>
        <v>#REF!</v>
      </c>
      <c r="BMW60" s="265"/>
      <c r="BMX60" s="265"/>
      <c r="BMY60" s="265"/>
      <c r="BMZ60" s="265"/>
      <c r="BNA60" s="265"/>
      <c r="BNB60" s="467" t="e">
        <f t="shared" ref="BNB60" si="137">BLX60+BMH60+BMR60</f>
        <v>#REF!</v>
      </c>
      <c r="BNC60" s="468" t="e">
        <f t="shared" ref="BNC60" si="138">BLY60+BMI60+BMS60</f>
        <v>#REF!</v>
      </c>
      <c r="BND60" s="468" t="e">
        <f t="shared" ref="BND60" si="139">BLZ60+BMJ60+BMT60</f>
        <v>#REF!</v>
      </c>
      <c r="BNE60" s="468" t="e">
        <f t="shared" ref="BNE60" si="140">BMA60+BMK60+BMU60</f>
        <v>#REF!</v>
      </c>
      <c r="BNF60" s="468" t="e">
        <f t="shared" ref="BNF60" si="141">BMB60+BML60+BMV60</f>
        <v>#REF!</v>
      </c>
      <c r="BNG60" s="265"/>
      <c r="BNH60" s="265"/>
      <c r="BNI60" s="265"/>
      <c r="BNJ60" s="265"/>
      <c r="BNK60" s="265"/>
      <c r="BNL60" s="35"/>
      <c r="BNM60" s="34" t="e">
        <f>'Пр 5 (произв)-'!#REF!</f>
        <v>#REF!</v>
      </c>
      <c r="BNN60" s="35" t="e">
        <f>'Пр 5 (произв)-'!#REF!</f>
        <v>#REF!</v>
      </c>
      <c r="BNO60" s="265" t="e">
        <f>'Пр 5 (произв)-'!#REF!</f>
        <v>#REF!</v>
      </c>
      <c r="BNP60" s="265"/>
      <c r="BNQ60" s="265"/>
      <c r="BNR60" s="265"/>
      <c r="BNS60" s="265"/>
      <c r="BNT60" s="265"/>
      <c r="BNU60" s="265"/>
      <c r="BNV60" s="265"/>
      <c r="BNW60" s="265"/>
      <c r="BNX60" s="265"/>
      <c r="BNY60" s="265"/>
      <c r="BNZ60" s="265"/>
      <c r="BOA60" s="265"/>
      <c r="BOB60" s="265"/>
      <c r="BOC60" s="265"/>
      <c r="BOD60" s="265"/>
      <c r="BOE60" s="265"/>
      <c r="BOF60" s="265"/>
      <c r="BOG60" s="265"/>
      <c r="BOH60" s="265"/>
      <c r="BOI60" s="265"/>
      <c r="BOJ60" s="466" t="e">
        <f>'Пр 5 (произв)-'!#REF!</f>
        <v>#REF!</v>
      </c>
      <c r="BOK60" s="265" t="e">
        <f>'Пр 5 (произв)-'!#REF!</f>
        <v>#REF!</v>
      </c>
      <c r="BOL60" s="265" t="e">
        <f>'Пр 5 (произв)-'!#REF!</f>
        <v>#REF!</v>
      </c>
      <c r="BOM60" s="265" t="e">
        <f>'Пр 5 (произв)-'!#REF!</f>
        <v>#REF!</v>
      </c>
      <c r="BON60" s="265" t="e">
        <f>'Пр 5 (произв)-'!#REF!</f>
        <v>#REF!</v>
      </c>
      <c r="BOO60" s="265"/>
      <c r="BOP60" s="265"/>
      <c r="BOQ60" s="265"/>
      <c r="BOR60" s="265"/>
      <c r="BOS60" s="265"/>
      <c r="BOT60" s="467" t="e">
        <f>'Пр 5 (произв)-'!#REF!</f>
        <v>#REF!</v>
      </c>
      <c r="BOU60" s="265" t="e">
        <f>'Пр 5 (произв)-'!#REF!</f>
        <v>#REF!</v>
      </c>
      <c r="BOV60" s="265" t="e">
        <f>'Пр 5 (произв)-'!#REF!</f>
        <v>#REF!</v>
      </c>
      <c r="BOW60" s="265" t="e">
        <f>'Пр 5 (произв)-'!#REF!</f>
        <v>#REF!</v>
      </c>
      <c r="BOX60" s="265" t="e">
        <f>'Пр 5 (произв)-'!#REF!</f>
        <v>#REF!</v>
      </c>
      <c r="BOY60" s="265"/>
      <c r="BOZ60" s="265"/>
      <c r="BPA60" s="265"/>
      <c r="BPB60" s="265"/>
      <c r="BPC60" s="265"/>
      <c r="BPD60" s="467" t="e">
        <f>'Пр 5 (произв)-'!#REF!</f>
        <v>#REF!</v>
      </c>
      <c r="BPE60" s="265" t="e">
        <f>'Пр 5 (произв)-'!#REF!</f>
        <v>#REF!</v>
      </c>
      <c r="BPF60" s="265" t="e">
        <f>'Пр 5 (произв)-'!#REF!</f>
        <v>#REF!</v>
      </c>
      <c r="BPG60" s="265" t="e">
        <f>'Пр 5 (произв)-'!#REF!</f>
        <v>#REF!</v>
      </c>
      <c r="BPH60" s="265" t="e">
        <f>'Пр 5 (произв)-'!#REF!</f>
        <v>#REF!</v>
      </c>
      <c r="BPI60" s="265"/>
      <c r="BPJ60" s="265"/>
      <c r="BPK60" s="265"/>
      <c r="BPL60" s="265"/>
      <c r="BPM60" s="265"/>
      <c r="BPN60" s="467" t="e">
        <f t="shared" ref="BPN60" si="142">BOJ60+BOT60+BPD60</f>
        <v>#REF!</v>
      </c>
      <c r="BPO60" s="468" t="e">
        <f t="shared" ref="BPO60" si="143">BOK60+BOU60+BPE60</f>
        <v>#REF!</v>
      </c>
      <c r="BPP60" s="468" t="e">
        <f t="shared" ref="BPP60" si="144">BOL60+BOV60+BPF60</f>
        <v>#REF!</v>
      </c>
      <c r="BPQ60" s="468" t="e">
        <f t="shared" ref="BPQ60" si="145">BOM60+BOW60+BPG60</f>
        <v>#REF!</v>
      </c>
      <c r="BPR60" s="468" t="e">
        <f t="shared" ref="BPR60" si="146">BON60+BOX60+BPH60</f>
        <v>#REF!</v>
      </c>
      <c r="BPS60" s="265"/>
      <c r="BPT60" s="265"/>
      <c r="BPU60" s="265"/>
      <c r="BPV60" s="265"/>
      <c r="BPW60" s="265"/>
      <c r="BPX60" s="35"/>
      <c r="BPY60" s="34" t="e">
        <f>'Пр 5 (произв)-'!#REF!</f>
        <v>#REF!</v>
      </c>
      <c r="BPZ60" s="35" t="e">
        <f>'Пр 5 (произв)-'!#REF!</f>
        <v>#REF!</v>
      </c>
      <c r="BQA60" s="265" t="e">
        <f>'Пр 5 (произв)-'!#REF!</f>
        <v>#REF!</v>
      </c>
      <c r="BQB60" s="265"/>
      <c r="BQC60" s="265"/>
      <c r="BQD60" s="265"/>
      <c r="BQE60" s="265"/>
      <c r="BQF60" s="265"/>
      <c r="BQG60" s="265"/>
      <c r="BQH60" s="265"/>
      <c r="BQI60" s="265"/>
      <c r="BQJ60" s="265"/>
      <c r="BQK60" s="265"/>
      <c r="BQL60" s="265"/>
      <c r="BQM60" s="265"/>
      <c r="BQN60" s="265"/>
      <c r="BQO60" s="265"/>
      <c r="BQP60" s="265"/>
      <c r="BQQ60" s="265"/>
      <c r="BQR60" s="265"/>
      <c r="BQS60" s="265"/>
      <c r="BQT60" s="265"/>
      <c r="BQU60" s="265"/>
      <c r="BQV60" s="466" t="e">
        <f>'Пр 5 (произв)-'!#REF!</f>
        <v>#REF!</v>
      </c>
      <c r="BQW60" s="265" t="e">
        <f>'Пр 5 (произв)-'!#REF!</f>
        <v>#REF!</v>
      </c>
      <c r="BQX60" s="265" t="e">
        <f>'Пр 5 (произв)-'!#REF!</f>
        <v>#REF!</v>
      </c>
      <c r="BQY60" s="265" t="e">
        <f>'Пр 5 (произв)-'!#REF!</f>
        <v>#REF!</v>
      </c>
      <c r="BQZ60" s="265" t="e">
        <f>'Пр 5 (произв)-'!#REF!</f>
        <v>#REF!</v>
      </c>
      <c r="BRA60" s="265"/>
      <c r="BRB60" s="265"/>
      <c r="BRC60" s="265"/>
      <c r="BRD60" s="265"/>
      <c r="BRE60" s="265"/>
      <c r="BRF60" s="467" t="e">
        <f>'Пр 5 (произв)-'!#REF!</f>
        <v>#REF!</v>
      </c>
      <c r="BRG60" s="265" t="e">
        <f>'Пр 5 (произв)-'!#REF!</f>
        <v>#REF!</v>
      </c>
      <c r="BRH60" s="265" t="e">
        <f>'Пр 5 (произв)-'!#REF!</f>
        <v>#REF!</v>
      </c>
      <c r="BRI60" s="265" t="e">
        <f>'Пр 5 (произв)-'!#REF!</f>
        <v>#REF!</v>
      </c>
      <c r="BRJ60" s="265" t="e">
        <f>'Пр 5 (произв)-'!#REF!</f>
        <v>#REF!</v>
      </c>
      <c r="BRK60" s="265"/>
      <c r="BRL60" s="265"/>
      <c r="BRM60" s="265"/>
      <c r="BRN60" s="265"/>
      <c r="BRO60" s="265"/>
      <c r="BRP60" s="467" t="e">
        <f>'Пр 5 (произв)-'!#REF!</f>
        <v>#REF!</v>
      </c>
      <c r="BRQ60" s="265" t="e">
        <f>'Пр 5 (произв)-'!#REF!</f>
        <v>#REF!</v>
      </c>
      <c r="BRR60" s="265" t="e">
        <f>'Пр 5 (произв)-'!#REF!</f>
        <v>#REF!</v>
      </c>
      <c r="BRS60" s="265" t="e">
        <f>'Пр 5 (произв)-'!#REF!</f>
        <v>#REF!</v>
      </c>
      <c r="BRT60" s="265" t="e">
        <f>'Пр 5 (произв)-'!#REF!</f>
        <v>#REF!</v>
      </c>
      <c r="BRU60" s="265"/>
      <c r="BRV60" s="265"/>
      <c r="BRW60" s="265"/>
      <c r="BRX60" s="265"/>
      <c r="BRY60" s="265"/>
      <c r="BRZ60" s="467" t="e">
        <f t="shared" ref="BRZ60" si="147">BQV60+BRF60+BRP60</f>
        <v>#REF!</v>
      </c>
      <c r="BSA60" s="468" t="e">
        <f t="shared" ref="BSA60" si="148">BQW60+BRG60+BRQ60</f>
        <v>#REF!</v>
      </c>
      <c r="BSB60" s="468" t="e">
        <f t="shared" ref="BSB60" si="149">BQX60+BRH60+BRR60</f>
        <v>#REF!</v>
      </c>
      <c r="BSC60" s="468" t="e">
        <f t="shared" ref="BSC60" si="150">BQY60+BRI60+BRS60</f>
        <v>#REF!</v>
      </c>
      <c r="BSD60" s="468" t="e">
        <f t="shared" ref="BSD60" si="151">BQZ60+BRJ60+BRT60</f>
        <v>#REF!</v>
      </c>
      <c r="BSE60" s="265"/>
      <c r="BSF60" s="265"/>
      <c r="BSG60" s="265"/>
      <c r="BSH60" s="265"/>
      <c r="BSI60" s="265"/>
      <c r="BSJ60" s="35"/>
      <c r="BSK60" s="34" t="e">
        <f>'Пр 5 (произв)-'!#REF!</f>
        <v>#REF!</v>
      </c>
      <c r="BSL60" s="35" t="e">
        <f>'Пр 5 (произв)-'!#REF!</f>
        <v>#REF!</v>
      </c>
      <c r="BSM60" s="265" t="e">
        <f>'Пр 5 (произв)-'!#REF!</f>
        <v>#REF!</v>
      </c>
      <c r="BSN60" s="265"/>
      <c r="BSO60" s="265"/>
      <c r="BSP60" s="265"/>
      <c r="BSQ60" s="265"/>
      <c r="BSR60" s="265"/>
      <c r="BSS60" s="265"/>
      <c r="BST60" s="265"/>
      <c r="BSU60" s="265"/>
      <c r="BSV60" s="265"/>
      <c r="BSW60" s="265"/>
      <c r="BSX60" s="265"/>
      <c r="BSY60" s="265"/>
      <c r="BSZ60" s="265"/>
      <c r="BTA60" s="265"/>
      <c r="BTB60" s="265"/>
      <c r="BTC60" s="265"/>
      <c r="BTD60" s="265"/>
      <c r="BTE60" s="265"/>
      <c r="BTF60" s="265"/>
      <c r="BTG60" s="265"/>
      <c r="BTH60" s="466" t="e">
        <f>'Пр 5 (произв)-'!#REF!</f>
        <v>#REF!</v>
      </c>
      <c r="BTI60" s="265" t="e">
        <f>'Пр 5 (произв)-'!#REF!</f>
        <v>#REF!</v>
      </c>
      <c r="BTJ60" s="265" t="e">
        <f>'Пр 5 (произв)-'!#REF!</f>
        <v>#REF!</v>
      </c>
      <c r="BTK60" s="265" t="e">
        <f>'Пр 5 (произв)-'!#REF!</f>
        <v>#REF!</v>
      </c>
      <c r="BTL60" s="265" t="e">
        <f>'Пр 5 (произв)-'!#REF!</f>
        <v>#REF!</v>
      </c>
      <c r="BTM60" s="265"/>
      <c r="BTN60" s="265"/>
      <c r="BTO60" s="265"/>
      <c r="BTP60" s="265"/>
      <c r="BTQ60" s="265"/>
      <c r="BTR60" s="467" t="e">
        <f>'Пр 5 (произв)-'!#REF!</f>
        <v>#REF!</v>
      </c>
      <c r="BTS60" s="265" t="e">
        <f>'Пр 5 (произв)-'!#REF!</f>
        <v>#REF!</v>
      </c>
      <c r="BTT60" s="265" t="e">
        <f>'Пр 5 (произв)-'!#REF!</f>
        <v>#REF!</v>
      </c>
      <c r="BTU60" s="265" t="e">
        <f>'Пр 5 (произв)-'!#REF!</f>
        <v>#REF!</v>
      </c>
      <c r="BTV60" s="265" t="e">
        <f>'Пр 5 (произв)-'!#REF!</f>
        <v>#REF!</v>
      </c>
      <c r="BTW60" s="265"/>
      <c r="BTX60" s="265"/>
      <c r="BTY60" s="265"/>
      <c r="BTZ60" s="265"/>
      <c r="BUA60" s="265"/>
      <c r="BUB60" s="467" t="e">
        <f>'Пр 5 (произв)-'!#REF!</f>
        <v>#REF!</v>
      </c>
      <c r="BUC60" s="265" t="e">
        <f>'Пр 5 (произв)-'!#REF!</f>
        <v>#REF!</v>
      </c>
      <c r="BUD60" s="265" t="e">
        <f>'Пр 5 (произв)-'!#REF!</f>
        <v>#REF!</v>
      </c>
      <c r="BUE60" s="265" t="e">
        <f>'Пр 5 (произв)-'!#REF!</f>
        <v>#REF!</v>
      </c>
      <c r="BUF60" s="265" t="e">
        <f>'Пр 5 (произв)-'!#REF!</f>
        <v>#REF!</v>
      </c>
      <c r="BUG60" s="265"/>
      <c r="BUH60" s="265"/>
      <c r="BUI60" s="265"/>
      <c r="BUJ60" s="265"/>
      <c r="BUK60" s="265"/>
      <c r="BUL60" s="467" t="e">
        <f t="shared" ref="BUL60" si="152">BTH60+BTR60+BUB60</f>
        <v>#REF!</v>
      </c>
      <c r="BUM60" s="468" t="e">
        <f t="shared" ref="BUM60" si="153">BTI60+BTS60+BUC60</f>
        <v>#REF!</v>
      </c>
      <c r="BUN60" s="468" t="e">
        <f t="shared" ref="BUN60" si="154">BTJ60+BTT60+BUD60</f>
        <v>#REF!</v>
      </c>
      <c r="BUO60" s="468" t="e">
        <f t="shared" ref="BUO60" si="155">BTK60+BTU60+BUE60</f>
        <v>#REF!</v>
      </c>
      <c r="BUP60" s="468" t="e">
        <f t="shared" ref="BUP60" si="156">BTL60+BTV60+BUF60</f>
        <v>#REF!</v>
      </c>
      <c r="BUQ60" s="265"/>
      <c r="BUR60" s="265"/>
      <c r="BUS60" s="265"/>
      <c r="BUT60" s="265"/>
      <c r="BUU60" s="265"/>
      <c r="BUV60" s="35"/>
      <c r="BUW60" s="34" t="e">
        <f>'Пр 5 (произв)-'!#REF!</f>
        <v>#REF!</v>
      </c>
      <c r="BUX60" s="35" t="e">
        <f>'Пр 5 (произв)-'!#REF!</f>
        <v>#REF!</v>
      </c>
      <c r="BUY60" s="265" t="e">
        <f>'Пр 5 (произв)-'!#REF!</f>
        <v>#REF!</v>
      </c>
      <c r="BUZ60" s="265"/>
      <c r="BVA60" s="265"/>
      <c r="BVB60" s="265"/>
      <c r="BVC60" s="265"/>
      <c r="BVD60" s="265"/>
      <c r="BVE60" s="265"/>
      <c r="BVF60" s="265"/>
      <c r="BVG60" s="265"/>
      <c r="BVH60" s="265"/>
      <c r="BVI60" s="265"/>
      <c r="BVJ60" s="265"/>
      <c r="BVK60" s="265"/>
      <c r="BVL60" s="265"/>
      <c r="BVM60" s="265"/>
      <c r="BVN60" s="265"/>
      <c r="BVO60" s="265"/>
      <c r="BVP60" s="265"/>
      <c r="BVQ60" s="265"/>
      <c r="BVR60" s="265"/>
      <c r="BVS60" s="265"/>
      <c r="BVT60" s="466" t="e">
        <f>'Пр 5 (произв)-'!#REF!</f>
        <v>#REF!</v>
      </c>
      <c r="BVU60" s="265" t="e">
        <f>'Пр 5 (произв)-'!#REF!</f>
        <v>#REF!</v>
      </c>
      <c r="BVV60" s="265" t="e">
        <f>'Пр 5 (произв)-'!#REF!</f>
        <v>#REF!</v>
      </c>
      <c r="BVW60" s="265" t="e">
        <f>'Пр 5 (произв)-'!#REF!</f>
        <v>#REF!</v>
      </c>
      <c r="BVX60" s="265" t="e">
        <f>'Пр 5 (произв)-'!#REF!</f>
        <v>#REF!</v>
      </c>
      <c r="BVY60" s="265"/>
      <c r="BVZ60" s="265"/>
      <c r="BWA60" s="265"/>
      <c r="BWB60" s="265"/>
      <c r="BWC60" s="265"/>
      <c r="BWD60" s="467" t="e">
        <f>'Пр 5 (произв)-'!#REF!</f>
        <v>#REF!</v>
      </c>
      <c r="BWE60" s="265" t="e">
        <f>'Пр 5 (произв)-'!#REF!</f>
        <v>#REF!</v>
      </c>
      <c r="BWF60" s="265" t="e">
        <f>'Пр 5 (произв)-'!#REF!</f>
        <v>#REF!</v>
      </c>
      <c r="BWG60" s="265" t="e">
        <f>'Пр 5 (произв)-'!#REF!</f>
        <v>#REF!</v>
      </c>
      <c r="BWH60" s="265" t="e">
        <f>'Пр 5 (произв)-'!#REF!</f>
        <v>#REF!</v>
      </c>
      <c r="BWI60" s="265"/>
      <c r="BWJ60" s="265"/>
      <c r="BWK60" s="265"/>
      <c r="BWL60" s="265"/>
      <c r="BWM60" s="265"/>
      <c r="BWN60" s="467" t="e">
        <f>'Пр 5 (произв)-'!#REF!</f>
        <v>#REF!</v>
      </c>
      <c r="BWO60" s="265" t="e">
        <f>'Пр 5 (произв)-'!#REF!</f>
        <v>#REF!</v>
      </c>
      <c r="BWP60" s="265" t="e">
        <f>'Пр 5 (произв)-'!#REF!</f>
        <v>#REF!</v>
      </c>
      <c r="BWQ60" s="265" t="e">
        <f>'Пр 5 (произв)-'!#REF!</f>
        <v>#REF!</v>
      </c>
      <c r="BWR60" s="265" t="e">
        <f>'Пр 5 (произв)-'!#REF!</f>
        <v>#REF!</v>
      </c>
      <c r="BWS60" s="265"/>
      <c r="BWT60" s="265"/>
      <c r="BWU60" s="265"/>
      <c r="BWV60" s="265"/>
      <c r="BWW60" s="265"/>
      <c r="BWX60" s="467" t="e">
        <f t="shared" ref="BWX60" si="157">BVT60+BWD60+BWN60</f>
        <v>#REF!</v>
      </c>
      <c r="BWY60" s="468" t="e">
        <f t="shared" ref="BWY60" si="158">BVU60+BWE60+BWO60</f>
        <v>#REF!</v>
      </c>
      <c r="BWZ60" s="468" t="e">
        <f t="shared" ref="BWZ60" si="159">BVV60+BWF60+BWP60</f>
        <v>#REF!</v>
      </c>
      <c r="BXA60" s="468" t="e">
        <f t="shared" ref="BXA60" si="160">BVW60+BWG60+BWQ60</f>
        <v>#REF!</v>
      </c>
      <c r="BXB60" s="468" t="e">
        <f t="shared" ref="BXB60" si="161">BVX60+BWH60+BWR60</f>
        <v>#REF!</v>
      </c>
      <c r="BXC60" s="265"/>
      <c r="BXD60" s="265"/>
      <c r="BXE60" s="265"/>
      <c r="BXF60" s="265"/>
      <c r="BXG60" s="265"/>
      <c r="BXH60" s="35"/>
      <c r="BXI60" s="34" t="e">
        <f>'Пр 5 (произв)-'!#REF!</f>
        <v>#REF!</v>
      </c>
      <c r="BXJ60" s="35" t="e">
        <f>'Пр 5 (произв)-'!#REF!</f>
        <v>#REF!</v>
      </c>
      <c r="BXK60" s="265" t="e">
        <f>'Пр 5 (произв)-'!#REF!</f>
        <v>#REF!</v>
      </c>
      <c r="BXL60" s="265"/>
      <c r="BXM60" s="265"/>
      <c r="BXN60" s="265"/>
      <c r="BXO60" s="265"/>
      <c r="BXP60" s="265"/>
      <c r="BXQ60" s="265"/>
      <c r="BXR60" s="265"/>
      <c r="BXS60" s="265"/>
      <c r="BXT60" s="265"/>
      <c r="BXU60" s="265"/>
      <c r="BXV60" s="265"/>
      <c r="BXW60" s="265"/>
      <c r="BXX60" s="265"/>
      <c r="BXY60" s="265"/>
      <c r="BXZ60" s="265"/>
      <c r="BYA60" s="265"/>
      <c r="BYB60" s="265"/>
      <c r="BYC60" s="265"/>
      <c r="BYD60" s="265"/>
      <c r="BYE60" s="265"/>
      <c r="BYF60" s="466" t="e">
        <f>'Пр 5 (произв)-'!#REF!</f>
        <v>#REF!</v>
      </c>
      <c r="BYG60" s="265" t="e">
        <f>'Пр 5 (произв)-'!#REF!</f>
        <v>#REF!</v>
      </c>
      <c r="BYH60" s="265" t="e">
        <f>'Пр 5 (произв)-'!#REF!</f>
        <v>#REF!</v>
      </c>
      <c r="BYI60" s="265" t="e">
        <f>'Пр 5 (произв)-'!#REF!</f>
        <v>#REF!</v>
      </c>
      <c r="BYJ60" s="265" t="e">
        <f>'Пр 5 (произв)-'!#REF!</f>
        <v>#REF!</v>
      </c>
      <c r="BYK60" s="265"/>
      <c r="BYL60" s="265"/>
      <c r="BYM60" s="265"/>
      <c r="BYN60" s="265"/>
      <c r="BYO60" s="265"/>
      <c r="BYP60" s="467" t="e">
        <f>'Пр 5 (произв)-'!#REF!</f>
        <v>#REF!</v>
      </c>
      <c r="BYQ60" s="265" t="e">
        <f>'Пр 5 (произв)-'!#REF!</f>
        <v>#REF!</v>
      </c>
      <c r="BYR60" s="265" t="e">
        <f>'Пр 5 (произв)-'!#REF!</f>
        <v>#REF!</v>
      </c>
      <c r="BYS60" s="265" t="e">
        <f>'Пр 5 (произв)-'!#REF!</f>
        <v>#REF!</v>
      </c>
      <c r="BYT60" s="265" t="e">
        <f>'Пр 5 (произв)-'!#REF!</f>
        <v>#REF!</v>
      </c>
      <c r="BYU60" s="265"/>
      <c r="BYV60" s="265"/>
      <c r="BYW60" s="265"/>
      <c r="BYX60" s="265"/>
      <c r="BYY60" s="265"/>
      <c r="BYZ60" s="467" t="e">
        <f>'Пр 5 (произв)-'!#REF!</f>
        <v>#REF!</v>
      </c>
      <c r="BZA60" s="265" t="e">
        <f>'Пр 5 (произв)-'!#REF!</f>
        <v>#REF!</v>
      </c>
      <c r="BZB60" s="265" t="e">
        <f>'Пр 5 (произв)-'!#REF!</f>
        <v>#REF!</v>
      </c>
      <c r="BZC60" s="265" t="e">
        <f>'Пр 5 (произв)-'!#REF!</f>
        <v>#REF!</v>
      </c>
      <c r="BZD60" s="265" t="e">
        <f>'Пр 5 (произв)-'!#REF!</f>
        <v>#REF!</v>
      </c>
      <c r="BZE60" s="265"/>
      <c r="BZF60" s="265"/>
      <c r="BZG60" s="265"/>
      <c r="BZH60" s="265"/>
      <c r="BZI60" s="265"/>
      <c r="BZJ60" s="467" t="e">
        <f t="shared" ref="BZJ60" si="162">BYF60+BYP60+BYZ60</f>
        <v>#REF!</v>
      </c>
      <c r="BZK60" s="468" t="e">
        <f t="shared" ref="BZK60" si="163">BYG60+BYQ60+BZA60</f>
        <v>#REF!</v>
      </c>
      <c r="BZL60" s="468" t="e">
        <f t="shared" ref="BZL60" si="164">BYH60+BYR60+BZB60</f>
        <v>#REF!</v>
      </c>
      <c r="BZM60" s="468" t="e">
        <f t="shared" ref="BZM60" si="165">BYI60+BYS60+BZC60</f>
        <v>#REF!</v>
      </c>
      <c r="BZN60" s="468" t="e">
        <f t="shared" ref="BZN60" si="166">BYJ60+BYT60+BZD60</f>
        <v>#REF!</v>
      </c>
      <c r="BZO60" s="265"/>
      <c r="BZP60" s="265"/>
      <c r="BZQ60" s="265"/>
      <c r="BZR60" s="265"/>
      <c r="BZS60" s="265"/>
      <c r="BZT60" s="35"/>
      <c r="BZU60" s="34" t="e">
        <f>'Пр 5 (произв)-'!#REF!</f>
        <v>#REF!</v>
      </c>
      <c r="BZV60" s="35" t="e">
        <f>'Пр 5 (произв)-'!#REF!</f>
        <v>#REF!</v>
      </c>
      <c r="BZW60" s="265" t="e">
        <f>'Пр 5 (произв)-'!#REF!</f>
        <v>#REF!</v>
      </c>
      <c r="BZX60" s="265"/>
      <c r="BZY60" s="265"/>
      <c r="BZZ60" s="265"/>
      <c r="CAA60" s="265"/>
      <c r="CAB60" s="265"/>
      <c r="CAC60" s="265"/>
      <c r="CAD60" s="265"/>
      <c r="CAE60" s="265"/>
      <c r="CAF60" s="265"/>
      <c r="CAG60" s="265"/>
      <c r="CAH60" s="265"/>
      <c r="CAI60" s="265"/>
      <c r="CAJ60" s="265"/>
      <c r="CAK60" s="265"/>
      <c r="CAL60" s="265"/>
      <c r="CAM60" s="265"/>
      <c r="CAN60" s="265"/>
      <c r="CAO60" s="265"/>
      <c r="CAP60" s="265"/>
      <c r="CAQ60" s="265"/>
      <c r="CAR60" s="466" t="e">
        <f>'Пр 5 (произв)-'!#REF!</f>
        <v>#REF!</v>
      </c>
      <c r="CAS60" s="265" t="e">
        <f>'Пр 5 (произв)-'!#REF!</f>
        <v>#REF!</v>
      </c>
      <c r="CAT60" s="265" t="e">
        <f>'Пр 5 (произв)-'!#REF!</f>
        <v>#REF!</v>
      </c>
      <c r="CAU60" s="265" t="e">
        <f>'Пр 5 (произв)-'!#REF!</f>
        <v>#REF!</v>
      </c>
      <c r="CAV60" s="265" t="e">
        <f>'Пр 5 (произв)-'!#REF!</f>
        <v>#REF!</v>
      </c>
      <c r="CAW60" s="265"/>
      <c r="CAX60" s="265"/>
      <c r="CAY60" s="265"/>
      <c r="CAZ60" s="265"/>
      <c r="CBA60" s="265"/>
      <c r="CBB60" s="467" t="e">
        <f>'Пр 5 (произв)-'!#REF!</f>
        <v>#REF!</v>
      </c>
      <c r="CBC60" s="265" t="e">
        <f>'Пр 5 (произв)-'!#REF!</f>
        <v>#REF!</v>
      </c>
      <c r="CBD60" s="265" t="e">
        <f>'Пр 5 (произв)-'!#REF!</f>
        <v>#REF!</v>
      </c>
      <c r="CBE60" s="265" t="e">
        <f>'Пр 5 (произв)-'!#REF!</f>
        <v>#REF!</v>
      </c>
      <c r="CBF60" s="265" t="e">
        <f>'Пр 5 (произв)-'!#REF!</f>
        <v>#REF!</v>
      </c>
      <c r="CBG60" s="265"/>
      <c r="CBH60" s="265"/>
      <c r="CBI60" s="265"/>
      <c r="CBJ60" s="265"/>
      <c r="CBK60" s="265"/>
      <c r="CBL60" s="467" t="e">
        <f>'Пр 5 (произв)-'!#REF!</f>
        <v>#REF!</v>
      </c>
      <c r="CBM60" s="265" t="e">
        <f>'Пр 5 (произв)-'!#REF!</f>
        <v>#REF!</v>
      </c>
      <c r="CBN60" s="265" t="e">
        <f>'Пр 5 (произв)-'!#REF!</f>
        <v>#REF!</v>
      </c>
      <c r="CBO60" s="265" t="e">
        <f>'Пр 5 (произв)-'!#REF!</f>
        <v>#REF!</v>
      </c>
      <c r="CBP60" s="265" t="e">
        <f>'Пр 5 (произв)-'!#REF!</f>
        <v>#REF!</v>
      </c>
      <c r="CBQ60" s="265"/>
      <c r="CBR60" s="265"/>
      <c r="CBS60" s="265"/>
      <c r="CBT60" s="265"/>
      <c r="CBU60" s="265"/>
      <c r="CBV60" s="467" t="e">
        <f t="shared" ref="CBV60" si="167">CAR60+CBB60+CBL60</f>
        <v>#REF!</v>
      </c>
      <c r="CBW60" s="468" t="e">
        <f t="shared" ref="CBW60" si="168">CAS60+CBC60+CBM60</f>
        <v>#REF!</v>
      </c>
      <c r="CBX60" s="468" t="e">
        <f t="shared" ref="CBX60" si="169">CAT60+CBD60+CBN60</f>
        <v>#REF!</v>
      </c>
      <c r="CBY60" s="468" t="e">
        <f t="shared" ref="CBY60" si="170">CAU60+CBE60+CBO60</f>
        <v>#REF!</v>
      </c>
      <c r="CBZ60" s="468" t="e">
        <f t="shared" ref="CBZ60" si="171">CAV60+CBF60+CBP60</f>
        <v>#REF!</v>
      </c>
      <c r="CCA60" s="265"/>
      <c r="CCB60" s="265"/>
      <c r="CCC60" s="265"/>
      <c r="CCD60" s="265"/>
      <c r="CCE60" s="265"/>
      <c r="CCF60" s="35"/>
      <c r="CCG60" s="34" t="e">
        <f>'Пр 5 (произв)-'!#REF!</f>
        <v>#REF!</v>
      </c>
      <c r="CCH60" s="35" t="e">
        <f>'Пр 5 (произв)-'!#REF!</f>
        <v>#REF!</v>
      </c>
      <c r="CCI60" s="265" t="e">
        <f>'Пр 5 (произв)-'!#REF!</f>
        <v>#REF!</v>
      </c>
      <c r="CCJ60" s="265"/>
      <c r="CCK60" s="265"/>
      <c r="CCL60" s="265"/>
      <c r="CCM60" s="265"/>
      <c r="CCN60" s="265"/>
      <c r="CCO60" s="265"/>
      <c r="CCP60" s="265"/>
      <c r="CCQ60" s="265"/>
      <c r="CCR60" s="265"/>
      <c r="CCS60" s="265"/>
      <c r="CCT60" s="265"/>
      <c r="CCU60" s="265"/>
      <c r="CCV60" s="265"/>
      <c r="CCW60" s="265"/>
      <c r="CCX60" s="265"/>
      <c r="CCY60" s="265"/>
      <c r="CCZ60" s="265"/>
      <c r="CDA60" s="265"/>
      <c r="CDB60" s="265"/>
      <c r="CDC60" s="265"/>
      <c r="CDD60" s="466" t="e">
        <f>'Пр 5 (произв)-'!#REF!</f>
        <v>#REF!</v>
      </c>
      <c r="CDE60" s="265" t="e">
        <f>'Пр 5 (произв)-'!#REF!</f>
        <v>#REF!</v>
      </c>
      <c r="CDF60" s="265" t="e">
        <f>'Пр 5 (произв)-'!#REF!</f>
        <v>#REF!</v>
      </c>
      <c r="CDG60" s="265" t="e">
        <f>'Пр 5 (произв)-'!#REF!</f>
        <v>#REF!</v>
      </c>
      <c r="CDH60" s="265" t="e">
        <f>'Пр 5 (произв)-'!#REF!</f>
        <v>#REF!</v>
      </c>
      <c r="CDI60" s="265"/>
      <c r="CDJ60" s="265"/>
      <c r="CDK60" s="265"/>
      <c r="CDL60" s="265"/>
      <c r="CDM60" s="265"/>
      <c r="CDN60" s="467" t="e">
        <f>'Пр 5 (произв)-'!#REF!</f>
        <v>#REF!</v>
      </c>
      <c r="CDO60" s="265" t="e">
        <f>'Пр 5 (произв)-'!#REF!</f>
        <v>#REF!</v>
      </c>
      <c r="CDP60" s="265" t="e">
        <f>'Пр 5 (произв)-'!#REF!</f>
        <v>#REF!</v>
      </c>
      <c r="CDQ60" s="265" t="e">
        <f>'Пр 5 (произв)-'!#REF!</f>
        <v>#REF!</v>
      </c>
      <c r="CDR60" s="265" t="e">
        <f>'Пр 5 (произв)-'!#REF!</f>
        <v>#REF!</v>
      </c>
      <c r="CDS60" s="265"/>
      <c r="CDT60" s="265"/>
      <c r="CDU60" s="265"/>
      <c r="CDV60" s="265"/>
      <c r="CDW60" s="265"/>
      <c r="CDX60" s="467" t="e">
        <f>'Пр 5 (произв)-'!#REF!</f>
        <v>#REF!</v>
      </c>
      <c r="CDY60" s="265" t="e">
        <f>'Пр 5 (произв)-'!#REF!</f>
        <v>#REF!</v>
      </c>
      <c r="CDZ60" s="265" t="e">
        <f>'Пр 5 (произв)-'!#REF!</f>
        <v>#REF!</v>
      </c>
      <c r="CEA60" s="265" t="e">
        <f>'Пр 5 (произв)-'!#REF!</f>
        <v>#REF!</v>
      </c>
      <c r="CEB60" s="265" t="e">
        <f>'Пр 5 (произв)-'!#REF!</f>
        <v>#REF!</v>
      </c>
      <c r="CEC60" s="265"/>
      <c r="CED60" s="265"/>
      <c r="CEE60" s="265"/>
      <c r="CEF60" s="265"/>
      <c r="CEG60" s="265"/>
      <c r="CEH60" s="467" t="e">
        <f t="shared" ref="CEH60" si="172">CDD60+CDN60+CDX60</f>
        <v>#REF!</v>
      </c>
      <c r="CEI60" s="468" t="e">
        <f t="shared" ref="CEI60" si="173">CDE60+CDO60+CDY60</f>
        <v>#REF!</v>
      </c>
      <c r="CEJ60" s="468" t="e">
        <f t="shared" ref="CEJ60" si="174">CDF60+CDP60+CDZ60</f>
        <v>#REF!</v>
      </c>
      <c r="CEK60" s="468" t="e">
        <f t="shared" ref="CEK60" si="175">CDG60+CDQ60+CEA60</f>
        <v>#REF!</v>
      </c>
      <c r="CEL60" s="468" t="e">
        <f t="shared" ref="CEL60" si="176">CDH60+CDR60+CEB60</f>
        <v>#REF!</v>
      </c>
      <c r="CEM60" s="265"/>
      <c r="CEN60" s="265"/>
      <c r="CEO60" s="265"/>
      <c r="CEP60" s="265"/>
      <c r="CEQ60" s="265"/>
      <c r="CER60" s="35"/>
      <c r="CES60" s="34" t="e">
        <f>'Пр 5 (произв)-'!#REF!</f>
        <v>#REF!</v>
      </c>
      <c r="CET60" s="35" t="e">
        <f>'Пр 5 (произв)-'!#REF!</f>
        <v>#REF!</v>
      </c>
      <c r="CEU60" s="265" t="e">
        <f>'Пр 5 (произв)-'!#REF!</f>
        <v>#REF!</v>
      </c>
      <c r="CEV60" s="265"/>
      <c r="CEW60" s="265"/>
      <c r="CEX60" s="265"/>
      <c r="CEY60" s="265"/>
      <c r="CEZ60" s="265"/>
      <c r="CFA60" s="265"/>
      <c r="CFB60" s="265"/>
      <c r="CFC60" s="265"/>
      <c r="CFD60" s="265"/>
      <c r="CFE60" s="265"/>
      <c r="CFF60" s="265"/>
      <c r="CFG60" s="265"/>
      <c r="CFH60" s="265"/>
      <c r="CFI60" s="265"/>
      <c r="CFJ60" s="265"/>
      <c r="CFK60" s="265"/>
      <c r="CFL60" s="265"/>
      <c r="CFM60" s="265"/>
      <c r="CFN60" s="265"/>
      <c r="CFO60" s="265"/>
      <c r="CFP60" s="466" t="e">
        <f>'Пр 5 (произв)-'!#REF!</f>
        <v>#REF!</v>
      </c>
      <c r="CFQ60" s="265" t="e">
        <f>'Пр 5 (произв)-'!#REF!</f>
        <v>#REF!</v>
      </c>
      <c r="CFR60" s="265" t="e">
        <f>'Пр 5 (произв)-'!#REF!</f>
        <v>#REF!</v>
      </c>
      <c r="CFS60" s="265" t="e">
        <f>'Пр 5 (произв)-'!#REF!</f>
        <v>#REF!</v>
      </c>
      <c r="CFT60" s="265" t="e">
        <f>'Пр 5 (произв)-'!#REF!</f>
        <v>#REF!</v>
      </c>
      <c r="CFU60" s="265"/>
      <c r="CFV60" s="265"/>
      <c r="CFW60" s="265"/>
      <c r="CFX60" s="265"/>
      <c r="CFY60" s="265"/>
      <c r="CFZ60" s="467" t="e">
        <f>'Пр 5 (произв)-'!#REF!</f>
        <v>#REF!</v>
      </c>
      <c r="CGA60" s="265" t="e">
        <f>'Пр 5 (произв)-'!#REF!</f>
        <v>#REF!</v>
      </c>
      <c r="CGB60" s="265" t="e">
        <f>'Пр 5 (произв)-'!#REF!</f>
        <v>#REF!</v>
      </c>
      <c r="CGC60" s="265" t="e">
        <f>'Пр 5 (произв)-'!#REF!</f>
        <v>#REF!</v>
      </c>
      <c r="CGD60" s="265" t="e">
        <f>'Пр 5 (произв)-'!#REF!</f>
        <v>#REF!</v>
      </c>
      <c r="CGE60" s="265"/>
      <c r="CGF60" s="265"/>
      <c r="CGG60" s="265"/>
      <c r="CGH60" s="265"/>
      <c r="CGI60" s="265"/>
      <c r="CGJ60" s="467" t="e">
        <f>'Пр 5 (произв)-'!#REF!</f>
        <v>#REF!</v>
      </c>
      <c r="CGK60" s="265" t="e">
        <f>'Пр 5 (произв)-'!#REF!</f>
        <v>#REF!</v>
      </c>
      <c r="CGL60" s="265" t="e">
        <f>'Пр 5 (произв)-'!#REF!</f>
        <v>#REF!</v>
      </c>
      <c r="CGM60" s="265" t="e">
        <f>'Пр 5 (произв)-'!#REF!</f>
        <v>#REF!</v>
      </c>
      <c r="CGN60" s="265" t="e">
        <f>'Пр 5 (произв)-'!#REF!</f>
        <v>#REF!</v>
      </c>
      <c r="CGO60" s="265"/>
      <c r="CGP60" s="265"/>
      <c r="CGQ60" s="265"/>
      <c r="CGR60" s="265"/>
      <c r="CGS60" s="265"/>
      <c r="CGT60" s="467" t="e">
        <f t="shared" ref="CGT60" si="177">CFP60+CFZ60+CGJ60</f>
        <v>#REF!</v>
      </c>
      <c r="CGU60" s="468" t="e">
        <f t="shared" ref="CGU60" si="178">CFQ60+CGA60+CGK60</f>
        <v>#REF!</v>
      </c>
      <c r="CGV60" s="468" t="e">
        <f t="shared" ref="CGV60" si="179">CFR60+CGB60+CGL60</f>
        <v>#REF!</v>
      </c>
      <c r="CGW60" s="468" t="e">
        <f t="shared" ref="CGW60" si="180">CFS60+CGC60+CGM60</f>
        <v>#REF!</v>
      </c>
      <c r="CGX60" s="468" t="e">
        <f t="shared" ref="CGX60" si="181">CFT60+CGD60+CGN60</f>
        <v>#REF!</v>
      </c>
      <c r="CGY60" s="265"/>
      <c r="CGZ60" s="265"/>
      <c r="CHA60" s="265"/>
      <c r="CHB60" s="265"/>
      <c r="CHC60" s="265"/>
      <c r="CHD60" s="35"/>
      <c r="CHE60" s="34" t="e">
        <f>'Пр 5 (произв)-'!#REF!</f>
        <v>#REF!</v>
      </c>
      <c r="CHF60" s="35" t="e">
        <f>'Пр 5 (произв)-'!#REF!</f>
        <v>#REF!</v>
      </c>
      <c r="CHG60" s="265" t="e">
        <f>'Пр 5 (произв)-'!#REF!</f>
        <v>#REF!</v>
      </c>
      <c r="CHH60" s="265"/>
      <c r="CHI60" s="265"/>
      <c r="CHJ60" s="265"/>
      <c r="CHK60" s="265"/>
      <c r="CHL60" s="265"/>
      <c r="CHM60" s="265"/>
      <c r="CHN60" s="265"/>
      <c r="CHO60" s="265"/>
      <c r="CHP60" s="265"/>
      <c r="CHQ60" s="265"/>
      <c r="CHR60" s="265"/>
      <c r="CHS60" s="265"/>
      <c r="CHT60" s="265"/>
      <c r="CHU60" s="265"/>
      <c r="CHV60" s="265"/>
      <c r="CHW60" s="265"/>
      <c r="CHX60" s="265"/>
      <c r="CHY60" s="265"/>
      <c r="CHZ60" s="265"/>
      <c r="CIA60" s="265"/>
      <c r="CIB60" s="466" t="e">
        <f>'Пр 5 (произв)-'!#REF!</f>
        <v>#REF!</v>
      </c>
      <c r="CIC60" s="265" t="e">
        <f>'Пр 5 (произв)-'!#REF!</f>
        <v>#REF!</v>
      </c>
      <c r="CID60" s="265" t="e">
        <f>'Пр 5 (произв)-'!#REF!</f>
        <v>#REF!</v>
      </c>
      <c r="CIE60" s="265" t="e">
        <f>'Пр 5 (произв)-'!#REF!</f>
        <v>#REF!</v>
      </c>
      <c r="CIF60" s="265" t="e">
        <f>'Пр 5 (произв)-'!#REF!</f>
        <v>#REF!</v>
      </c>
      <c r="CIG60" s="265"/>
      <c r="CIH60" s="265"/>
      <c r="CII60" s="265"/>
      <c r="CIJ60" s="265"/>
      <c r="CIK60" s="265"/>
      <c r="CIL60" s="467" t="e">
        <f>'Пр 5 (произв)-'!#REF!</f>
        <v>#REF!</v>
      </c>
      <c r="CIM60" s="265" t="e">
        <f>'Пр 5 (произв)-'!#REF!</f>
        <v>#REF!</v>
      </c>
      <c r="CIN60" s="265" t="e">
        <f>'Пр 5 (произв)-'!#REF!</f>
        <v>#REF!</v>
      </c>
      <c r="CIO60" s="265" t="e">
        <f>'Пр 5 (произв)-'!#REF!</f>
        <v>#REF!</v>
      </c>
      <c r="CIP60" s="265" t="e">
        <f>'Пр 5 (произв)-'!#REF!</f>
        <v>#REF!</v>
      </c>
      <c r="CIQ60" s="265"/>
      <c r="CIR60" s="265"/>
      <c r="CIS60" s="265"/>
      <c r="CIT60" s="265"/>
      <c r="CIU60" s="265"/>
      <c r="CIV60" s="467" t="e">
        <f>'Пр 5 (произв)-'!#REF!</f>
        <v>#REF!</v>
      </c>
      <c r="CIW60" s="265" t="e">
        <f>'Пр 5 (произв)-'!#REF!</f>
        <v>#REF!</v>
      </c>
      <c r="CIX60" s="265" t="e">
        <f>'Пр 5 (произв)-'!#REF!</f>
        <v>#REF!</v>
      </c>
      <c r="CIY60" s="265" t="e">
        <f>'Пр 5 (произв)-'!#REF!</f>
        <v>#REF!</v>
      </c>
      <c r="CIZ60" s="265" t="e">
        <f>'Пр 5 (произв)-'!#REF!</f>
        <v>#REF!</v>
      </c>
      <c r="CJA60" s="265"/>
      <c r="CJB60" s="265"/>
      <c r="CJC60" s="265"/>
      <c r="CJD60" s="265"/>
      <c r="CJE60" s="265"/>
      <c r="CJF60" s="467" t="e">
        <f t="shared" ref="CJF60" si="182">CIB60+CIL60+CIV60</f>
        <v>#REF!</v>
      </c>
      <c r="CJG60" s="468" t="e">
        <f t="shared" ref="CJG60" si="183">CIC60+CIM60+CIW60</f>
        <v>#REF!</v>
      </c>
      <c r="CJH60" s="468" t="e">
        <f t="shared" ref="CJH60" si="184">CID60+CIN60+CIX60</f>
        <v>#REF!</v>
      </c>
      <c r="CJI60" s="468" t="e">
        <f t="shared" ref="CJI60" si="185">CIE60+CIO60+CIY60</f>
        <v>#REF!</v>
      </c>
      <c r="CJJ60" s="468" t="e">
        <f t="shared" ref="CJJ60" si="186">CIF60+CIP60+CIZ60</f>
        <v>#REF!</v>
      </c>
      <c r="CJK60" s="265"/>
      <c r="CJL60" s="265"/>
      <c r="CJM60" s="265"/>
      <c r="CJN60" s="265"/>
      <c r="CJO60" s="265"/>
      <c r="CJP60" s="35"/>
      <c r="CJQ60" s="34" t="e">
        <f>'Пр 5 (произв)-'!#REF!</f>
        <v>#REF!</v>
      </c>
      <c r="CJR60" s="35" t="e">
        <f>'Пр 5 (произв)-'!#REF!</f>
        <v>#REF!</v>
      </c>
      <c r="CJS60" s="265" t="e">
        <f>'Пр 5 (произв)-'!#REF!</f>
        <v>#REF!</v>
      </c>
      <c r="CJT60" s="265"/>
      <c r="CJU60" s="265"/>
      <c r="CJV60" s="265"/>
      <c r="CJW60" s="265"/>
      <c r="CJX60" s="265"/>
      <c r="CJY60" s="265"/>
      <c r="CJZ60" s="265"/>
      <c r="CKA60" s="265"/>
      <c r="CKB60" s="265"/>
      <c r="CKC60" s="265"/>
      <c r="CKD60" s="265"/>
      <c r="CKE60" s="265"/>
      <c r="CKF60" s="265"/>
      <c r="CKG60" s="265"/>
      <c r="CKH60" s="265"/>
      <c r="CKI60" s="265"/>
      <c r="CKJ60" s="265"/>
      <c r="CKK60" s="265"/>
      <c r="CKL60" s="265"/>
      <c r="CKM60" s="265"/>
      <c r="CKN60" s="466" t="e">
        <f>'Пр 5 (произв)-'!#REF!</f>
        <v>#REF!</v>
      </c>
      <c r="CKO60" s="265" t="e">
        <f>'Пр 5 (произв)-'!#REF!</f>
        <v>#REF!</v>
      </c>
      <c r="CKP60" s="265" t="e">
        <f>'Пр 5 (произв)-'!#REF!</f>
        <v>#REF!</v>
      </c>
      <c r="CKQ60" s="265" t="e">
        <f>'Пр 5 (произв)-'!#REF!</f>
        <v>#REF!</v>
      </c>
      <c r="CKR60" s="265" t="e">
        <f>'Пр 5 (произв)-'!#REF!</f>
        <v>#REF!</v>
      </c>
      <c r="CKS60" s="265"/>
      <c r="CKT60" s="265"/>
      <c r="CKU60" s="265"/>
      <c r="CKV60" s="265"/>
      <c r="CKW60" s="265"/>
      <c r="CKX60" s="467" t="e">
        <f>'Пр 5 (произв)-'!#REF!</f>
        <v>#REF!</v>
      </c>
      <c r="CKY60" s="265" t="e">
        <f>'Пр 5 (произв)-'!#REF!</f>
        <v>#REF!</v>
      </c>
      <c r="CKZ60" s="265" t="e">
        <f>'Пр 5 (произв)-'!#REF!</f>
        <v>#REF!</v>
      </c>
      <c r="CLA60" s="265" t="e">
        <f>'Пр 5 (произв)-'!#REF!</f>
        <v>#REF!</v>
      </c>
      <c r="CLB60" s="265" t="e">
        <f>'Пр 5 (произв)-'!#REF!</f>
        <v>#REF!</v>
      </c>
      <c r="CLC60" s="265"/>
      <c r="CLD60" s="265"/>
      <c r="CLE60" s="265"/>
      <c r="CLF60" s="265"/>
      <c r="CLG60" s="265"/>
      <c r="CLH60" s="467" t="e">
        <f>'Пр 5 (произв)-'!#REF!</f>
        <v>#REF!</v>
      </c>
      <c r="CLI60" s="265" t="e">
        <f>'Пр 5 (произв)-'!#REF!</f>
        <v>#REF!</v>
      </c>
      <c r="CLJ60" s="265" t="e">
        <f>'Пр 5 (произв)-'!#REF!</f>
        <v>#REF!</v>
      </c>
      <c r="CLK60" s="265" t="e">
        <f>'Пр 5 (произв)-'!#REF!</f>
        <v>#REF!</v>
      </c>
      <c r="CLL60" s="265" t="e">
        <f>'Пр 5 (произв)-'!#REF!</f>
        <v>#REF!</v>
      </c>
      <c r="CLM60" s="265"/>
      <c r="CLN60" s="265"/>
      <c r="CLO60" s="265"/>
      <c r="CLP60" s="265"/>
      <c r="CLQ60" s="265"/>
      <c r="CLR60" s="467" t="e">
        <f t="shared" ref="CLR60" si="187">CKN60+CKX60+CLH60</f>
        <v>#REF!</v>
      </c>
      <c r="CLS60" s="468" t="e">
        <f t="shared" ref="CLS60" si="188">CKO60+CKY60+CLI60</f>
        <v>#REF!</v>
      </c>
      <c r="CLT60" s="468" t="e">
        <f t="shared" ref="CLT60" si="189">CKP60+CKZ60+CLJ60</f>
        <v>#REF!</v>
      </c>
      <c r="CLU60" s="468" t="e">
        <f t="shared" ref="CLU60" si="190">CKQ60+CLA60+CLK60</f>
        <v>#REF!</v>
      </c>
      <c r="CLV60" s="468" t="e">
        <f t="shared" ref="CLV60" si="191">CKR60+CLB60+CLL60</f>
        <v>#REF!</v>
      </c>
      <c r="CLW60" s="265"/>
      <c r="CLX60" s="265"/>
      <c r="CLY60" s="265"/>
      <c r="CLZ60" s="265"/>
      <c r="CMA60" s="265"/>
      <c r="CMB60" s="35"/>
      <c r="CMC60" s="34" t="e">
        <f>'Пр 5 (произв)-'!#REF!</f>
        <v>#REF!</v>
      </c>
      <c r="CMD60" s="35" t="e">
        <f>'Пр 5 (произв)-'!#REF!</f>
        <v>#REF!</v>
      </c>
      <c r="CME60" s="265" t="e">
        <f>'Пр 5 (произв)-'!#REF!</f>
        <v>#REF!</v>
      </c>
      <c r="CMF60" s="265"/>
      <c r="CMG60" s="265"/>
      <c r="CMH60" s="265"/>
      <c r="CMI60" s="265"/>
      <c r="CMJ60" s="265"/>
      <c r="CMK60" s="265"/>
      <c r="CML60" s="265"/>
      <c r="CMM60" s="265"/>
      <c r="CMN60" s="265"/>
      <c r="CMO60" s="265"/>
      <c r="CMP60" s="265"/>
      <c r="CMQ60" s="265"/>
      <c r="CMR60" s="265"/>
      <c r="CMS60" s="265"/>
      <c r="CMT60" s="265"/>
      <c r="CMU60" s="265"/>
      <c r="CMV60" s="265"/>
      <c r="CMW60" s="265"/>
      <c r="CMX60" s="265"/>
      <c r="CMY60" s="265"/>
      <c r="CMZ60" s="466" t="e">
        <f>'Пр 5 (произв)-'!#REF!</f>
        <v>#REF!</v>
      </c>
      <c r="CNA60" s="265" t="e">
        <f>'Пр 5 (произв)-'!#REF!</f>
        <v>#REF!</v>
      </c>
      <c r="CNB60" s="265" t="e">
        <f>'Пр 5 (произв)-'!#REF!</f>
        <v>#REF!</v>
      </c>
      <c r="CNC60" s="265" t="e">
        <f>'Пр 5 (произв)-'!#REF!</f>
        <v>#REF!</v>
      </c>
      <c r="CND60" s="265" t="e">
        <f>'Пр 5 (произв)-'!#REF!</f>
        <v>#REF!</v>
      </c>
      <c r="CNE60" s="265"/>
      <c r="CNF60" s="265"/>
      <c r="CNG60" s="265"/>
      <c r="CNH60" s="265"/>
      <c r="CNI60" s="265"/>
      <c r="CNJ60" s="467" t="e">
        <f>'Пр 5 (произв)-'!#REF!</f>
        <v>#REF!</v>
      </c>
      <c r="CNK60" s="265" t="e">
        <f>'Пр 5 (произв)-'!#REF!</f>
        <v>#REF!</v>
      </c>
      <c r="CNL60" s="265" t="e">
        <f>'Пр 5 (произв)-'!#REF!</f>
        <v>#REF!</v>
      </c>
      <c r="CNM60" s="265" t="e">
        <f>'Пр 5 (произв)-'!#REF!</f>
        <v>#REF!</v>
      </c>
      <c r="CNN60" s="265" t="e">
        <f>'Пр 5 (произв)-'!#REF!</f>
        <v>#REF!</v>
      </c>
      <c r="CNO60" s="265"/>
      <c r="CNP60" s="265"/>
      <c r="CNQ60" s="265"/>
      <c r="CNR60" s="265"/>
      <c r="CNS60" s="265"/>
      <c r="CNT60" s="467" t="e">
        <f>'Пр 5 (произв)-'!#REF!</f>
        <v>#REF!</v>
      </c>
      <c r="CNU60" s="265" t="e">
        <f>'Пр 5 (произв)-'!#REF!</f>
        <v>#REF!</v>
      </c>
      <c r="CNV60" s="265" t="e">
        <f>'Пр 5 (произв)-'!#REF!</f>
        <v>#REF!</v>
      </c>
      <c r="CNW60" s="265" t="e">
        <f>'Пр 5 (произв)-'!#REF!</f>
        <v>#REF!</v>
      </c>
      <c r="CNX60" s="265" t="e">
        <f>'Пр 5 (произв)-'!#REF!</f>
        <v>#REF!</v>
      </c>
      <c r="CNY60" s="265"/>
      <c r="CNZ60" s="265"/>
      <c r="COA60" s="265"/>
      <c r="COB60" s="265"/>
      <c r="COC60" s="265"/>
      <c r="COD60" s="467" t="e">
        <f t="shared" ref="COD60" si="192">CMZ60+CNJ60+CNT60</f>
        <v>#REF!</v>
      </c>
      <c r="COE60" s="468" t="e">
        <f t="shared" ref="COE60" si="193">CNA60+CNK60+CNU60</f>
        <v>#REF!</v>
      </c>
      <c r="COF60" s="468" t="e">
        <f t="shared" ref="COF60" si="194">CNB60+CNL60+CNV60</f>
        <v>#REF!</v>
      </c>
      <c r="COG60" s="468" t="e">
        <f t="shared" ref="COG60" si="195">CNC60+CNM60+CNW60</f>
        <v>#REF!</v>
      </c>
      <c r="COH60" s="468" t="e">
        <f t="shared" ref="COH60" si="196">CND60+CNN60+CNX60</f>
        <v>#REF!</v>
      </c>
      <c r="COI60" s="265"/>
      <c r="COJ60" s="265"/>
      <c r="COK60" s="265"/>
      <c r="COL60" s="265"/>
      <c r="COM60" s="265"/>
      <c r="CON60" s="35"/>
      <c r="COO60" s="34" t="e">
        <f>'Пр 5 (произв)-'!#REF!</f>
        <v>#REF!</v>
      </c>
      <c r="COP60" s="35" t="e">
        <f>'Пр 5 (произв)-'!#REF!</f>
        <v>#REF!</v>
      </c>
      <c r="COQ60" s="265" t="e">
        <f>'Пр 5 (произв)-'!#REF!</f>
        <v>#REF!</v>
      </c>
      <c r="COR60" s="265"/>
      <c r="COS60" s="265"/>
      <c r="COT60" s="265"/>
      <c r="COU60" s="265"/>
      <c r="COV60" s="265"/>
      <c r="COW60" s="265"/>
      <c r="COX60" s="265"/>
      <c r="COY60" s="265"/>
      <c r="COZ60" s="265"/>
      <c r="CPA60" s="265"/>
      <c r="CPB60" s="265"/>
      <c r="CPC60" s="265"/>
      <c r="CPD60" s="265"/>
      <c r="CPE60" s="265"/>
      <c r="CPF60" s="265"/>
      <c r="CPG60" s="265"/>
      <c r="CPH60" s="265"/>
      <c r="CPI60" s="265"/>
      <c r="CPJ60" s="265"/>
      <c r="CPK60" s="265"/>
      <c r="CPL60" s="466" t="e">
        <f>'Пр 5 (произв)-'!#REF!</f>
        <v>#REF!</v>
      </c>
      <c r="CPM60" s="265" t="e">
        <f>'Пр 5 (произв)-'!#REF!</f>
        <v>#REF!</v>
      </c>
      <c r="CPN60" s="265" t="e">
        <f>'Пр 5 (произв)-'!#REF!</f>
        <v>#REF!</v>
      </c>
      <c r="CPO60" s="265" t="e">
        <f>'Пр 5 (произв)-'!#REF!</f>
        <v>#REF!</v>
      </c>
      <c r="CPP60" s="265" t="e">
        <f>'Пр 5 (произв)-'!#REF!</f>
        <v>#REF!</v>
      </c>
      <c r="CPQ60" s="265"/>
      <c r="CPR60" s="265"/>
      <c r="CPS60" s="265"/>
      <c r="CPT60" s="265"/>
      <c r="CPU60" s="265"/>
      <c r="CPV60" s="467" t="e">
        <f>'Пр 5 (произв)-'!#REF!</f>
        <v>#REF!</v>
      </c>
      <c r="CPW60" s="265" t="e">
        <f>'Пр 5 (произв)-'!#REF!</f>
        <v>#REF!</v>
      </c>
      <c r="CPX60" s="265" t="e">
        <f>'Пр 5 (произв)-'!#REF!</f>
        <v>#REF!</v>
      </c>
      <c r="CPY60" s="265" t="e">
        <f>'Пр 5 (произв)-'!#REF!</f>
        <v>#REF!</v>
      </c>
      <c r="CPZ60" s="265" t="e">
        <f>'Пр 5 (произв)-'!#REF!</f>
        <v>#REF!</v>
      </c>
      <c r="CQA60" s="265"/>
      <c r="CQB60" s="265"/>
      <c r="CQC60" s="265"/>
      <c r="CQD60" s="265"/>
      <c r="CQE60" s="265"/>
      <c r="CQF60" s="467" t="e">
        <f>'Пр 5 (произв)-'!#REF!</f>
        <v>#REF!</v>
      </c>
      <c r="CQG60" s="265" t="e">
        <f>'Пр 5 (произв)-'!#REF!</f>
        <v>#REF!</v>
      </c>
      <c r="CQH60" s="265" t="e">
        <f>'Пр 5 (произв)-'!#REF!</f>
        <v>#REF!</v>
      </c>
      <c r="CQI60" s="265" t="e">
        <f>'Пр 5 (произв)-'!#REF!</f>
        <v>#REF!</v>
      </c>
      <c r="CQJ60" s="265" t="e">
        <f>'Пр 5 (произв)-'!#REF!</f>
        <v>#REF!</v>
      </c>
      <c r="CQK60" s="265"/>
      <c r="CQL60" s="265"/>
      <c r="CQM60" s="265"/>
      <c r="CQN60" s="265"/>
      <c r="CQO60" s="265"/>
      <c r="CQP60" s="467" t="e">
        <f t="shared" ref="CQP60" si="197">CPL60+CPV60+CQF60</f>
        <v>#REF!</v>
      </c>
      <c r="CQQ60" s="468" t="e">
        <f t="shared" ref="CQQ60" si="198">CPM60+CPW60+CQG60</f>
        <v>#REF!</v>
      </c>
      <c r="CQR60" s="468" t="e">
        <f t="shared" ref="CQR60" si="199">CPN60+CPX60+CQH60</f>
        <v>#REF!</v>
      </c>
      <c r="CQS60" s="468" t="e">
        <f t="shared" ref="CQS60" si="200">CPO60+CPY60+CQI60</f>
        <v>#REF!</v>
      </c>
      <c r="CQT60" s="468" t="e">
        <f t="shared" ref="CQT60" si="201">CPP60+CPZ60+CQJ60</f>
        <v>#REF!</v>
      </c>
      <c r="CQU60" s="265"/>
      <c r="CQV60" s="265"/>
      <c r="CQW60" s="265"/>
      <c r="CQX60" s="265"/>
      <c r="CQY60" s="265"/>
      <c r="CQZ60" s="35"/>
      <c r="CRA60" s="34" t="e">
        <f>'Пр 5 (произв)-'!#REF!</f>
        <v>#REF!</v>
      </c>
      <c r="CRB60" s="35" t="e">
        <f>'Пр 5 (произв)-'!#REF!</f>
        <v>#REF!</v>
      </c>
      <c r="CRC60" s="265" t="e">
        <f>'Пр 5 (произв)-'!#REF!</f>
        <v>#REF!</v>
      </c>
      <c r="CRD60" s="265"/>
      <c r="CRE60" s="265"/>
      <c r="CRF60" s="265"/>
      <c r="CRG60" s="265"/>
      <c r="CRH60" s="265"/>
      <c r="CRI60" s="265"/>
      <c r="CRJ60" s="265"/>
      <c r="CRK60" s="265"/>
      <c r="CRL60" s="265"/>
      <c r="CRM60" s="265"/>
      <c r="CRN60" s="265"/>
      <c r="CRO60" s="265"/>
      <c r="CRP60" s="265"/>
      <c r="CRQ60" s="265"/>
      <c r="CRR60" s="265"/>
      <c r="CRS60" s="265"/>
      <c r="CRT60" s="265"/>
      <c r="CRU60" s="265"/>
      <c r="CRV60" s="265"/>
      <c r="CRW60" s="265"/>
      <c r="CRX60" s="466" t="e">
        <f>'Пр 5 (произв)-'!#REF!</f>
        <v>#REF!</v>
      </c>
      <c r="CRY60" s="265" t="e">
        <f>'Пр 5 (произв)-'!#REF!</f>
        <v>#REF!</v>
      </c>
      <c r="CRZ60" s="265" t="e">
        <f>'Пр 5 (произв)-'!#REF!</f>
        <v>#REF!</v>
      </c>
      <c r="CSA60" s="265" t="e">
        <f>'Пр 5 (произв)-'!#REF!</f>
        <v>#REF!</v>
      </c>
      <c r="CSB60" s="265" t="e">
        <f>'Пр 5 (произв)-'!#REF!</f>
        <v>#REF!</v>
      </c>
      <c r="CSC60" s="265"/>
      <c r="CSD60" s="265"/>
      <c r="CSE60" s="265"/>
      <c r="CSF60" s="265"/>
      <c r="CSG60" s="265"/>
      <c r="CSH60" s="467" t="e">
        <f>'Пр 5 (произв)-'!#REF!</f>
        <v>#REF!</v>
      </c>
      <c r="CSI60" s="265" t="e">
        <f>'Пр 5 (произв)-'!#REF!</f>
        <v>#REF!</v>
      </c>
      <c r="CSJ60" s="265" t="e">
        <f>'Пр 5 (произв)-'!#REF!</f>
        <v>#REF!</v>
      </c>
      <c r="CSK60" s="265" t="e">
        <f>'Пр 5 (произв)-'!#REF!</f>
        <v>#REF!</v>
      </c>
      <c r="CSL60" s="265" t="e">
        <f>'Пр 5 (произв)-'!#REF!</f>
        <v>#REF!</v>
      </c>
      <c r="CSM60" s="265"/>
      <c r="CSN60" s="265"/>
      <c r="CSO60" s="265"/>
      <c r="CSP60" s="265"/>
      <c r="CSQ60" s="265"/>
      <c r="CSR60" s="467" t="e">
        <f>'Пр 5 (произв)-'!#REF!</f>
        <v>#REF!</v>
      </c>
      <c r="CSS60" s="265" t="e">
        <f>'Пр 5 (произв)-'!#REF!</f>
        <v>#REF!</v>
      </c>
      <c r="CST60" s="265" t="e">
        <f>'Пр 5 (произв)-'!#REF!</f>
        <v>#REF!</v>
      </c>
      <c r="CSU60" s="265" t="e">
        <f>'Пр 5 (произв)-'!#REF!</f>
        <v>#REF!</v>
      </c>
      <c r="CSV60" s="265" t="e">
        <f>'Пр 5 (произв)-'!#REF!</f>
        <v>#REF!</v>
      </c>
      <c r="CSW60" s="265"/>
      <c r="CSX60" s="265"/>
      <c r="CSY60" s="265"/>
      <c r="CSZ60" s="265"/>
      <c r="CTA60" s="265"/>
      <c r="CTB60" s="467" t="e">
        <f t="shared" ref="CTB60" si="202">CRX60+CSH60+CSR60</f>
        <v>#REF!</v>
      </c>
      <c r="CTC60" s="468" t="e">
        <f t="shared" ref="CTC60" si="203">CRY60+CSI60+CSS60</f>
        <v>#REF!</v>
      </c>
      <c r="CTD60" s="468" t="e">
        <f t="shared" ref="CTD60" si="204">CRZ60+CSJ60+CST60</f>
        <v>#REF!</v>
      </c>
      <c r="CTE60" s="468" t="e">
        <f t="shared" ref="CTE60" si="205">CSA60+CSK60+CSU60</f>
        <v>#REF!</v>
      </c>
      <c r="CTF60" s="468" t="e">
        <f t="shared" ref="CTF60" si="206">CSB60+CSL60+CSV60</f>
        <v>#REF!</v>
      </c>
      <c r="CTG60" s="265"/>
      <c r="CTH60" s="265"/>
      <c r="CTI60" s="265"/>
      <c r="CTJ60" s="265"/>
      <c r="CTK60" s="265"/>
      <c r="CTL60" s="35"/>
      <c r="CTM60" s="34" t="e">
        <f>'Пр 5 (произв)-'!#REF!</f>
        <v>#REF!</v>
      </c>
      <c r="CTN60" s="35" t="e">
        <f>'Пр 5 (произв)-'!#REF!</f>
        <v>#REF!</v>
      </c>
      <c r="CTO60" s="265" t="e">
        <f>'Пр 5 (произв)-'!#REF!</f>
        <v>#REF!</v>
      </c>
      <c r="CTP60" s="265"/>
      <c r="CTQ60" s="265"/>
      <c r="CTR60" s="265"/>
      <c r="CTS60" s="265"/>
      <c r="CTT60" s="265"/>
      <c r="CTU60" s="265"/>
      <c r="CTV60" s="265"/>
      <c r="CTW60" s="265"/>
      <c r="CTX60" s="265"/>
      <c r="CTY60" s="265"/>
      <c r="CTZ60" s="265"/>
      <c r="CUA60" s="265"/>
      <c r="CUB60" s="265"/>
      <c r="CUC60" s="265"/>
      <c r="CUD60" s="265"/>
      <c r="CUE60" s="265"/>
      <c r="CUF60" s="265"/>
      <c r="CUG60" s="265"/>
      <c r="CUH60" s="265"/>
      <c r="CUI60" s="265"/>
      <c r="CUJ60" s="466" t="e">
        <f>'Пр 5 (произв)-'!#REF!</f>
        <v>#REF!</v>
      </c>
      <c r="CUK60" s="265" t="e">
        <f>'Пр 5 (произв)-'!#REF!</f>
        <v>#REF!</v>
      </c>
      <c r="CUL60" s="265" t="e">
        <f>'Пр 5 (произв)-'!#REF!</f>
        <v>#REF!</v>
      </c>
      <c r="CUM60" s="265" t="e">
        <f>'Пр 5 (произв)-'!#REF!</f>
        <v>#REF!</v>
      </c>
      <c r="CUN60" s="265" t="e">
        <f>'Пр 5 (произв)-'!#REF!</f>
        <v>#REF!</v>
      </c>
      <c r="CUO60" s="265"/>
      <c r="CUP60" s="265"/>
      <c r="CUQ60" s="265"/>
      <c r="CUR60" s="265"/>
      <c r="CUS60" s="265"/>
      <c r="CUT60" s="467" t="e">
        <f>'Пр 5 (произв)-'!#REF!</f>
        <v>#REF!</v>
      </c>
      <c r="CUU60" s="265" t="e">
        <f>'Пр 5 (произв)-'!#REF!</f>
        <v>#REF!</v>
      </c>
      <c r="CUV60" s="265" t="e">
        <f>'Пр 5 (произв)-'!#REF!</f>
        <v>#REF!</v>
      </c>
      <c r="CUW60" s="265" t="e">
        <f>'Пр 5 (произв)-'!#REF!</f>
        <v>#REF!</v>
      </c>
      <c r="CUX60" s="265" t="e">
        <f>'Пр 5 (произв)-'!#REF!</f>
        <v>#REF!</v>
      </c>
      <c r="CUY60" s="265"/>
      <c r="CUZ60" s="265"/>
      <c r="CVA60" s="265"/>
      <c r="CVB60" s="265"/>
      <c r="CVC60" s="265"/>
      <c r="CVD60" s="467" t="e">
        <f>'Пр 5 (произв)-'!#REF!</f>
        <v>#REF!</v>
      </c>
      <c r="CVE60" s="265" t="e">
        <f>'Пр 5 (произв)-'!#REF!</f>
        <v>#REF!</v>
      </c>
      <c r="CVF60" s="265" t="e">
        <f>'Пр 5 (произв)-'!#REF!</f>
        <v>#REF!</v>
      </c>
      <c r="CVG60" s="265" t="e">
        <f>'Пр 5 (произв)-'!#REF!</f>
        <v>#REF!</v>
      </c>
      <c r="CVH60" s="265" t="e">
        <f>'Пр 5 (произв)-'!#REF!</f>
        <v>#REF!</v>
      </c>
      <c r="CVI60" s="265"/>
      <c r="CVJ60" s="265"/>
      <c r="CVK60" s="265"/>
      <c r="CVL60" s="265"/>
      <c r="CVM60" s="265"/>
      <c r="CVN60" s="467" t="e">
        <f t="shared" ref="CVN60" si="207">CUJ60+CUT60+CVD60</f>
        <v>#REF!</v>
      </c>
      <c r="CVO60" s="468" t="e">
        <f t="shared" ref="CVO60" si="208">CUK60+CUU60+CVE60</f>
        <v>#REF!</v>
      </c>
      <c r="CVP60" s="468" t="e">
        <f t="shared" ref="CVP60" si="209">CUL60+CUV60+CVF60</f>
        <v>#REF!</v>
      </c>
      <c r="CVQ60" s="468" t="e">
        <f t="shared" ref="CVQ60" si="210">CUM60+CUW60+CVG60</f>
        <v>#REF!</v>
      </c>
      <c r="CVR60" s="468" t="e">
        <f t="shared" ref="CVR60" si="211">CUN60+CUX60+CVH60</f>
        <v>#REF!</v>
      </c>
      <c r="CVS60" s="265"/>
      <c r="CVT60" s="265"/>
      <c r="CVU60" s="265"/>
      <c r="CVV60" s="265"/>
      <c r="CVW60" s="265"/>
      <c r="CVX60" s="35"/>
      <c r="CVY60" s="34" t="e">
        <f>'Пр 5 (произв)-'!#REF!</f>
        <v>#REF!</v>
      </c>
      <c r="CVZ60" s="35" t="e">
        <f>'Пр 5 (произв)-'!#REF!</f>
        <v>#REF!</v>
      </c>
      <c r="CWA60" s="265" t="e">
        <f>'Пр 5 (произв)-'!#REF!</f>
        <v>#REF!</v>
      </c>
      <c r="CWB60" s="265"/>
      <c r="CWC60" s="265"/>
      <c r="CWD60" s="265"/>
      <c r="CWE60" s="265"/>
      <c r="CWF60" s="265"/>
      <c r="CWG60" s="265"/>
      <c r="CWH60" s="265"/>
      <c r="CWI60" s="265"/>
      <c r="CWJ60" s="265"/>
      <c r="CWK60" s="265"/>
      <c r="CWL60" s="265"/>
      <c r="CWM60" s="265"/>
      <c r="CWN60" s="265"/>
      <c r="CWO60" s="265"/>
      <c r="CWP60" s="265"/>
      <c r="CWQ60" s="265"/>
      <c r="CWR60" s="265"/>
      <c r="CWS60" s="265"/>
      <c r="CWT60" s="265"/>
      <c r="CWU60" s="265"/>
      <c r="CWV60" s="466" t="e">
        <f>'Пр 5 (произв)-'!#REF!</f>
        <v>#REF!</v>
      </c>
      <c r="CWW60" s="265" t="e">
        <f>'Пр 5 (произв)-'!#REF!</f>
        <v>#REF!</v>
      </c>
      <c r="CWX60" s="265" t="e">
        <f>'Пр 5 (произв)-'!#REF!</f>
        <v>#REF!</v>
      </c>
      <c r="CWY60" s="265" t="e">
        <f>'Пр 5 (произв)-'!#REF!</f>
        <v>#REF!</v>
      </c>
      <c r="CWZ60" s="265" t="e">
        <f>'Пр 5 (произв)-'!#REF!</f>
        <v>#REF!</v>
      </c>
      <c r="CXA60" s="265"/>
      <c r="CXB60" s="265"/>
      <c r="CXC60" s="265"/>
      <c r="CXD60" s="265"/>
      <c r="CXE60" s="265"/>
      <c r="CXF60" s="467" t="e">
        <f>'Пр 5 (произв)-'!#REF!</f>
        <v>#REF!</v>
      </c>
      <c r="CXG60" s="265" t="e">
        <f>'Пр 5 (произв)-'!#REF!</f>
        <v>#REF!</v>
      </c>
      <c r="CXH60" s="265" t="e">
        <f>'Пр 5 (произв)-'!#REF!</f>
        <v>#REF!</v>
      </c>
      <c r="CXI60" s="265" t="e">
        <f>'Пр 5 (произв)-'!#REF!</f>
        <v>#REF!</v>
      </c>
      <c r="CXJ60" s="265" t="e">
        <f>'Пр 5 (произв)-'!#REF!</f>
        <v>#REF!</v>
      </c>
      <c r="CXK60" s="265"/>
      <c r="CXL60" s="265"/>
      <c r="CXM60" s="265"/>
      <c r="CXN60" s="265"/>
      <c r="CXO60" s="265"/>
      <c r="CXP60" s="467" t="e">
        <f>'Пр 5 (произв)-'!#REF!</f>
        <v>#REF!</v>
      </c>
      <c r="CXQ60" s="265" t="e">
        <f>'Пр 5 (произв)-'!#REF!</f>
        <v>#REF!</v>
      </c>
      <c r="CXR60" s="265" t="e">
        <f>'Пр 5 (произв)-'!#REF!</f>
        <v>#REF!</v>
      </c>
      <c r="CXS60" s="265" t="e">
        <f>'Пр 5 (произв)-'!#REF!</f>
        <v>#REF!</v>
      </c>
      <c r="CXT60" s="265" t="e">
        <f>'Пр 5 (произв)-'!#REF!</f>
        <v>#REF!</v>
      </c>
      <c r="CXU60" s="265"/>
      <c r="CXV60" s="265"/>
      <c r="CXW60" s="265"/>
      <c r="CXX60" s="265"/>
      <c r="CXY60" s="265"/>
      <c r="CXZ60" s="467" t="e">
        <f t="shared" ref="CXZ60" si="212">CWV60+CXF60+CXP60</f>
        <v>#REF!</v>
      </c>
      <c r="CYA60" s="468" t="e">
        <f t="shared" ref="CYA60" si="213">CWW60+CXG60+CXQ60</f>
        <v>#REF!</v>
      </c>
      <c r="CYB60" s="468" t="e">
        <f t="shared" ref="CYB60" si="214">CWX60+CXH60+CXR60</f>
        <v>#REF!</v>
      </c>
      <c r="CYC60" s="468" t="e">
        <f t="shared" ref="CYC60" si="215">CWY60+CXI60+CXS60</f>
        <v>#REF!</v>
      </c>
      <c r="CYD60" s="468" t="e">
        <f t="shared" ref="CYD60" si="216">CWZ60+CXJ60+CXT60</f>
        <v>#REF!</v>
      </c>
      <c r="CYE60" s="265"/>
      <c r="CYF60" s="265"/>
      <c r="CYG60" s="265"/>
      <c r="CYH60" s="265"/>
      <c r="CYI60" s="265"/>
      <c r="CYJ60" s="35"/>
      <c r="CYK60" s="34" t="e">
        <f>'Пр 5 (произв)-'!#REF!</f>
        <v>#REF!</v>
      </c>
      <c r="CYL60" s="35" t="e">
        <f>'Пр 5 (произв)-'!#REF!</f>
        <v>#REF!</v>
      </c>
      <c r="CYM60" s="265" t="e">
        <f>'Пр 5 (произв)-'!#REF!</f>
        <v>#REF!</v>
      </c>
      <c r="CYN60" s="265"/>
      <c r="CYO60" s="265"/>
      <c r="CYP60" s="265"/>
      <c r="CYQ60" s="265"/>
      <c r="CYR60" s="265"/>
      <c r="CYS60" s="265"/>
      <c r="CYT60" s="265"/>
      <c r="CYU60" s="265"/>
      <c r="CYV60" s="265"/>
      <c r="CYW60" s="265"/>
      <c r="CYX60" s="265"/>
      <c r="CYY60" s="265"/>
      <c r="CYZ60" s="265"/>
      <c r="CZA60" s="265"/>
      <c r="CZB60" s="265"/>
      <c r="CZC60" s="265"/>
      <c r="CZD60" s="265"/>
      <c r="CZE60" s="265"/>
      <c r="CZF60" s="265"/>
      <c r="CZG60" s="265"/>
      <c r="CZH60" s="466" t="e">
        <f>'Пр 5 (произв)-'!#REF!</f>
        <v>#REF!</v>
      </c>
      <c r="CZI60" s="265" t="e">
        <f>'Пр 5 (произв)-'!#REF!</f>
        <v>#REF!</v>
      </c>
      <c r="CZJ60" s="265" t="e">
        <f>'Пр 5 (произв)-'!#REF!</f>
        <v>#REF!</v>
      </c>
      <c r="CZK60" s="265" t="e">
        <f>'Пр 5 (произв)-'!#REF!</f>
        <v>#REF!</v>
      </c>
      <c r="CZL60" s="265" t="e">
        <f>'Пр 5 (произв)-'!#REF!</f>
        <v>#REF!</v>
      </c>
      <c r="CZM60" s="265"/>
      <c r="CZN60" s="265"/>
      <c r="CZO60" s="265"/>
      <c r="CZP60" s="265"/>
      <c r="CZQ60" s="265"/>
      <c r="CZR60" s="467" t="e">
        <f>'Пр 5 (произв)-'!#REF!</f>
        <v>#REF!</v>
      </c>
      <c r="CZS60" s="265" t="e">
        <f>'Пр 5 (произв)-'!#REF!</f>
        <v>#REF!</v>
      </c>
      <c r="CZT60" s="265" t="e">
        <f>'Пр 5 (произв)-'!#REF!</f>
        <v>#REF!</v>
      </c>
      <c r="CZU60" s="265" t="e">
        <f>'Пр 5 (произв)-'!#REF!</f>
        <v>#REF!</v>
      </c>
      <c r="CZV60" s="265" t="e">
        <f>'Пр 5 (произв)-'!#REF!</f>
        <v>#REF!</v>
      </c>
      <c r="CZW60" s="265"/>
      <c r="CZX60" s="265"/>
      <c r="CZY60" s="265"/>
      <c r="CZZ60" s="265"/>
      <c r="DAA60" s="265"/>
      <c r="DAB60" s="467" t="e">
        <f>'Пр 5 (произв)-'!#REF!</f>
        <v>#REF!</v>
      </c>
      <c r="DAC60" s="265" t="e">
        <f>'Пр 5 (произв)-'!#REF!</f>
        <v>#REF!</v>
      </c>
      <c r="DAD60" s="265" t="e">
        <f>'Пр 5 (произв)-'!#REF!</f>
        <v>#REF!</v>
      </c>
      <c r="DAE60" s="265" t="e">
        <f>'Пр 5 (произв)-'!#REF!</f>
        <v>#REF!</v>
      </c>
      <c r="DAF60" s="265" t="e">
        <f>'Пр 5 (произв)-'!#REF!</f>
        <v>#REF!</v>
      </c>
      <c r="DAG60" s="265"/>
      <c r="DAH60" s="265"/>
      <c r="DAI60" s="265"/>
      <c r="DAJ60" s="265"/>
      <c r="DAK60" s="265"/>
      <c r="DAL60" s="467" t="e">
        <f t="shared" ref="DAL60" si="217">CZH60+CZR60+DAB60</f>
        <v>#REF!</v>
      </c>
      <c r="DAM60" s="468" t="e">
        <f t="shared" ref="DAM60" si="218">CZI60+CZS60+DAC60</f>
        <v>#REF!</v>
      </c>
      <c r="DAN60" s="468" t="e">
        <f t="shared" ref="DAN60" si="219">CZJ60+CZT60+DAD60</f>
        <v>#REF!</v>
      </c>
      <c r="DAO60" s="468" t="e">
        <f t="shared" ref="DAO60" si="220">CZK60+CZU60+DAE60</f>
        <v>#REF!</v>
      </c>
      <c r="DAP60" s="468" t="e">
        <f t="shared" ref="DAP60" si="221">CZL60+CZV60+DAF60</f>
        <v>#REF!</v>
      </c>
      <c r="DAQ60" s="265"/>
      <c r="DAR60" s="265"/>
      <c r="DAS60" s="265"/>
      <c r="DAT60" s="265"/>
      <c r="DAU60" s="265"/>
      <c r="DAV60" s="35"/>
      <c r="DAW60" s="34" t="e">
        <f>'Пр 5 (произв)-'!#REF!</f>
        <v>#REF!</v>
      </c>
      <c r="DAX60" s="35" t="e">
        <f>'Пр 5 (произв)-'!#REF!</f>
        <v>#REF!</v>
      </c>
      <c r="DAY60" s="265" t="e">
        <f>'Пр 5 (произв)-'!#REF!</f>
        <v>#REF!</v>
      </c>
      <c r="DAZ60" s="265"/>
      <c r="DBA60" s="265"/>
      <c r="DBB60" s="265"/>
      <c r="DBC60" s="265"/>
      <c r="DBD60" s="265"/>
      <c r="DBE60" s="265"/>
      <c r="DBF60" s="265"/>
      <c r="DBG60" s="265"/>
      <c r="DBH60" s="265"/>
      <c r="DBI60" s="265"/>
      <c r="DBJ60" s="265"/>
      <c r="DBK60" s="265"/>
      <c r="DBL60" s="265"/>
      <c r="DBM60" s="265"/>
      <c r="DBN60" s="265"/>
      <c r="DBO60" s="265"/>
      <c r="DBP60" s="265"/>
      <c r="DBQ60" s="265"/>
      <c r="DBR60" s="265"/>
      <c r="DBS60" s="265"/>
      <c r="DBT60" s="466" t="e">
        <f>'Пр 5 (произв)-'!#REF!</f>
        <v>#REF!</v>
      </c>
      <c r="DBU60" s="265" t="e">
        <f>'Пр 5 (произв)-'!#REF!</f>
        <v>#REF!</v>
      </c>
      <c r="DBV60" s="265" t="e">
        <f>'Пр 5 (произв)-'!#REF!</f>
        <v>#REF!</v>
      </c>
      <c r="DBW60" s="265" t="e">
        <f>'Пр 5 (произв)-'!#REF!</f>
        <v>#REF!</v>
      </c>
      <c r="DBX60" s="265" t="e">
        <f>'Пр 5 (произв)-'!#REF!</f>
        <v>#REF!</v>
      </c>
      <c r="DBY60" s="265"/>
      <c r="DBZ60" s="265"/>
      <c r="DCA60" s="265"/>
      <c r="DCB60" s="265"/>
      <c r="DCC60" s="265"/>
      <c r="DCD60" s="467" t="e">
        <f>'Пр 5 (произв)-'!#REF!</f>
        <v>#REF!</v>
      </c>
      <c r="DCE60" s="265" t="e">
        <f>'Пр 5 (произв)-'!#REF!</f>
        <v>#REF!</v>
      </c>
      <c r="DCF60" s="265" t="e">
        <f>'Пр 5 (произв)-'!#REF!</f>
        <v>#REF!</v>
      </c>
      <c r="DCG60" s="265" t="e">
        <f>'Пр 5 (произв)-'!#REF!</f>
        <v>#REF!</v>
      </c>
      <c r="DCH60" s="265" t="e">
        <f>'Пр 5 (произв)-'!#REF!</f>
        <v>#REF!</v>
      </c>
      <c r="DCI60" s="265"/>
      <c r="DCJ60" s="265"/>
      <c r="DCK60" s="265"/>
      <c r="DCL60" s="265"/>
      <c r="DCM60" s="265"/>
      <c r="DCN60" s="467" t="e">
        <f>'Пр 5 (произв)-'!#REF!</f>
        <v>#REF!</v>
      </c>
      <c r="DCO60" s="265" t="e">
        <f>'Пр 5 (произв)-'!#REF!</f>
        <v>#REF!</v>
      </c>
      <c r="DCP60" s="265" t="e">
        <f>'Пр 5 (произв)-'!#REF!</f>
        <v>#REF!</v>
      </c>
      <c r="DCQ60" s="265" t="e">
        <f>'Пр 5 (произв)-'!#REF!</f>
        <v>#REF!</v>
      </c>
      <c r="DCR60" s="265" t="e">
        <f>'Пр 5 (произв)-'!#REF!</f>
        <v>#REF!</v>
      </c>
      <c r="DCS60" s="265"/>
      <c r="DCT60" s="265"/>
      <c r="DCU60" s="265"/>
      <c r="DCV60" s="265"/>
      <c r="DCW60" s="265"/>
      <c r="DCX60" s="467" t="e">
        <f t="shared" ref="DCX60" si="222">DBT60+DCD60+DCN60</f>
        <v>#REF!</v>
      </c>
      <c r="DCY60" s="468" t="e">
        <f t="shared" ref="DCY60" si="223">DBU60+DCE60+DCO60</f>
        <v>#REF!</v>
      </c>
      <c r="DCZ60" s="468" t="e">
        <f t="shared" ref="DCZ60" si="224">DBV60+DCF60+DCP60</f>
        <v>#REF!</v>
      </c>
      <c r="DDA60" s="468" t="e">
        <f t="shared" ref="DDA60" si="225">DBW60+DCG60+DCQ60</f>
        <v>#REF!</v>
      </c>
      <c r="DDB60" s="468" t="e">
        <f t="shared" ref="DDB60" si="226">DBX60+DCH60+DCR60</f>
        <v>#REF!</v>
      </c>
      <c r="DDC60" s="265"/>
      <c r="DDD60" s="265"/>
      <c r="DDE60" s="265"/>
      <c r="DDF60" s="265"/>
      <c r="DDG60" s="265"/>
      <c r="DDH60" s="35"/>
      <c r="DDI60" s="34" t="e">
        <f>'Пр 5 (произв)-'!#REF!</f>
        <v>#REF!</v>
      </c>
      <c r="DDJ60" s="35" t="e">
        <f>'Пр 5 (произв)-'!#REF!</f>
        <v>#REF!</v>
      </c>
      <c r="DDK60" s="265" t="e">
        <f>'Пр 5 (произв)-'!#REF!</f>
        <v>#REF!</v>
      </c>
      <c r="DDL60" s="265"/>
      <c r="DDM60" s="265"/>
      <c r="DDN60" s="265"/>
      <c r="DDO60" s="265"/>
      <c r="DDP60" s="265"/>
      <c r="DDQ60" s="265"/>
      <c r="DDR60" s="265"/>
      <c r="DDS60" s="265"/>
      <c r="DDT60" s="265"/>
      <c r="DDU60" s="265"/>
      <c r="DDV60" s="265"/>
      <c r="DDW60" s="265"/>
      <c r="DDX60" s="265"/>
      <c r="DDY60" s="265"/>
      <c r="DDZ60" s="265"/>
      <c r="DEA60" s="265"/>
      <c r="DEB60" s="265"/>
      <c r="DEC60" s="265"/>
      <c r="DED60" s="265"/>
      <c r="DEE60" s="265"/>
      <c r="DEF60" s="466" t="e">
        <f>'Пр 5 (произв)-'!#REF!</f>
        <v>#REF!</v>
      </c>
      <c r="DEG60" s="265" t="e">
        <f>'Пр 5 (произв)-'!#REF!</f>
        <v>#REF!</v>
      </c>
      <c r="DEH60" s="265" t="e">
        <f>'Пр 5 (произв)-'!#REF!</f>
        <v>#REF!</v>
      </c>
      <c r="DEI60" s="265" t="e">
        <f>'Пр 5 (произв)-'!#REF!</f>
        <v>#REF!</v>
      </c>
      <c r="DEJ60" s="265" t="e">
        <f>'Пр 5 (произв)-'!#REF!</f>
        <v>#REF!</v>
      </c>
      <c r="DEK60" s="265"/>
      <c r="DEL60" s="265"/>
      <c r="DEM60" s="265"/>
      <c r="DEN60" s="265"/>
      <c r="DEO60" s="265"/>
      <c r="DEP60" s="467" t="e">
        <f>'Пр 5 (произв)-'!#REF!</f>
        <v>#REF!</v>
      </c>
      <c r="DEQ60" s="265" t="e">
        <f>'Пр 5 (произв)-'!#REF!</f>
        <v>#REF!</v>
      </c>
      <c r="DER60" s="265" t="e">
        <f>'Пр 5 (произв)-'!#REF!</f>
        <v>#REF!</v>
      </c>
      <c r="DES60" s="265" t="e">
        <f>'Пр 5 (произв)-'!#REF!</f>
        <v>#REF!</v>
      </c>
      <c r="DET60" s="265" t="e">
        <f>'Пр 5 (произв)-'!#REF!</f>
        <v>#REF!</v>
      </c>
      <c r="DEU60" s="265"/>
      <c r="DEV60" s="265"/>
      <c r="DEW60" s="265"/>
      <c r="DEX60" s="265"/>
      <c r="DEY60" s="265"/>
      <c r="DEZ60" s="467" t="e">
        <f>'Пр 5 (произв)-'!#REF!</f>
        <v>#REF!</v>
      </c>
      <c r="DFA60" s="265" t="e">
        <f>'Пр 5 (произв)-'!#REF!</f>
        <v>#REF!</v>
      </c>
      <c r="DFB60" s="265" t="e">
        <f>'Пр 5 (произв)-'!#REF!</f>
        <v>#REF!</v>
      </c>
      <c r="DFC60" s="265" t="e">
        <f>'Пр 5 (произв)-'!#REF!</f>
        <v>#REF!</v>
      </c>
      <c r="DFD60" s="265" t="e">
        <f>'Пр 5 (произв)-'!#REF!</f>
        <v>#REF!</v>
      </c>
      <c r="DFE60" s="265"/>
      <c r="DFF60" s="265"/>
      <c r="DFG60" s="265"/>
      <c r="DFH60" s="265"/>
      <c r="DFI60" s="265"/>
      <c r="DFJ60" s="467" t="e">
        <f t="shared" ref="DFJ60" si="227">DEF60+DEP60+DEZ60</f>
        <v>#REF!</v>
      </c>
      <c r="DFK60" s="468" t="e">
        <f t="shared" ref="DFK60" si="228">DEG60+DEQ60+DFA60</f>
        <v>#REF!</v>
      </c>
      <c r="DFL60" s="468" t="e">
        <f t="shared" ref="DFL60" si="229">DEH60+DER60+DFB60</f>
        <v>#REF!</v>
      </c>
      <c r="DFM60" s="468" t="e">
        <f t="shared" ref="DFM60" si="230">DEI60+DES60+DFC60</f>
        <v>#REF!</v>
      </c>
      <c r="DFN60" s="468" t="e">
        <f t="shared" ref="DFN60" si="231">DEJ60+DET60+DFD60</f>
        <v>#REF!</v>
      </c>
      <c r="DFO60" s="265"/>
      <c r="DFP60" s="265"/>
      <c r="DFQ60" s="265"/>
      <c r="DFR60" s="265"/>
      <c r="DFS60" s="265"/>
      <c r="DFT60" s="35"/>
      <c r="DFU60" s="34" t="e">
        <f>'Пр 5 (произв)-'!#REF!</f>
        <v>#REF!</v>
      </c>
      <c r="DFV60" s="35" t="e">
        <f>'Пр 5 (произв)-'!#REF!</f>
        <v>#REF!</v>
      </c>
      <c r="DFW60" s="265" t="e">
        <f>'Пр 5 (произв)-'!#REF!</f>
        <v>#REF!</v>
      </c>
      <c r="DFX60" s="265"/>
      <c r="DFY60" s="265"/>
      <c r="DFZ60" s="265"/>
      <c r="DGA60" s="265"/>
      <c r="DGB60" s="265"/>
      <c r="DGC60" s="265"/>
      <c r="DGD60" s="265"/>
      <c r="DGE60" s="265"/>
      <c r="DGF60" s="265"/>
      <c r="DGG60" s="265"/>
      <c r="DGH60" s="265"/>
      <c r="DGI60" s="265"/>
      <c r="DGJ60" s="265"/>
      <c r="DGK60" s="265"/>
      <c r="DGL60" s="265"/>
      <c r="DGM60" s="265"/>
      <c r="DGN60" s="265"/>
      <c r="DGO60" s="265"/>
      <c r="DGP60" s="265"/>
      <c r="DGQ60" s="265"/>
      <c r="DGR60" s="466" t="e">
        <f>'Пр 5 (произв)-'!#REF!</f>
        <v>#REF!</v>
      </c>
      <c r="DGS60" s="265" t="e">
        <f>'Пр 5 (произв)-'!#REF!</f>
        <v>#REF!</v>
      </c>
      <c r="DGT60" s="265" t="e">
        <f>'Пр 5 (произв)-'!#REF!</f>
        <v>#REF!</v>
      </c>
      <c r="DGU60" s="265" t="e">
        <f>'Пр 5 (произв)-'!#REF!</f>
        <v>#REF!</v>
      </c>
      <c r="DGV60" s="265" t="e">
        <f>'Пр 5 (произв)-'!#REF!</f>
        <v>#REF!</v>
      </c>
      <c r="DGW60" s="265"/>
      <c r="DGX60" s="265"/>
      <c r="DGY60" s="265"/>
      <c r="DGZ60" s="265"/>
      <c r="DHA60" s="265"/>
      <c r="DHB60" s="467" t="e">
        <f>'Пр 5 (произв)-'!#REF!</f>
        <v>#REF!</v>
      </c>
      <c r="DHC60" s="265" t="e">
        <f>'Пр 5 (произв)-'!#REF!</f>
        <v>#REF!</v>
      </c>
      <c r="DHD60" s="265" t="e">
        <f>'Пр 5 (произв)-'!#REF!</f>
        <v>#REF!</v>
      </c>
      <c r="DHE60" s="265" t="e">
        <f>'Пр 5 (произв)-'!#REF!</f>
        <v>#REF!</v>
      </c>
      <c r="DHF60" s="265" t="e">
        <f>'Пр 5 (произв)-'!#REF!</f>
        <v>#REF!</v>
      </c>
      <c r="DHG60" s="265"/>
      <c r="DHH60" s="265"/>
      <c r="DHI60" s="265"/>
      <c r="DHJ60" s="265"/>
      <c r="DHK60" s="265"/>
      <c r="DHL60" s="467" t="e">
        <f>'Пр 5 (произв)-'!#REF!</f>
        <v>#REF!</v>
      </c>
      <c r="DHM60" s="265" t="e">
        <f>'Пр 5 (произв)-'!#REF!</f>
        <v>#REF!</v>
      </c>
      <c r="DHN60" s="265" t="e">
        <f>'Пр 5 (произв)-'!#REF!</f>
        <v>#REF!</v>
      </c>
      <c r="DHO60" s="265" t="e">
        <f>'Пр 5 (произв)-'!#REF!</f>
        <v>#REF!</v>
      </c>
      <c r="DHP60" s="265" t="e">
        <f>'Пр 5 (произв)-'!#REF!</f>
        <v>#REF!</v>
      </c>
      <c r="DHQ60" s="265"/>
      <c r="DHR60" s="265"/>
      <c r="DHS60" s="265"/>
      <c r="DHT60" s="265"/>
      <c r="DHU60" s="265"/>
      <c r="DHV60" s="467" t="e">
        <f t="shared" ref="DHV60" si="232">DGR60+DHB60+DHL60</f>
        <v>#REF!</v>
      </c>
      <c r="DHW60" s="468" t="e">
        <f t="shared" ref="DHW60" si="233">DGS60+DHC60+DHM60</f>
        <v>#REF!</v>
      </c>
      <c r="DHX60" s="468" t="e">
        <f t="shared" ref="DHX60" si="234">DGT60+DHD60+DHN60</f>
        <v>#REF!</v>
      </c>
      <c r="DHY60" s="468" t="e">
        <f t="shared" ref="DHY60" si="235">DGU60+DHE60+DHO60</f>
        <v>#REF!</v>
      </c>
      <c r="DHZ60" s="468" t="e">
        <f t="shared" ref="DHZ60" si="236">DGV60+DHF60+DHP60</f>
        <v>#REF!</v>
      </c>
      <c r="DIA60" s="265"/>
      <c r="DIB60" s="265"/>
      <c r="DIC60" s="265"/>
      <c r="DID60" s="265"/>
      <c r="DIE60" s="265"/>
      <c r="DIF60" s="35"/>
      <c r="DIG60" s="34" t="e">
        <f>'Пр 5 (произв)-'!#REF!</f>
        <v>#REF!</v>
      </c>
      <c r="DIH60" s="35" t="e">
        <f>'Пр 5 (произв)-'!#REF!</f>
        <v>#REF!</v>
      </c>
      <c r="DII60" s="265" t="e">
        <f>'Пр 5 (произв)-'!#REF!</f>
        <v>#REF!</v>
      </c>
      <c r="DIJ60" s="265"/>
      <c r="DIK60" s="265"/>
      <c r="DIL60" s="265"/>
      <c r="DIM60" s="265"/>
      <c r="DIN60" s="265"/>
      <c r="DIO60" s="265"/>
      <c r="DIP60" s="265"/>
      <c r="DIQ60" s="265"/>
      <c r="DIR60" s="265"/>
      <c r="DIS60" s="265"/>
      <c r="DIT60" s="265"/>
      <c r="DIU60" s="265"/>
      <c r="DIV60" s="265"/>
      <c r="DIW60" s="265"/>
      <c r="DIX60" s="265"/>
      <c r="DIY60" s="265"/>
      <c r="DIZ60" s="265"/>
      <c r="DJA60" s="265"/>
      <c r="DJB60" s="265"/>
      <c r="DJC60" s="265"/>
      <c r="DJD60" s="466" t="e">
        <f>'Пр 5 (произв)-'!#REF!</f>
        <v>#REF!</v>
      </c>
      <c r="DJE60" s="265" t="e">
        <f>'Пр 5 (произв)-'!#REF!</f>
        <v>#REF!</v>
      </c>
      <c r="DJF60" s="265" t="e">
        <f>'Пр 5 (произв)-'!#REF!</f>
        <v>#REF!</v>
      </c>
      <c r="DJG60" s="265" t="e">
        <f>'Пр 5 (произв)-'!#REF!</f>
        <v>#REF!</v>
      </c>
      <c r="DJH60" s="265" t="e">
        <f>'Пр 5 (произв)-'!#REF!</f>
        <v>#REF!</v>
      </c>
      <c r="DJI60" s="265"/>
      <c r="DJJ60" s="265"/>
      <c r="DJK60" s="265"/>
      <c r="DJL60" s="265"/>
      <c r="DJM60" s="265"/>
      <c r="DJN60" s="467" t="e">
        <f>'Пр 5 (произв)-'!#REF!</f>
        <v>#REF!</v>
      </c>
      <c r="DJO60" s="265" t="e">
        <f>'Пр 5 (произв)-'!#REF!</f>
        <v>#REF!</v>
      </c>
      <c r="DJP60" s="265" t="e">
        <f>'Пр 5 (произв)-'!#REF!</f>
        <v>#REF!</v>
      </c>
      <c r="DJQ60" s="265" t="e">
        <f>'Пр 5 (произв)-'!#REF!</f>
        <v>#REF!</v>
      </c>
      <c r="DJR60" s="265" t="e">
        <f>'Пр 5 (произв)-'!#REF!</f>
        <v>#REF!</v>
      </c>
      <c r="DJS60" s="265"/>
      <c r="DJT60" s="265"/>
      <c r="DJU60" s="265"/>
      <c r="DJV60" s="265"/>
      <c r="DJW60" s="265"/>
      <c r="DJX60" s="467" t="e">
        <f>'Пр 5 (произв)-'!#REF!</f>
        <v>#REF!</v>
      </c>
      <c r="DJY60" s="265" t="e">
        <f>'Пр 5 (произв)-'!#REF!</f>
        <v>#REF!</v>
      </c>
      <c r="DJZ60" s="265" t="e">
        <f>'Пр 5 (произв)-'!#REF!</f>
        <v>#REF!</v>
      </c>
      <c r="DKA60" s="265" t="e">
        <f>'Пр 5 (произв)-'!#REF!</f>
        <v>#REF!</v>
      </c>
      <c r="DKB60" s="265" t="e">
        <f>'Пр 5 (произв)-'!#REF!</f>
        <v>#REF!</v>
      </c>
      <c r="DKC60" s="265"/>
      <c r="DKD60" s="265"/>
      <c r="DKE60" s="265"/>
      <c r="DKF60" s="265"/>
      <c r="DKG60" s="265"/>
      <c r="DKH60" s="467" t="e">
        <f t="shared" ref="DKH60" si="237">DJD60+DJN60+DJX60</f>
        <v>#REF!</v>
      </c>
      <c r="DKI60" s="468" t="e">
        <f t="shared" ref="DKI60" si="238">DJE60+DJO60+DJY60</f>
        <v>#REF!</v>
      </c>
      <c r="DKJ60" s="468" t="e">
        <f t="shared" ref="DKJ60" si="239">DJF60+DJP60+DJZ60</f>
        <v>#REF!</v>
      </c>
      <c r="DKK60" s="468" t="e">
        <f t="shared" ref="DKK60" si="240">DJG60+DJQ60+DKA60</f>
        <v>#REF!</v>
      </c>
      <c r="DKL60" s="468" t="e">
        <f t="shared" ref="DKL60" si="241">DJH60+DJR60+DKB60</f>
        <v>#REF!</v>
      </c>
      <c r="DKM60" s="265"/>
      <c r="DKN60" s="265"/>
      <c r="DKO60" s="265"/>
      <c r="DKP60" s="265"/>
      <c r="DKQ60" s="265"/>
      <c r="DKR60" s="35"/>
      <c r="DKS60" s="34" t="e">
        <f>'Пр 5 (произв)-'!#REF!</f>
        <v>#REF!</v>
      </c>
      <c r="DKT60" s="35" t="e">
        <f>'Пр 5 (произв)-'!#REF!</f>
        <v>#REF!</v>
      </c>
      <c r="DKU60" s="265" t="e">
        <f>'Пр 5 (произв)-'!#REF!</f>
        <v>#REF!</v>
      </c>
      <c r="DKV60" s="265"/>
      <c r="DKW60" s="265"/>
      <c r="DKX60" s="265"/>
      <c r="DKY60" s="265"/>
      <c r="DKZ60" s="265"/>
      <c r="DLA60" s="265"/>
      <c r="DLB60" s="265"/>
      <c r="DLC60" s="265"/>
      <c r="DLD60" s="265"/>
      <c r="DLE60" s="265"/>
      <c r="DLF60" s="265"/>
      <c r="DLG60" s="265"/>
      <c r="DLH60" s="265"/>
      <c r="DLI60" s="265"/>
      <c r="DLJ60" s="265"/>
      <c r="DLK60" s="265"/>
      <c r="DLL60" s="265"/>
      <c r="DLM60" s="265"/>
      <c r="DLN60" s="265"/>
      <c r="DLO60" s="265"/>
      <c r="DLP60" s="466" t="e">
        <f>'Пр 5 (произв)-'!#REF!</f>
        <v>#REF!</v>
      </c>
      <c r="DLQ60" s="265" t="e">
        <f>'Пр 5 (произв)-'!#REF!</f>
        <v>#REF!</v>
      </c>
      <c r="DLR60" s="265" t="e">
        <f>'Пр 5 (произв)-'!#REF!</f>
        <v>#REF!</v>
      </c>
      <c r="DLS60" s="265" t="e">
        <f>'Пр 5 (произв)-'!#REF!</f>
        <v>#REF!</v>
      </c>
      <c r="DLT60" s="265" t="e">
        <f>'Пр 5 (произв)-'!#REF!</f>
        <v>#REF!</v>
      </c>
      <c r="DLU60" s="265"/>
      <c r="DLV60" s="265"/>
      <c r="DLW60" s="265"/>
      <c r="DLX60" s="265"/>
      <c r="DLY60" s="265"/>
      <c r="DLZ60" s="467" t="e">
        <f>'Пр 5 (произв)-'!#REF!</f>
        <v>#REF!</v>
      </c>
      <c r="DMA60" s="265" t="e">
        <f>'Пр 5 (произв)-'!#REF!</f>
        <v>#REF!</v>
      </c>
      <c r="DMB60" s="265" t="e">
        <f>'Пр 5 (произв)-'!#REF!</f>
        <v>#REF!</v>
      </c>
      <c r="DMC60" s="265" t="e">
        <f>'Пр 5 (произв)-'!#REF!</f>
        <v>#REF!</v>
      </c>
      <c r="DMD60" s="265" t="e">
        <f>'Пр 5 (произв)-'!#REF!</f>
        <v>#REF!</v>
      </c>
      <c r="DME60" s="265"/>
      <c r="DMF60" s="265"/>
      <c r="DMG60" s="265"/>
      <c r="DMH60" s="265"/>
      <c r="DMI60" s="265"/>
      <c r="DMJ60" s="467" t="e">
        <f>'Пр 5 (произв)-'!#REF!</f>
        <v>#REF!</v>
      </c>
      <c r="DMK60" s="265" t="e">
        <f>'Пр 5 (произв)-'!#REF!</f>
        <v>#REF!</v>
      </c>
      <c r="DML60" s="265" t="e">
        <f>'Пр 5 (произв)-'!#REF!</f>
        <v>#REF!</v>
      </c>
      <c r="DMM60" s="265" t="e">
        <f>'Пр 5 (произв)-'!#REF!</f>
        <v>#REF!</v>
      </c>
      <c r="DMN60" s="265" t="e">
        <f>'Пр 5 (произв)-'!#REF!</f>
        <v>#REF!</v>
      </c>
      <c r="DMO60" s="265"/>
      <c r="DMP60" s="265"/>
      <c r="DMQ60" s="265"/>
      <c r="DMR60" s="265"/>
      <c r="DMS60" s="265"/>
      <c r="DMT60" s="467" t="e">
        <f t="shared" ref="DMT60" si="242">DLP60+DLZ60+DMJ60</f>
        <v>#REF!</v>
      </c>
      <c r="DMU60" s="468" t="e">
        <f t="shared" ref="DMU60" si="243">DLQ60+DMA60+DMK60</f>
        <v>#REF!</v>
      </c>
      <c r="DMV60" s="468" t="e">
        <f t="shared" ref="DMV60" si="244">DLR60+DMB60+DML60</f>
        <v>#REF!</v>
      </c>
      <c r="DMW60" s="468" t="e">
        <f t="shared" ref="DMW60" si="245">DLS60+DMC60+DMM60</f>
        <v>#REF!</v>
      </c>
      <c r="DMX60" s="468" t="e">
        <f t="shared" ref="DMX60" si="246">DLT60+DMD60+DMN60</f>
        <v>#REF!</v>
      </c>
      <c r="DMY60" s="265"/>
      <c r="DMZ60" s="265"/>
      <c r="DNA60" s="265"/>
      <c r="DNB60" s="265"/>
      <c r="DNC60" s="265"/>
      <c r="DND60" s="35"/>
      <c r="DNE60" s="34" t="e">
        <f>'Пр 5 (произв)-'!#REF!</f>
        <v>#REF!</v>
      </c>
      <c r="DNF60" s="35" t="e">
        <f>'Пр 5 (произв)-'!#REF!</f>
        <v>#REF!</v>
      </c>
      <c r="DNG60" s="265" t="e">
        <f>'Пр 5 (произв)-'!#REF!</f>
        <v>#REF!</v>
      </c>
      <c r="DNH60" s="265"/>
      <c r="DNI60" s="265"/>
      <c r="DNJ60" s="265"/>
      <c r="DNK60" s="265"/>
      <c r="DNL60" s="265"/>
      <c r="DNM60" s="265"/>
      <c r="DNN60" s="265"/>
      <c r="DNO60" s="265"/>
      <c r="DNP60" s="265"/>
      <c r="DNQ60" s="265"/>
      <c r="DNR60" s="265"/>
      <c r="DNS60" s="265"/>
      <c r="DNT60" s="265"/>
      <c r="DNU60" s="265"/>
      <c r="DNV60" s="265"/>
      <c r="DNW60" s="265"/>
      <c r="DNX60" s="265"/>
      <c r="DNY60" s="265"/>
      <c r="DNZ60" s="265"/>
      <c r="DOA60" s="265"/>
      <c r="DOB60" s="466" t="e">
        <f>'Пр 5 (произв)-'!#REF!</f>
        <v>#REF!</v>
      </c>
      <c r="DOC60" s="265" t="e">
        <f>'Пр 5 (произв)-'!#REF!</f>
        <v>#REF!</v>
      </c>
      <c r="DOD60" s="265" t="e">
        <f>'Пр 5 (произв)-'!#REF!</f>
        <v>#REF!</v>
      </c>
      <c r="DOE60" s="265" t="e">
        <f>'Пр 5 (произв)-'!#REF!</f>
        <v>#REF!</v>
      </c>
      <c r="DOF60" s="265" t="e">
        <f>'Пр 5 (произв)-'!#REF!</f>
        <v>#REF!</v>
      </c>
      <c r="DOG60" s="265"/>
      <c r="DOH60" s="265"/>
      <c r="DOI60" s="265"/>
      <c r="DOJ60" s="265"/>
      <c r="DOK60" s="265"/>
      <c r="DOL60" s="467" t="e">
        <f>'Пр 5 (произв)-'!#REF!</f>
        <v>#REF!</v>
      </c>
      <c r="DOM60" s="265" t="e">
        <f>'Пр 5 (произв)-'!#REF!</f>
        <v>#REF!</v>
      </c>
      <c r="DON60" s="265" t="e">
        <f>'Пр 5 (произв)-'!#REF!</f>
        <v>#REF!</v>
      </c>
      <c r="DOO60" s="265" t="e">
        <f>'Пр 5 (произв)-'!#REF!</f>
        <v>#REF!</v>
      </c>
      <c r="DOP60" s="265" t="e">
        <f>'Пр 5 (произв)-'!#REF!</f>
        <v>#REF!</v>
      </c>
      <c r="DOQ60" s="265"/>
      <c r="DOR60" s="265"/>
      <c r="DOS60" s="265"/>
      <c r="DOT60" s="265"/>
      <c r="DOU60" s="265"/>
      <c r="DOV60" s="467" t="e">
        <f>'Пр 5 (произв)-'!#REF!</f>
        <v>#REF!</v>
      </c>
      <c r="DOW60" s="265" t="e">
        <f>'Пр 5 (произв)-'!#REF!</f>
        <v>#REF!</v>
      </c>
      <c r="DOX60" s="265" t="e">
        <f>'Пр 5 (произв)-'!#REF!</f>
        <v>#REF!</v>
      </c>
      <c r="DOY60" s="265" t="e">
        <f>'Пр 5 (произв)-'!#REF!</f>
        <v>#REF!</v>
      </c>
      <c r="DOZ60" s="265" t="e">
        <f>'Пр 5 (произв)-'!#REF!</f>
        <v>#REF!</v>
      </c>
      <c r="DPA60" s="265"/>
      <c r="DPB60" s="265"/>
      <c r="DPC60" s="265"/>
      <c r="DPD60" s="265"/>
      <c r="DPE60" s="265"/>
      <c r="DPF60" s="467" t="e">
        <f t="shared" ref="DPF60" si="247">DOB60+DOL60+DOV60</f>
        <v>#REF!</v>
      </c>
      <c r="DPG60" s="468" t="e">
        <f t="shared" ref="DPG60" si="248">DOC60+DOM60+DOW60</f>
        <v>#REF!</v>
      </c>
      <c r="DPH60" s="468" t="e">
        <f t="shared" ref="DPH60" si="249">DOD60+DON60+DOX60</f>
        <v>#REF!</v>
      </c>
      <c r="DPI60" s="468" t="e">
        <f t="shared" ref="DPI60" si="250">DOE60+DOO60+DOY60</f>
        <v>#REF!</v>
      </c>
      <c r="DPJ60" s="468" t="e">
        <f t="shared" ref="DPJ60" si="251">DOF60+DOP60+DOZ60</f>
        <v>#REF!</v>
      </c>
      <c r="DPK60" s="265"/>
      <c r="DPL60" s="265"/>
      <c r="DPM60" s="265"/>
      <c r="DPN60" s="265"/>
      <c r="DPO60" s="265"/>
      <c r="DPP60" s="35"/>
      <c r="DPQ60" s="34" t="e">
        <f>'Пр 5 (произв)-'!#REF!</f>
        <v>#REF!</v>
      </c>
      <c r="DPR60" s="35" t="e">
        <f>'Пр 5 (произв)-'!#REF!</f>
        <v>#REF!</v>
      </c>
      <c r="DPS60" s="265" t="e">
        <f>'Пр 5 (произв)-'!#REF!</f>
        <v>#REF!</v>
      </c>
      <c r="DPT60" s="265"/>
      <c r="DPU60" s="265"/>
      <c r="DPV60" s="265"/>
      <c r="DPW60" s="265"/>
      <c r="DPX60" s="265"/>
      <c r="DPY60" s="265"/>
      <c r="DPZ60" s="265"/>
      <c r="DQA60" s="265"/>
      <c r="DQB60" s="265"/>
      <c r="DQC60" s="265"/>
      <c r="DQD60" s="265"/>
      <c r="DQE60" s="265"/>
      <c r="DQF60" s="265"/>
      <c r="DQG60" s="265"/>
      <c r="DQH60" s="265"/>
      <c r="DQI60" s="265"/>
      <c r="DQJ60" s="265"/>
      <c r="DQK60" s="265"/>
      <c r="DQL60" s="265"/>
      <c r="DQM60" s="265"/>
      <c r="DQN60" s="466" t="e">
        <f>'Пр 5 (произв)-'!#REF!</f>
        <v>#REF!</v>
      </c>
      <c r="DQO60" s="265" t="e">
        <f>'Пр 5 (произв)-'!#REF!</f>
        <v>#REF!</v>
      </c>
      <c r="DQP60" s="265" t="e">
        <f>'Пр 5 (произв)-'!#REF!</f>
        <v>#REF!</v>
      </c>
      <c r="DQQ60" s="265" t="e">
        <f>'Пр 5 (произв)-'!#REF!</f>
        <v>#REF!</v>
      </c>
      <c r="DQR60" s="265" t="e">
        <f>'Пр 5 (произв)-'!#REF!</f>
        <v>#REF!</v>
      </c>
      <c r="DQS60" s="265"/>
      <c r="DQT60" s="265"/>
      <c r="DQU60" s="265"/>
      <c r="DQV60" s="265"/>
      <c r="DQW60" s="265"/>
      <c r="DQX60" s="467" t="e">
        <f>'Пр 5 (произв)-'!#REF!</f>
        <v>#REF!</v>
      </c>
      <c r="DQY60" s="265" t="e">
        <f>'Пр 5 (произв)-'!#REF!</f>
        <v>#REF!</v>
      </c>
      <c r="DQZ60" s="265" t="e">
        <f>'Пр 5 (произв)-'!#REF!</f>
        <v>#REF!</v>
      </c>
      <c r="DRA60" s="265" t="e">
        <f>'Пр 5 (произв)-'!#REF!</f>
        <v>#REF!</v>
      </c>
      <c r="DRB60" s="265" t="e">
        <f>'Пр 5 (произв)-'!#REF!</f>
        <v>#REF!</v>
      </c>
      <c r="DRC60" s="265"/>
      <c r="DRD60" s="265"/>
      <c r="DRE60" s="265"/>
      <c r="DRF60" s="265"/>
      <c r="DRG60" s="265"/>
      <c r="DRH60" s="467" t="e">
        <f>'Пр 5 (произв)-'!#REF!</f>
        <v>#REF!</v>
      </c>
      <c r="DRI60" s="265" t="e">
        <f>'Пр 5 (произв)-'!#REF!</f>
        <v>#REF!</v>
      </c>
      <c r="DRJ60" s="265" t="e">
        <f>'Пр 5 (произв)-'!#REF!</f>
        <v>#REF!</v>
      </c>
      <c r="DRK60" s="265" t="e">
        <f>'Пр 5 (произв)-'!#REF!</f>
        <v>#REF!</v>
      </c>
      <c r="DRL60" s="265" t="e">
        <f>'Пр 5 (произв)-'!#REF!</f>
        <v>#REF!</v>
      </c>
      <c r="DRM60" s="265"/>
      <c r="DRN60" s="265"/>
      <c r="DRO60" s="265"/>
      <c r="DRP60" s="265"/>
      <c r="DRQ60" s="265"/>
      <c r="DRR60" s="467" t="e">
        <f t="shared" ref="DRR60" si="252">DQN60+DQX60+DRH60</f>
        <v>#REF!</v>
      </c>
      <c r="DRS60" s="468" t="e">
        <f t="shared" ref="DRS60" si="253">DQO60+DQY60+DRI60</f>
        <v>#REF!</v>
      </c>
      <c r="DRT60" s="468" t="e">
        <f t="shared" ref="DRT60" si="254">DQP60+DQZ60+DRJ60</f>
        <v>#REF!</v>
      </c>
      <c r="DRU60" s="468" t="e">
        <f t="shared" ref="DRU60" si="255">DQQ60+DRA60+DRK60</f>
        <v>#REF!</v>
      </c>
      <c r="DRV60" s="468" t="e">
        <f t="shared" ref="DRV60" si="256">DQR60+DRB60+DRL60</f>
        <v>#REF!</v>
      </c>
      <c r="DRW60" s="265"/>
      <c r="DRX60" s="265"/>
      <c r="DRY60" s="265"/>
      <c r="DRZ60" s="265"/>
      <c r="DSA60" s="265"/>
      <c r="DSB60" s="35"/>
      <c r="DSC60" s="34" t="e">
        <f>'Пр 5 (произв)-'!#REF!</f>
        <v>#REF!</v>
      </c>
      <c r="DSD60" s="35" t="e">
        <f>'Пр 5 (произв)-'!#REF!</f>
        <v>#REF!</v>
      </c>
      <c r="DSE60" s="265" t="e">
        <f>'Пр 5 (произв)-'!#REF!</f>
        <v>#REF!</v>
      </c>
      <c r="DSF60" s="265"/>
      <c r="DSG60" s="265"/>
      <c r="DSH60" s="265"/>
      <c r="DSI60" s="265"/>
      <c r="DSJ60" s="265"/>
      <c r="DSK60" s="265"/>
      <c r="DSL60" s="265"/>
      <c r="DSM60" s="265"/>
      <c r="DSN60" s="265"/>
      <c r="DSO60" s="265"/>
      <c r="DSP60" s="265"/>
      <c r="DSQ60" s="265"/>
      <c r="DSR60" s="265"/>
      <c r="DSS60" s="265"/>
      <c r="DST60" s="265"/>
      <c r="DSU60" s="265"/>
      <c r="DSV60" s="265"/>
      <c r="DSW60" s="265"/>
      <c r="DSX60" s="265"/>
      <c r="DSY60" s="265"/>
      <c r="DSZ60" s="466" t="e">
        <f>'Пр 5 (произв)-'!#REF!</f>
        <v>#REF!</v>
      </c>
      <c r="DTA60" s="265" t="e">
        <f>'Пр 5 (произв)-'!#REF!</f>
        <v>#REF!</v>
      </c>
      <c r="DTB60" s="265" t="e">
        <f>'Пр 5 (произв)-'!#REF!</f>
        <v>#REF!</v>
      </c>
      <c r="DTC60" s="265" t="e">
        <f>'Пр 5 (произв)-'!#REF!</f>
        <v>#REF!</v>
      </c>
      <c r="DTD60" s="265" t="e">
        <f>'Пр 5 (произв)-'!#REF!</f>
        <v>#REF!</v>
      </c>
      <c r="DTE60" s="265"/>
      <c r="DTF60" s="265"/>
      <c r="DTG60" s="265"/>
      <c r="DTH60" s="265"/>
      <c r="DTI60" s="265"/>
      <c r="DTJ60" s="467" t="e">
        <f>'Пр 5 (произв)-'!#REF!</f>
        <v>#REF!</v>
      </c>
      <c r="DTK60" s="265" t="e">
        <f>'Пр 5 (произв)-'!#REF!</f>
        <v>#REF!</v>
      </c>
      <c r="DTL60" s="265" t="e">
        <f>'Пр 5 (произв)-'!#REF!</f>
        <v>#REF!</v>
      </c>
      <c r="DTM60" s="265" t="e">
        <f>'Пр 5 (произв)-'!#REF!</f>
        <v>#REF!</v>
      </c>
      <c r="DTN60" s="265" t="e">
        <f>'Пр 5 (произв)-'!#REF!</f>
        <v>#REF!</v>
      </c>
      <c r="DTO60" s="265"/>
      <c r="DTP60" s="265"/>
      <c r="DTQ60" s="265"/>
      <c r="DTR60" s="265"/>
      <c r="DTS60" s="265"/>
      <c r="DTT60" s="467" t="e">
        <f>'Пр 5 (произв)-'!#REF!</f>
        <v>#REF!</v>
      </c>
      <c r="DTU60" s="265" t="e">
        <f>'Пр 5 (произв)-'!#REF!</f>
        <v>#REF!</v>
      </c>
      <c r="DTV60" s="265" t="e">
        <f>'Пр 5 (произв)-'!#REF!</f>
        <v>#REF!</v>
      </c>
      <c r="DTW60" s="265" t="e">
        <f>'Пр 5 (произв)-'!#REF!</f>
        <v>#REF!</v>
      </c>
      <c r="DTX60" s="265" t="e">
        <f>'Пр 5 (произв)-'!#REF!</f>
        <v>#REF!</v>
      </c>
      <c r="DTY60" s="265"/>
      <c r="DTZ60" s="265"/>
      <c r="DUA60" s="265"/>
      <c r="DUB60" s="265"/>
      <c r="DUC60" s="265"/>
      <c r="DUD60" s="467" t="e">
        <f t="shared" ref="DUD60" si="257">DSZ60+DTJ60+DTT60</f>
        <v>#REF!</v>
      </c>
      <c r="DUE60" s="468" t="e">
        <f t="shared" ref="DUE60" si="258">DTA60+DTK60+DTU60</f>
        <v>#REF!</v>
      </c>
      <c r="DUF60" s="468" t="e">
        <f t="shared" ref="DUF60" si="259">DTB60+DTL60+DTV60</f>
        <v>#REF!</v>
      </c>
      <c r="DUG60" s="468" t="e">
        <f t="shared" ref="DUG60" si="260">DTC60+DTM60+DTW60</f>
        <v>#REF!</v>
      </c>
      <c r="DUH60" s="468" t="e">
        <f t="shared" ref="DUH60" si="261">DTD60+DTN60+DTX60</f>
        <v>#REF!</v>
      </c>
      <c r="DUI60" s="265"/>
      <c r="DUJ60" s="265"/>
      <c r="DUK60" s="265"/>
      <c r="DUL60" s="265"/>
      <c r="DUM60" s="265"/>
      <c r="DUN60" s="35"/>
      <c r="DUO60" s="34" t="e">
        <f>'Пр 5 (произв)-'!#REF!</f>
        <v>#REF!</v>
      </c>
      <c r="DUP60" s="35" t="e">
        <f>'Пр 5 (произв)-'!#REF!</f>
        <v>#REF!</v>
      </c>
      <c r="DUQ60" s="265" t="e">
        <f>'Пр 5 (произв)-'!#REF!</f>
        <v>#REF!</v>
      </c>
      <c r="DUR60" s="265"/>
      <c r="DUS60" s="265"/>
      <c r="DUT60" s="265"/>
      <c r="DUU60" s="265"/>
      <c r="DUV60" s="265"/>
      <c r="DUW60" s="265"/>
      <c r="DUX60" s="265"/>
      <c r="DUY60" s="265"/>
      <c r="DUZ60" s="265"/>
      <c r="DVA60" s="265"/>
      <c r="DVB60" s="265"/>
      <c r="DVC60" s="265"/>
      <c r="DVD60" s="265"/>
      <c r="DVE60" s="265"/>
      <c r="DVF60" s="265"/>
      <c r="DVG60" s="265"/>
      <c r="DVH60" s="265"/>
      <c r="DVI60" s="265"/>
      <c r="DVJ60" s="265"/>
      <c r="DVK60" s="265"/>
      <c r="DVL60" s="466" t="e">
        <f>'Пр 5 (произв)-'!#REF!</f>
        <v>#REF!</v>
      </c>
      <c r="DVM60" s="265" t="e">
        <f>'Пр 5 (произв)-'!#REF!</f>
        <v>#REF!</v>
      </c>
      <c r="DVN60" s="265" t="e">
        <f>'Пр 5 (произв)-'!#REF!</f>
        <v>#REF!</v>
      </c>
      <c r="DVO60" s="265" t="e">
        <f>'Пр 5 (произв)-'!#REF!</f>
        <v>#REF!</v>
      </c>
      <c r="DVP60" s="265" t="e">
        <f>'Пр 5 (произв)-'!#REF!</f>
        <v>#REF!</v>
      </c>
      <c r="DVQ60" s="265"/>
      <c r="DVR60" s="265"/>
      <c r="DVS60" s="265"/>
      <c r="DVT60" s="265"/>
      <c r="DVU60" s="265"/>
      <c r="DVV60" s="467" t="e">
        <f>'Пр 5 (произв)-'!#REF!</f>
        <v>#REF!</v>
      </c>
      <c r="DVW60" s="265" t="e">
        <f>'Пр 5 (произв)-'!#REF!</f>
        <v>#REF!</v>
      </c>
      <c r="DVX60" s="265" t="e">
        <f>'Пр 5 (произв)-'!#REF!</f>
        <v>#REF!</v>
      </c>
      <c r="DVY60" s="265" t="e">
        <f>'Пр 5 (произв)-'!#REF!</f>
        <v>#REF!</v>
      </c>
      <c r="DVZ60" s="265" t="e">
        <f>'Пр 5 (произв)-'!#REF!</f>
        <v>#REF!</v>
      </c>
      <c r="DWA60" s="265"/>
      <c r="DWB60" s="265"/>
      <c r="DWC60" s="265"/>
      <c r="DWD60" s="265"/>
      <c r="DWE60" s="265"/>
      <c r="DWF60" s="467" t="e">
        <f>'Пр 5 (произв)-'!#REF!</f>
        <v>#REF!</v>
      </c>
      <c r="DWG60" s="265" t="e">
        <f>'Пр 5 (произв)-'!#REF!</f>
        <v>#REF!</v>
      </c>
      <c r="DWH60" s="265" t="e">
        <f>'Пр 5 (произв)-'!#REF!</f>
        <v>#REF!</v>
      </c>
      <c r="DWI60" s="265" t="e">
        <f>'Пр 5 (произв)-'!#REF!</f>
        <v>#REF!</v>
      </c>
      <c r="DWJ60" s="265" t="e">
        <f>'Пр 5 (произв)-'!#REF!</f>
        <v>#REF!</v>
      </c>
      <c r="DWK60" s="265"/>
      <c r="DWL60" s="265"/>
      <c r="DWM60" s="265"/>
      <c r="DWN60" s="265"/>
      <c r="DWO60" s="265"/>
      <c r="DWP60" s="467" t="e">
        <f t="shared" ref="DWP60" si="262">DVL60+DVV60+DWF60</f>
        <v>#REF!</v>
      </c>
      <c r="DWQ60" s="468" t="e">
        <f t="shared" ref="DWQ60" si="263">DVM60+DVW60+DWG60</f>
        <v>#REF!</v>
      </c>
      <c r="DWR60" s="468" t="e">
        <f t="shared" ref="DWR60" si="264">DVN60+DVX60+DWH60</f>
        <v>#REF!</v>
      </c>
      <c r="DWS60" s="468" t="e">
        <f t="shared" ref="DWS60" si="265">DVO60+DVY60+DWI60</f>
        <v>#REF!</v>
      </c>
      <c r="DWT60" s="468" t="e">
        <f t="shared" ref="DWT60" si="266">DVP60+DVZ60+DWJ60</f>
        <v>#REF!</v>
      </c>
      <c r="DWU60" s="265"/>
      <c r="DWV60" s="265"/>
      <c r="DWW60" s="265"/>
      <c r="DWX60" s="265"/>
      <c r="DWY60" s="265"/>
      <c r="DWZ60" s="35"/>
      <c r="DXA60" s="34" t="e">
        <f>'Пр 5 (произв)-'!#REF!</f>
        <v>#REF!</v>
      </c>
      <c r="DXB60" s="35" t="e">
        <f>'Пр 5 (произв)-'!#REF!</f>
        <v>#REF!</v>
      </c>
      <c r="DXC60" s="265" t="e">
        <f>'Пр 5 (произв)-'!#REF!</f>
        <v>#REF!</v>
      </c>
      <c r="DXD60" s="265"/>
      <c r="DXE60" s="265"/>
      <c r="DXF60" s="265"/>
      <c r="DXG60" s="265"/>
      <c r="DXH60" s="265"/>
      <c r="DXI60" s="265"/>
      <c r="DXJ60" s="265"/>
      <c r="DXK60" s="265"/>
      <c r="DXL60" s="265"/>
      <c r="DXM60" s="265"/>
      <c r="DXN60" s="265"/>
      <c r="DXO60" s="265"/>
      <c r="DXP60" s="265"/>
      <c r="DXQ60" s="265"/>
      <c r="DXR60" s="265"/>
      <c r="DXS60" s="265"/>
      <c r="DXT60" s="265"/>
      <c r="DXU60" s="265"/>
      <c r="DXV60" s="265"/>
      <c r="DXW60" s="265"/>
      <c r="DXX60" s="466" t="e">
        <f>'Пр 5 (произв)-'!#REF!</f>
        <v>#REF!</v>
      </c>
      <c r="DXY60" s="265" t="e">
        <f>'Пр 5 (произв)-'!#REF!</f>
        <v>#REF!</v>
      </c>
      <c r="DXZ60" s="265" t="e">
        <f>'Пр 5 (произв)-'!#REF!</f>
        <v>#REF!</v>
      </c>
      <c r="DYA60" s="265" t="e">
        <f>'Пр 5 (произв)-'!#REF!</f>
        <v>#REF!</v>
      </c>
      <c r="DYB60" s="265" t="e">
        <f>'Пр 5 (произв)-'!#REF!</f>
        <v>#REF!</v>
      </c>
      <c r="DYC60" s="265"/>
      <c r="DYD60" s="265"/>
      <c r="DYE60" s="265"/>
      <c r="DYF60" s="265"/>
      <c r="DYG60" s="265"/>
      <c r="DYH60" s="467" t="e">
        <f>'Пр 5 (произв)-'!#REF!</f>
        <v>#REF!</v>
      </c>
      <c r="DYI60" s="265" t="e">
        <f>'Пр 5 (произв)-'!#REF!</f>
        <v>#REF!</v>
      </c>
      <c r="DYJ60" s="265" t="e">
        <f>'Пр 5 (произв)-'!#REF!</f>
        <v>#REF!</v>
      </c>
      <c r="DYK60" s="265" t="e">
        <f>'Пр 5 (произв)-'!#REF!</f>
        <v>#REF!</v>
      </c>
      <c r="DYL60" s="265" t="e">
        <f>'Пр 5 (произв)-'!#REF!</f>
        <v>#REF!</v>
      </c>
      <c r="DYM60" s="265"/>
      <c r="DYN60" s="265"/>
      <c r="DYO60" s="265"/>
      <c r="DYP60" s="265"/>
      <c r="DYQ60" s="265"/>
      <c r="DYR60" s="467" t="e">
        <f>'Пр 5 (произв)-'!#REF!</f>
        <v>#REF!</v>
      </c>
      <c r="DYS60" s="265" t="e">
        <f>'Пр 5 (произв)-'!#REF!</f>
        <v>#REF!</v>
      </c>
      <c r="DYT60" s="265" t="e">
        <f>'Пр 5 (произв)-'!#REF!</f>
        <v>#REF!</v>
      </c>
      <c r="DYU60" s="265" t="e">
        <f>'Пр 5 (произв)-'!#REF!</f>
        <v>#REF!</v>
      </c>
      <c r="DYV60" s="265" t="e">
        <f>'Пр 5 (произв)-'!#REF!</f>
        <v>#REF!</v>
      </c>
      <c r="DYW60" s="265"/>
      <c r="DYX60" s="265"/>
      <c r="DYY60" s="265"/>
      <c r="DYZ60" s="265"/>
      <c r="DZA60" s="265"/>
      <c r="DZB60" s="467" t="e">
        <f t="shared" ref="DZB60" si="267">DXX60+DYH60+DYR60</f>
        <v>#REF!</v>
      </c>
      <c r="DZC60" s="468" t="e">
        <f t="shared" ref="DZC60" si="268">DXY60+DYI60+DYS60</f>
        <v>#REF!</v>
      </c>
      <c r="DZD60" s="468" t="e">
        <f t="shared" ref="DZD60" si="269">DXZ60+DYJ60+DYT60</f>
        <v>#REF!</v>
      </c>
      <c r="DZE60" s="468" t="e">
        <f t="shared" ref="DZE60" si="270">DYA60+DYK60+DYU60</f>
        <v>#REF!</v>
      </c>
      <c r="DZF60" s="468" t="e">
        <f t="shared" ref="DZF60" si="271">DYB60+DYL60+DYV60</f>
        <v>#REF!</v>
      </c>
      <c r="DZG60" s="265"/>
      <c r="DZH60" s="265"/>
      <c r="DZI60" s="265"/>
      <c r="DZJ60" s="265"/>
      <c r="DZK60" s="265"/>
      <c r="DZL60" s="35"/>
      <c r="DZM60" s="34" t="e">
        <f>'Пр 5 (произв)-'!#REF!</f>
        <v>#REF!</v>
      </c>
      <c r="DZN60" s="35" t="e">
        <f>'Пр 5 (произв)-'!#REF!</f>
        <v>#REF!</v>
      </c>
      <c r="DZO60" s="265" t="e">
        <f>'Пр 5 (произв)-'!#REF!</f>
        <v>#REF!</v>
      </c>
      <c r="DZP60" s="265"/>
      <c r="DZQ60" s="265"/>
      <c r="DZR60" s="265"/>
      <c r="DZS60" s="265"/>
      <c r="DZT60" s="265"/>
      <c r="DZU60" s="265"/>
      <c r="DZV60" s="265"/>
      <c r="DZW60" s="265"/>
      <c r="DZX60" s="265"/>
      <c r="DZY60" s="265"/>
      <c r="DZZ60" s="265"/>
      <c r="EAA60" s="265"/>
      <c r="EAB60" s="265"/>
      <c r="EAC60" s="265"/>
      <c r="EAD60" s="265"/>
      <c r="EAE60" s="265"/>
      <c r="EAF60" s="265"/>
      <c r="EAG60" s="265"/>
      <c r="EAH60" s="265"/>
      <c r="EAI60" s="265"/>
      <c r="EAJ60" s="466" t="e">
        <f>'Пр 5 (произв)-'!#REF!</f>
        <v>#REF!</v>
      </c>
      <c r="EAK60" s="265" t="e">
        <f>'Пр 5 (произв)-'!#REF!</f>
        <v>#REF!</v>
      </c>
      <c r="EAL60" s="265" t="e">
        <f>'Пр 5 (произв)-'!#REF!</f>
        <v>#REF!</v>
      </c>
      <c r="EAM60" s="265" t="e">
        <f>'Пр 5 (произв)-'!#REF!</f>
        <v>#REF!</v>
      </c>
      <c r="EAN60" s="265" t="e">
        <f>'Пр 5 (произв)-'!#REF!</f>
        <v>#REF!</v>
      </c>
      <c r="EAO60" s="265"/>
      <c r="EAP60" s="265"/>
      <c r="EAQ60" s="265"/>
      <c r="EAR60" s="265"/>
      <c r="EAS60" s="265"/>
      <c r="EAT60" s="467" t="e">
        <f>'Пр 5 (произв)-'!#REF!</f>
        <v>#REF!</v>
      </c>
      <c r="EAU60" s="265" t="e">
        <f>'Пр 5 (произв)-'!#REF!</f>
        <v>#REF!</v>
      </c>
      <c r="EAV60" s="265" t="e">
        <f>'Пр 5 (произв)-'!#REF!</f>
        <v>#REF!</v>
      </c>
      <c r="EAW60" s="265" t="e">
        <f>'Пр 5 (произв)-'!#REF!</f>
        <v>#REF!</v>
      </c>
      <c r="EAX60" s="265" t="e">
        <f>'Пр 5 (произв)-'!#REF!</f>
        <v>#REF!</v>
      </c>
      <c r="EAY60" s="265"/>
      <c r="EAZ60" s="265"/>
      <c r="EBA60" s="265"/>
      <c r="EBB60" s="265"/>
      <c r="EBC60" s="265"/>
      <c r="EBD60" s="467" t="e">
        <f>'Пр 5 (произв)-'!#REF!</f>
        <v>#REF!</v>
      </c>
      <c r="EBE60" s="265" t="e">
        <f>'Пр 5 (произв)-'!#REF!</f>
        <v>#REF!</v>
      </c>
      <c r="EBF60" s="265" t="e">
        <f>'Пр 5 (произв)-'!#REF!</f>
        <v>#REF!</v>
      </c>
      <c r="EBG60" s="265" t="e">
        <f>'Пр 5 (произв)-'!#REF!</f>
        <v>#REF!</v>
      </c>
      <c r="EBH60" s="265" t="e">
        <f>'Пр 5 (произв)-'!#REF!</f>
        <v>#REF!</v>
      </c>
      <c r="EBI60" s="265"/>
      <c r="EBJ60" s="265"/>
      <c r="EBK60" s="265"/>
      <c r="EBL60" s="265"/>
      <c r="EBM60" s="265"/>
      <c r="EBN60" s="467" t="e">
        <f t="shared" ref="EBN60" si="272">EAJ60+EAT60+EBD60</f>
        <v>#REF!</v>
      </c>
      <c r="EBO60" s="468" t="e">
        <f t="shared" ref="EBO60" si="273">EAK60+EAU60+EBE60</f>
        <v>#REF!</v>
      </c>
      <c r="EBP60" s="468" t="e">
        <f t="shared" ref="EBP60" si="274">EAL60+EAV60+EBF60</f>
        <v>#REF!</v>
      </c>
      <c r="EBQ60" s="468" t="e">
        <f t="shared" ref="EBQ60" si="275">EAM60+EAW60+EBG60</f>
        <v>#REF!</v>
      </c>
      <c r="EBR60" s="468" t="e">
        <f t="shared" ref="EBR60" si="276">EAN60+EAX60+EBH60</f>
        <v>#REF!</v>
      </c>
      <c r="EBS60" s="265"/>
      <c r="EBT60" s="265"/>
      <c r="EBU60" s="265"/>
      <c r="EBV60" s="265"/>
      <c r="EBW60" s="265"/>
      <c r="EBX60" s="35"/>
      <c r="EBY60" s="34" t="e">
        <f>'Пр 5 (произв)-'!#REF!</f>
        <v>#REF!</v>
      </c>
      <c r="EBZ60" s="35" t="e">
        <f>'Пр 5 (произв)-'!#REF!</f>
        <v>#REF!</v>
      </c>
      <c r="ECA60" s="265" t="e">
        <f>'Пр 5 (произв)-'!#REF!</f>
        <v>#REF!</v>
      </c>
      <c r="ECB60" s="265"/>
      <c r="ECC60" s="265"/>
      <c r="ECD60" s="265"/>
      <c r="ECE60" s="265"/>
      <c r="ECF60" s="265"/>
      <c r="ECG60" s="265"/>
      <c r="ECH60" s="265"/>
      <c r="ECI60" s="265"/>
      <c r="ECJ60" s="265"/>
      <c r="ECK60" s="265"/>
      <c r="ECL60" s="265"/>
      <c r="ECM60" s="265"/>
      <c r="ECN60" s="265"/>
      <c r="ECO60" s="265"/>
      <c r="ECP60" s="265"/>
      <c r="ECQ60" s="265"/>
      <c r="ECR60" s="265"/>
      <c r="ECS60" s="265"/>
      <c r="ECT60" s="265"/>
      <c r="ECU60" s="265"/>
      <c r="ECV60" s="466" t="e">
        <f>'Пр 5 (произв)-'!#REF!</f>
        <v>#REF!</v>
      </c>
      <c r="ECW60" s="265" t="e">
        <f>'Пр 5 (произв)-'!#REF!</f>
        <v>#REF!</v>
      </c>
      <c r="ECX60" s="265" t="e">
        <f>'Пр 5 (произв)-'!#REF!</f>
        <v>#REF!</v>
      </c>
      <c r="ECY60" s="265" t="e">
        <f>'Пр 5 (произв)-'!#REF!</f>
        <v>#REF!</v>
      </c>
      <c r="ECZ60" s="265" t="e">
        <f>'Пр 5 (произв)-'!#REF!</f>
        <v>#REF!</v>
      </c>
      <c r="EDA60" s="265"/>
      <c r="EDB60" s="265"/>
      <c r="EDC60" s="265"/>
      <c r="EDD60" s="265"/>
      <c r="EDE60" s="265"/>
      <c r="EDF60" s="467" t="e">
        <f>'Пр 5 (произв)-'!#REF!</f>
        <v>#REF!</v>
      </c>
      <c r="EDG60" s="265" t="e">
        <f>'Пр 5 (произв)-'!#REF!</f>
        <v>#REF!</v>
      </c>
      <c r="EDH60" s="265" t="e">
        <f>'Пр 5 (произв)-'!#REF!</f>
        <v>#REF!</v>
      </c>
      <c r="EDI60" s="265" t="e">
        <f>'Пр 5 (произв)-'!#REF!</f>
        <v>#REF!</v>
      </c>
      <c r="EDJ60" s="265" t="e">
        <f>'Пр 5 (произв)-'!#REF!</f>
        <v>#REF!</v>
      </c>
      <c r="EDK60" s="265"/>
      <c r="EDL60" s="265"/>
      <c r="EDM60" s="265"/>
      <c r="EDN60" s="265"/>
      <c r="EDO60" s="265"/>
      <c r="EDP60" s="467" t="e">
        <f>'Пр 5 (произв)-'!#REF!</f>
        <v>#REF!</v>
      </c>
      <c r="EDQ60" s="265" t="e">
        <f>'Пр 5 (произв)-'!#REF!</f>
        <v>#REF!</v>
      </c>
      <c r="EDR60" s="265" t="e">
        <f>'Пр 5 (произв)-'!#REF!</f>
        <v>#REF!</v>
      </c>
      <c r="EDS60" s="265" t="e">
        <f>'Пр 5 (произв)-'!#REF!</f>
        <v>#REF!</v>
      </c>
      <c r="EDT60" s="265" t="e">
        <f>'Пр 5 (произв)-'!#REF!</f>
        <v>#REF!</v>
      </c>
      <c r="EDU60" s="265"/>
      <c r="EDV60" s="265"/>
      <c r="EDW60" s="265"/>
      <c r="EDX60" s="265"/>
      <c r="EDY60" s="265"/>
      <c r="EDZ60" s="467" t="e">
        <f t="shared" ref="EDZ60" si="277">ECV60+EDF60+EDP60</f>
        <v>#REF!</v>
      </c>
      <c r="EEA60" s="468" t="e">
        <f t="shared" ref="EEA60" si="278">ECW60+EDG60+EDQ60</f>
        <v>#REF!</v>
      </c>
      <c r="EEB60" s="468" t="e">
        <f t="shared" ref="EEB60" si="279">ECX60+EDH60+EDR60</f>
        <v>#REF!</v>
      </c>
      <c r="EEC60" s="468" t="e">
        <f t="shared" ref="EEC60" si="280">ECY60+EDI60+EDS60</f>
        <v>#REF!</v>
      </c>
      <c r="EED60" s="468" t="e">
        <f t="shared" ref="EED60" si="281">ECZ60+EDJ60+EDT60</f>
        <v>#REF!</v>
      </c>
      <c r="EEE60" s="265"/>
      <c r="EEF60" s="265"/>
      <c r="EEG60" s="265"/>
      <c r="EEH60" s="265"/>
      <c r="EEI60" s="265"/>
      <c r="EEJ60" s="35"/>
      <c r="EEK60" s="34" t="e">
        <f>'Пр 5 (произв)-'!#REF!</f>
        <v>#REF!</v>
      </c>
      <c r="EEL60" s="35" t="e">
        <f>'Пр 5 (произв)-'!#REF!</f>
        <v>#REF!</v>
      </c>
      <c r="EEM60" s="265" t="e">
        <f>'Пр 5 (произв)-'!#REF!</f>
        <v>#REF!</v>
      </c>
      <c r="EEN60" s="265"/>
      <c r="EEO60" s="265"/>
      <c r="EEP60" s="265"/>
      <c r="EEQ60" s="265"/>
      <c r="EER60" s="265"/>
      <c r="EES60" s="265"/>
      <c r="EET60" s="265"/>
      <c r="EEU60" s="265"/>
      <c r="EEV60" s="265"/>
      <c r="EEW60" s="265"/>
      <c r="EEX60" s="265"/>
      <c r="EEY60" s="265"/>
      <c r="EEZ60" s="265"/>
      <c r="EFA60" s="265"/>
      <c r="EFB60" s="265"/>
      <c r="EFC60" s="265"/>
      <c r="EFD60" s="265"/>
      <c r="EFE60" s="265"/>
      <c r="EFF60" s="265"/>
      <c r="EFG60" s="265"/>
      <c r="EFH60" s="466" t="e">
        <f>'Пр 5 (произв)-'!#REF!</f>
        <v>#REF!</v>
      </c>
      <c r="EFI60" s="265" t="e">
        <f>'Пр 5 (произв)-'!#REF!</f>
        <v>#REF!</v>
      </c>
      <c r="EFJ60" s="265" t="e">
        <f>'Пр 5 (произв)-'!#REF!</f>
        <v>#REF!</v>
      </c>
      <c r="EFK60" s="265" t="e">
        <f>'Пр 5 (произв)-'!#REF!</f>
        <v>#REF!</v>
      </c>
      <c r="EFL60" s="265" t="e">
        <f>'Пр 5 (произв)-'!#REF!</f>
        <v>#REF!</v>
      </c>
      <c r="EFM60" s="265"/>
      <c r="EFN60" s="265"/>
      <c r="EFO60" s="265"/>
      <c r="EFP60" s="265"/>
      <c r="EFQ60" s="265"/>
      <c r="EFR60" s="467" t="e">
        <f>'Пр 5 (произв)-'!#REF!</f>
        <v>#REF!</v>
      </c>
      <c r="EFS60" s="265" t="e">
        <f>'Пр 5 (произв)-'!#REF!</f>
        <v>#REF!</v>
      </c>
      <c r="EFT60" s="265" t="e">
        <f>'Пр 5 (произв)-'!#REF!</f>
        <v>#REF!</v>
      </c>
      <c r="EFU60" s="265" t="e">
        <f>'Пр 5 (произв)-'!#REF!</f>
        <v>#REF!</v>
      </c>
      <c r="EFV60" s="265" t="e">
        <f>'Пр 5 (произв)-'!#REF!</f>
        <v>#REF!</v>
      </c>
      <c r="EFW60" s="265"/>
      <c r="EFX60" s="265"/>
      <c r="EFY60" s="265"/>
      <c r="EFZ60" s="265"/>
      <c r="EGA60" s="265"/>
      <c r="EGB60" s="467" t="e">
        <f>'Пр 5 (произв)-'!#REF!</f>
        <v>#REF!</v>
      </c>
      <c r="EGC60" s="265" t="e">
        <f>'Пр 5 (произв)-'!#REF!</f>
        <v>#REF!</v>
      </c>
      <c r="EGD60" s="265" t="e">
        <f>'Пр 5 (произв)-'!#REF!</f>
        <v>#REF!</v>
      </c>
      <c r="EGE60" s="265" t="e">
        <f>'Пр 5 (произв)-'!#REF!</f>
        <v>#REF!</v>
      </c>
      <c r="EGF60" s="265" t="e">
        <f>'Пр 5 (произв)-'!#REF!</f>
        <v>#REF!</v>
      </c>
      <c r="EGG60" s="265"/>
      <c r="EGH60" s="265"/>
      <c r="EGI60" s="265"/>
      <c r="EGJ60" s="265"/>
      <c r="EGK60" s="265"/>
      <c r="EGL60" s="467" t="e">
        <f t="shared" ref="EGL60" si="282">EFH60+EFR60+EGB60</f>
        <v>#REF!</v>
      </c>
      <c r="EGM60" s="468" t="e">
        <f t="shared" ref="EGM60" si="283">EFI60+EFS60+EGC60</f>
        <v>#REF!</v>
      </c>
      <c r="EGN60" s="468" t="e">
        <f t="shared" ref="EGN60" si="284">EFJ60+EFT60+EGD60</f>
        <v>#REF!</v>
      </c>
      <c r="EGO60" s="468" t="e">
        <f t="shared" ref="EGO60" si="285">EFK60+EFU60+EGE60</f>
        <v>#REF!</v>
      </c>
      <c r="EGP60" s="468" t="e">
        <f t="shared" ref="EGP60" si="286">EFL60+EFV60+EGF60</f>
        <v>#REF!</v>
      </c>
      <c r="EGQ60" s="265"/>
      <c r="EGR60" s="265"/>
      <c r="EGS60" s="265"/>
      <c r="EGT60" s="265"/>
      <c r="EGU60" s="265"/>
      <c r="EGV60" s="35"/>
      <c r="EGW60" s="34" t="e">
        <f>'Пр 5 (произв)-'!#REF!</f>
        <v>#REF!</v>
      </c>
      <c r="EGX60" s="35" t="e">
        <f>'Пр 5 (произв)-'!#REF!</f>
        <v>#REF!</v>
      </c>
      <c r="EGY60" s="265" t="e">
        <f>'Пр 5 (произв)-'!#REF!</f>
        <v>#REF!</v>
      </c>
      <c r="EGZ60" s="265"/>
      <c r="EHA60" s="265"/>
      <c r="EHB60" s="265"/>
      <c r="EHC60" s="265"/>
      <c r="EHD60" s="265"/>
      <c r="EHE60" s="265"/>
      <c r="EHF60" s="265"/>
      <c r="EHG60" s="265"/>
      <c r="EHH60" s="265"/>
      <c r="EHI60" s="265"/>
      <c r="EHJ60" s="265"/>
      <c r="EHK60" s="265"/>
      <c r="EHL60" s="265"/>
      <c r="EHM60" s="265"/>
      <c r="EHN60" s="265"/>
      <c r="EHO60" s="265"/>
      <c r="EHP60" s="265"/>
      <c r="EHQ60" s="265"/>
      <c r="EHR60" s="265"/>
      <c r="EHS60" s="265"/>
      <c r="EHT60" s="466" t="e">
        <f>'Пр 5 (произв)-'!#REF!</f>
        <v>#REF!</v>
      </c>
      <c r="EHU60" s="265" t="e">
        <f>'Пр 5 (произв)-'!#REF!</f>
        <v>#REF!</v>
      </c>
      <c r="EHV60" s="265" t="e">
        <f>'Пр 5 (произв)-'!#REF!</f>
        <v>#REF!</v>
      </c>
      <c r="EHW60" s="265" t="e">
        <f>'Пр 5 (произв)-'!#REF!</f>
        <v>#REF!</v>
      </c>
      <c r="EHX60" s="265" t="e">
        <f>'Пр 5 (произв)-'!#REF!</f>
        <v>#REF!</v>
      </c>
      <c r="EHY60" s="265"/>
      <c r="EHZ60" s="265"/>
      <c r="EIA60" s="265"/>
      <c r="EIB60" s="265"/>
      <c r="EIC60" s="265"/>
      <c r="EID60" s="467" t="e">
        <f>'Пр 5 (произв)-'!#REF!</f>
        <v>#REF!</v>
      </c>
      <c r="EIE60" s="265" t="e">
        <f>'Пр 5 (произв)-'!#REF!</f>
        <v>#REF!</v>
      </c>
      <c r="EIF60" s="265" t="e">
        <f>'Пр 5 (произв)-'!#REF!</f>
        <v>#REF!</v>
      </c>
      <c r="EIG60" s="265" t="e">
        <f>'Пр 5 (произв)-'!#REF!</f>
        <v>#REF!</v>
      </c>
      <c r="EIH60" s="265" t="e">
        <f>'Пр 5 (произв)-'!#REF!</f>
        <v>#REF!</v>
      </c>
      <c r="EII60" s="265"/>
      <c r="EIJ60" s="265"/>
      <c r="EIK60" s="265"/>
      <c r="EIL60" s="265"/>
      <c r="EIM60" s="265"/>
      <c r="EIN60" s="467" t="e">
        <f>'Пр 5 (произв)-'!#REF!</f>
        <v>#REF!</v>
      </c>
      <c r="EIO60" s="265" t="e">
        <f>'Пр 5 (произв)-'!#REF!</f>
        <v>#REF!</v>
      </c>
      <c r="EIP60" s="265" t="e">
        <f>'Пр 5 (произв)-'!#REF!</f>
        <v>#REF!</v>
      </c>
      <c r="EIQ60" s="265" t="e">
        <f>'Пр 5 (произв)-'!#REF!</f>
        <v>#REF!</v>
      </c>
      <c r="EIR60" s="265" t="e">
        <f>'Пр 5 (произв)-'!#REF!</f>
        <v>#REF!</v>
      </c>
      <c r="EIS60" s="265"/>
      <c r="EIT60" s="265"/>
      <c r="EIU60" s="265"/>
      <c r="EIV60" s="265"/>
      <c r="EIW60" s="265"/>
      <c r="EIX60" s="467" t="e">
        <f t="shared" ref="EIX60" si="287">EHT60+EID60+EIN60</f>
        <v>#REF!</v>
      </c>
      <c r="EIY60" s="468" t="e">
        <f t="shared" ref="EIY60" si="288">EHU60+EIE60+EIO60</f>
        <v>#REF!</v>
      </c>
      <c r="EIZ60" s="468" t="e">
        <f t="shared" ref="EIZ60" si="289">EHV60+EIF60+EIP60</f>
        <v>#REF!</v>
      </c>
      <c r="EJA60" s="468" t="e">
        <f t="shared" ref="EJA60" si="290">EHW60+EIG60+EIQ60</f>
        <v>#REF!</v>
      </c>
      <c r="EJB60" s="468" t="e">
        <f t="shared" ref="EJB60" si="291">EHX60+EIH60+EIR60</f>
        <v>#REF!</v>
      </c>
      <c r="EJC60" s="265"/>
      <c r="EJD60" s="265"/>
      <c r="EJE60" s="265"/>
      <c r="EJF60" s="265"/>
      <c r="EJG60" s="265"/>
      <c r="EJH60" s="35"/>
      <c r="EJI60" s="34" t="e">
        <f>'Пр 5 (произв)-'!#REF!</f>
        <v>#REF!</v>
      </c>
      <c r="EJJ60" s="35" t="e">
        <f>'Пр 5 (произв)-'!#REF!</f>
        <v>#REF!</v>
      </c>
      <c r="EJK60" s="265" t="e">
        <f>'Пр 5 (произв)-'!#REF!</f>
        <v>#REF!</v>
      </c>
      <c r="EJL60" s="265"/>
      <c r="EJM60" s="265"/>
      <c r="EJN60" s="265"/>
      <c r="EJO60" s="265"/>
      <c r="EJP60" s="265"/>
      <c r="EJQ60" s="265"/>
      <c r="EJR60" s="265"/>
      <c r="EJS60" s="265"/>
      <c r="EJT60" s="265"/>
      <c r="EJU60" s="265"/>
      <c r="EJV60" s="265"/>
      <c r="EJW60" s="265"/>
      <c r="EJX60" s="265"/>
      <c r="EJY60" s="265"/>
      <c r="EJZ60" s="265"/>
      <c r="EKA60" s="265"/>
      <c r="EKB60" s="265"/>
      <c r="EKC60" s="265"/>
      <c r="EKD60" s="265"/>
      <c r="EKE60" s="265"/>
      <c r="EKF60" s="466" t="e">
        <f>'Пр 5 (произв)-'!#REF!</f>
        <v>#REF!</v>
      </c>
      <c r="EKG60" s="265" t="e">
        <f>'Пр 5 (произв)-'!#REF!</f>
        <v>#REF!</v>
      </c>
      <c r="EKH60" s="265" t="e">
        <f>'Пр 5 (произв)-'!#REF!</f>
        <v>#REF!</v>
      </c>
      <c r="EKI60" s="265" t="e">
        <f>'Пр 5 (произв)-'!#REF!</f>
        <v>#REF!</v>
      </c>
      <c r="EKJ60" s="265" t="e">
        <f>'Пр 5 (произв)-'!#REF!</f>
        <v>#REF!</v>
      </c>
      <c r="EKK60" s="265"/>
      <c r="EKL60" s="265"/>
      <c r="EKM60" s="265"/>
      <c r="EKN60" s="265"/>
      <c r="EKO60" s="265"/>
      <c r="EKP60" s="467" t="e">
        <f>'Пр 5 (произв)-'!#REF!</f>
        <v>#REF!</v>
      </c>
      <c r="EKQ60" s="265" t="e">
        <f>'Пр 5 (произв)-'!#REF!</f>
        <v>#REF!</v>
      </c>
      <c r="EKR60" s="265" t="e">
        <f>'Пр 5 (произв)-'!#REF!</f>
        <v>#REF!</v>
      </c>
      <c r="EKS60" s="265" t="e">
        <f>'Пр 5 (произв)-'!#REF!</f>
        <v>#REF!</v>
      </c>
      <c r="EKT60" s="265" t="e">
        <f>'Пр 5 (произв)-'!#REF!</f>
        <v>#REF!</v>
      </c>
      <c r="EKU60" s="265"/>
      <c r="EKV60" s="265"/>
      <c r="EKW60" s="265"/>
      <c r="EKX60" s="265"/>
      <c r="EKY60" s="265"/>
      <c r="EKZ60" s="467" t="e">
        <f>'Пр 5 (произв)-'!#REF!</f>
        <v>#REF!</v>
      </c>
      <c r="ELA60" s="265" t="e">
        <f>'Пр 5 (произв)-'!#REF!</f>
        <v>#REF!</v>
      </c>
      <c r="ELB60" s="265" t="e">
        <f>'Пр 5 (произв)-'!#REF!</f>
        <v>#REF!</v>
      </c>
      <c r="ELC60" s="265" t="e">
        <f>'Пр 5 (произв)-'!#REF!</f>
        <v>#REF!</v>
      </c>
      <c r="ELD60" s="265" t="e">
        <f>'Пр 5 (произв)-'!#REF!</f>
        <v>#REF!</v>
      </c>
      <c r="ELE60" s="265"/>
      <c r="ELF60" s="265"/>
      <c r="ELG60" s="265"/>
      <c r="ELH60" s="265"/>
      <c r="ELI60" s="265"/>
      <c r="ELJ60" s="467" t="e">
        <f t="shared" ref="ELJ60" si="292">EKF60+EKP60+EKZ60</f>
        <v>#REF!</v>
      </c>
      <c r="ELK60" s="468" t="e">
        <f t="shared" ref="ELK60" si="293">EKG60+EKQ60+ELA60</f>
        <v>#REF!</v>
      </c>
      <c r="ELL60" s="468" t="e">
        <f t="shared" ref="ELL60" si="294">EKH60+EKR60+ELB60</f>
        <v>#REF!</v>
      </c>
      <c r="ELM60" s="468" t="e">
        <f t="shared" ref="ELM60" si="295">EKI60+EKS60+ELC60</f>
        <v>#REF!</v>
      </c>
      <c r="ELN60" s="468" t="e">
        <f t="shared" ref="ELN60" si="296">EKJ60+EKT60+ELD60</f>
        <v>#REF!</v>
      </c>
      <c r="ELO60" s="265"/>
      <c r="ELP60" s="265"/>
      <c r="ELQ60" s="265"/>
      <c r="ELR60" s="265"/>
      <c r="ELS60" s="265"/>
      <c r="ELT60" s="35"/>
      <c r="ELU60" s="34" t="e">
        <f>'Пр 5 (произв)-'!#REF!</f>
        <v>#REF!</v>
      </c>
      <c r="ELV60" s="35" t="e">
        <f>'Пр 5 (произв)-'!#REF!</f>
        <v>#REF!</v>
      </c>
      <c r="ELW60" s="265" t="e">
        <f>'Пр 5 (произв)-'!#REF!</f>
        <v>#REF!</v>
      </c>
      <c r="ELX60" s="265"/>
      <c r="ELY60" s="265"/>
      <c r="ELZ60" s="265"/>
      <c r="EMA60" s="265"/>
      <c r="EMB60" s="265"/>
      <c r="EMC60" s="265"/>
      <c r="EMD60" s="265"/>
      <c r="EME60" s="265"/>
      <c r="EMF60" s="265"/>
      <c r="EMG60" s="265"/>
      <c r="EMH60" s="265"/>
      <c r="EMI60" s="265"/>
      <c r="EMJ60" s="265"/>
      <c r="EMK60" s="265"/>
      <c r="EML60" s="265"/>
      <c r="EMM60" s="265"/>
      <c r="EMN60" s="265"/>
      <c r="EMO60" s="265"/>
      <c r="EMP60" s="265"/>
      <c r="EMQ60" s="265"/>
      <c r="EMR60" s="466" t="e">
        <f>'Пр 5 (произв)-'!#REF!</f>
        <v>#REF!</v>
      </c>
      <c r="EMS60" s="265" t="e">
        <f>'Пр 5 (произв)-'!#REF!</f>
        <v>#REF!</v>
      </c>
      <c r="EMT60" s="265" t="e">
        <f>'Пр 5 (произв)-'!#REF!</f>
        <v>#REF!</v>
      </c>
      <c r="EMU60" s="265" t="e">
        <f>'Пр 5 (произв)-'!#REF!</f>
        <v>#REF!</v>
      </c>
      <c r="EMV60" s="265" t="e">
        <f>'Пр 5 (произв)-'!#REF!</f>
        <v>#REF!</v>
      </c>
      <c r="EMW60" s="265"/>
      <c r="EMX60" s="265"/>
      <c r="EMY60" s="265"/>
      <c r="EMZ60" s="265"/>
      <c r="ENA60" s="265"/>
      <c r="ENB60" s="467" t="e">
        <f>'Пр 5 (произв)-'!#REF!</f>
        <v>#REF!</v>
      </c>
      <c r="ENC60" s="265" t="e">
        <f>'Пр 5 (произв)-'!#REF!</f>
        <v>#REF!</v>
      </c>
      <c r="END60" s="265" t="e">
        <f>'Пр 5 (произв)-'!#REF!</f>
        <v>#REF!</v>
      </c>
      <c r="ENE60" s="265" t="e">
        <f>'Пр 5 (произв)-'!#REF!</f>
        <v>#REF!</v>
      </c>
      <c r="ENF60" s="265" t="e">
        <f>'Пр 5 (произв)-'!#REF!</f>
        <v>#REF!</v>
      </c>
      <c r="ENG60" s="265"/>
      <c r="ENH60" s="265"/>
      <c r="ENI60" s="265"/>
      <c r="ENJ60" s="265"/>
      <c r="ENK60" s="265"/>
      <c r="ENL60" s="467" t="e">
        <f>'Пр 5 (произв)-'!#REF!</f>
        <v>#REF!</v>
      </c>
      <c r="ENM60" s="265" t="e">
        <f>'Пр 5 (произв)-'!#REF!</f>
        <v>#REF!</v>
      </c>
      <c r="ENN60" s="265" t="e">
        <f>'Пр 5 (произв)-'!#REF!</f>
        <v>#REF!</v>
      </c>
      <c r="ENO60" s="265" t="e">
        <f>'Пр 5 (произв)-'!#REF!</f>
        <v>#REF!</v>
      </c>
      <c r="ENP60" s="265" t="e">
        <f>'Пр 5 (произв)-'!#REF!</f>
        <v>#REF!</v>
      </c>
      <c r="ENQ60" s="265"/>
      <c r="ENR60" s="265"/>
      <c r="ENS60" s="265"/>
      <c r="ENT60" s="265"/>
      <c r="ENU60" s="265"/>
      <c r="ENV60" s="467" t="e">
        <f t="shared" ref="ENV60" si="297">EMR60+ENB60+ENL60</f>
        <v>#REF!</v>
      </c>
      <c r="ENW60" s="468" t="e">
        <f t="shared" ref="ENW60" si="298">EMS60+ENC60+ENM60</f>
        <v>#REF!</v>
      </c>
      <c r="ENX60" s="468" t="e">
        <f t="shared" ref="ENX60" si="299">EMT60+END60+ENN60</f>
        <v>#REF!</v>
      </c>
      <c r="ENY60" s="468" t="e">
        <f t="shared" ref="ENY60" si="300">EMU60+ENE60+ENO60</f>
        <v>#REF!</v>
      </c>
      <c r="ENZ60" s="468" t="e">
        <f t="shared" ref="ENZ60" si="301">EMV60+ENF60+ENP60</f>
        <v>#REF!</v>
      </c>
      <c r="EOA60" s="265"/>
      <c r="EOB60" s="265"/>
      <c r="EOC60" s="265"/>
      <c r="EOD60" s="265"/>
      <c r="EOE60" s="265"/>
      <c r="EOF60" s="35"/>
      <c r="EOG60" s="34" t="e">
        <f>'Пр 5 (произв)-'!#REF!</f>
        <v>#REF!</v>
      </c>
      <c r="EOH60" s="35" t="e">
        <f>'Пр 5 (произв)-'!#REF!</f>
        <v>#REF!</v>
      </c>
      <c r="EOI60" s="265" t="e">
        <f>'Пр 5 (произв)-'!#REF!</f>
        <v>#REF!</v>
      </c>
      <c r="EOJ60" s="265"/>
      <c r="EOK60" s="265"/>
      <c r="EOL60" s="265"/>
      <c r="EOM60" s="265"/>
      <c r="EON60" s="265"/>
      <c r="EOO60" s="265"/>
      <c r="EOP60" s="265"/>
      <c r="EOQ60" s="265"/>
      <c r="EOR60" s="265"/>
      <c r="EOS60" s="265"/>
      <c r="EOT60" s="265"/>
      <c r="EOU60" s="265"/>
      <c r="EOV60" s="265"/>
      <c r="EOW60" s="265"/>
      <c r="EOX60" s="265"/>
      <c r="EOY60" s="265"/>
      <c r="EOZ60" s="265"/>
      <c r="EPA60" s="265"/>
      <c r="EPB60" s="265"/>
      <c r="EPC60" s="265"/>
      <c r="EPD60" s="466" t="e">
        <f>'Пр 5 (произв)-'!#REF!</f>
        <v>#REF!</v>
      </c>
      <c r="EPE60" s="265" t="e">
        <f>'Пр 5 (произв)-'!#REF!</f>
        <v>#REF!</v>
      </c>
      <c r="EPF60" s="265" t="e">
        <f>'Пр 5 (произв)-'!#REF!</f>
        <v>#REF!</v>
      </c>
      <c r="EPG60" s="265" t="e">
        <f>'Пр 5 (произв)-'!#REF!</f>
        <v>#REF!</v>
      </c>
      <c r="EPH60" s="265" t="e">
        <f>'Пр 5 (произв)-'!#REF!</f>
        <v>#REF!</v>
      </c>
      <c r="EPI60" s="265"/>
      <c r="EPJ60" s="265"/>
      <c r="EPK60" s="265"/>
      <c r="EPL60" s="265"/>
      <c r="EPM60" s="265"/>
      <c r="EPN60" s="467" t="e">
        <f>'Пр 5 (произв)-'!#REF!</f>
        <v>#REF!</v>
      </c>
      <c r="EPO60" s="265" t="e">
        <f>'Пр 5 (произв)-'!#REF!</f>
        <v>#REF!</v>
      </c>
      <c r="EPP60" s="265" t="e">
        <f>'Пр 5 (произв)-'!#REF!</f>
        <v>#REF!</v>
      </c>
      <c r="EPQ60" s="265" t="e">
        <f>'Пр 5 (произв)-'!#REF!</f>
        <v>#REF!</v>
      </c>
      <c r="EPR60" s="265" t="e">
        <f>'Пр 5 (произв)-'!#REF!</f>
        <v>#REF!</v>
      </c>
      <c r="EPS60" s="265"/>
      <c r="EPT60" s="265"/>
      <c r="EPU60" s="265"/>
      <c r="EPV60" s="265"/>
      <c r="EPW60" s="265"/>
      <c r="EPX60" s="467" t="e">
        <f>'Пр 5 (произв)-'!#REF!</f>
        <v>#REF!</v>
      </c>
      <c r="EPY60" s="265" t="e">
        <f>'Пр 5 (произв)-'!#REF!</f>
        <v>#REF!</v>
      </c>
      <c r="EPZ60" s="265" t="e">
        <f>'Пр 5 (произв)-'!#REF!</f>
        <v>#REF!</v>
      </c>
      <c r="EQA60" s="265" t="e">
        <f>'Пр 5 (произв)-'!#REF!</f>
        <v>#REF!</v>
      </c>
      <c r="EQB60" s="265" t="e">
        <f>'Пр 5 (произв)-'!#REF!</f>
        <v>#REF!</v>
      </c>
      <c r="EQC60" s="265"/>
      <c r="EQD60" s="265"/>
      <c r="EQE60" s="265"/>
      <c r="EQF60" s="265"/>
      <c r="EQG60" s="265"/>
      <c r="EQH60" s="467" t="e">
        <f t="shared" ref="EQH60" si="302">EPD60+EPN60+EPX60</f>
        <v>#REF!</v>
      </c>
      <c r="EQI60" s="468" t="e">
        <f t="shared" ref="EQI60" si="303">EPE60+EPO60+EPY60</f>
        <v>#REF!</v>
      </c>
      <c r="EQJ60" s="468" t="e">
        <f t="shared" ref="EQJ60" si="304">EPF60+EPP60+EPZ60</f>
        <v>#REF!</v>
      </c>
      <c r="EQK60" s="468" t="e">
        <f t="shared" ref="EQK60" si="305">EPG60+EPQ60+EQA60</f>
        <v>#REF!</v>
      </c>
      <c r="EQL60" s="468" t="e">
        <f t="shared" ref="EQL60" si="306">EPH60+EPR60+EQB60</f>
        <v>#REF!</v>
      </c>
      <c r="EQM60" s="265"/>
      <c r="EQN60" s="265"/>
      <c r="EQO60" s="265"/>
      <c r="EQP60" s="265"/>
      <c r="EQQ60" s="265"/>
      <c r="EQR60" s="35"/>
      <c r="EQS60" s="34" t="e">
        <f>'Пр 5 (произв)-'!#REF!</f>
        <v>#REF!</v>
      </c>
      <c r="EQT60" s="35" t="e">
        <f>'Пр 5 (произв)-'!#REF!</f>
        <v>#REF!</v>
      </c>
      <c r="EQU60" s="265" t="e">
        <f>'Пр 5 (произв)-'!#REF!</f>
        <v>#REF!</v>
      </c>
      <c r="EQV60" s="265"/>
      <c r="EQW60" s="265"/>
      <c r="EQX60" s="265"/>
      <c r="EQY60" s="265"/>
      <c r="EQZ60" s="265"/>
      <c r="ERA60" s="265"/>
      <c r="ERB60" s="265"/>
      <c r="ERC60" s="265"/>
      <c r="ERD60" s="265"/>
      <c r="ERE60" s="265"/>
      <c r="ERF60" s="265"/>
      <c r="ERG60" s="265"/>
      <c r="ERH60" s="265"/>
      <c r="ERI60" s="265"/>
      <c r="ERJ60" s="265"/>
      <c r="ERK60" s="265"/>
      <c r="ERL60" s="265"/>
      <c r="ERM60" s="265"/>
      <c r="ERN60" s="265"/>
      <c r="ERO60" s="265"/>
      <c r="ERP60" s="466" t="e">
        <f>'Пр 5 (произв)-'!#REF!</f>
        <v>#REF!</v>
      </c>
      <c r="ERQ60" s="265" t="e">
        <f>'Пр 5 (произв)-'!#REF!</f>
        <v>#REF!</v>
      </c>
      <c r="ERR60" s="265" t="e">
        <f>'Пр 5 (произв)-'!#REF!</f>
        <v>#REF!</v>
      </c>
      <c r="ERS60" s="265" t="e">
        <f>'Пр 5 (произв)-'!#REF!</f>
        <v>#REF!</v>
      </c>
      <c r="ERT60" s="265" t="e">
        <f>'Пр 5 (произв)-'!#REF!</f>
        <v>#REF!</v>
      </c>
      <c r="ERU60" s="265"/>
      <c r="ERV60" s="265"/>
      <c r="ERW60" s="265"/>
      <c r="ERX60" s="265"/>
      <c r="ERY60" s="265"/>
      <c r="ERZ60" s="467" t="e">
        <f>'Пр 5 (произв)-'!#REF!</f>
        <v>#REF!</v>
      </c>
      <c r="ESA60" s="265" t="e">
        <f>'Пр 5 (произв)-'!#REF!</f>
        <v>#REF!</v>
      </c>
      <c r="ESB60" s="265" t="e">
        <f>'Пр 5 (произв)-'!#REF!</f>
        <v>#REF!</v>
      </c>
      <c r="ESC60" s="265" t="e">
        <f>'Пр 5 (произв)-'!#REF!</f>
        <v>#REF!</v>
      </c>
      <c r="ESD60" s="265" t="e">
        <f>'Пр 5 (произв)-'!#REF!</f>
        <v>#REF!</v>
      </c>
      <c r="ESE60" s="265"/>
      <c r="ESF60" s="265"/>
      <c r="ESG60" s="265"/>
      <c r="ESH60" s="265"/>
      <c r="ESI60" s="265"/>
      <c r="ESJ60" s="467" t="e">
        <f>'Пр 5 (произв)-'!#REF!</f>
        <v>#REF!</v>
      </c>
      <c r="ESK60" s="265" t="e">
        <f>'Пр 5 (произв)-'!#REF!</f>
        <v>#REF!</v>
      </c>
      <c r="ESL60" s="265" t="e">
        <f>'Пр 5 (произв)-'!#REF!</f>
        <v>#REF!</v>
      </c>
      <c r="ESM60" s="265" t="e">
        <f>'Пр 5 (произв)-'!#REF!</f>
        <v>#REF!</v>
      </c>
      <c r="ESN60" s="265" t="e">
        <f>'Пр 5 (произв)-'!#REF!</f>
        <v>#REF!</v>
      </c>
      <c r="ESO60" s="265"/>
      <c r="ESP60" s="265"/>
      <c r="ESQ60" s="265"/>
      <c r="ESR60" s="265"/>
      <c r="ESS60" s="265"/>
      <c r="EST60" s="467" t="e">
        <f t="shared" ref="EST60" si="307">ERP60+ERZ60+ESJ60</f>
        <v>#REF!</v>
      </c>
      <c r="ESU60" s="468" t="e">
        <f t="shared" ref="ESU60" si="308">ERQ60+ESA60+ESK60</f>
        <v>#REF!</v>
      </c>
      <c r="ESV60" s="468" t="e">
        <f t="shared" ref="ESV60" si="309">ERR60+ESB60+ESL60</f>
        <v>#REF!</v>
      </c>
      <c r="ESW60" s="468" t="e">
        <f t="shared" ref="ESW60" si="310">ERS60+ESC60+ESM60</f>
        <v>#REF!</v>
      </c>
      <c r="ESX60" s="468" t="e">
        <f t="shared" ref="ESX60" si="311">ERT60+ESD60+ESN60</f>
        <v>#REF!</v>
      </c>
      <c r="ESY60" s="265"/>
      <c r="ESZ60" s="265"/>
      <c r="ETA60" s="265"/>
      <c r="ETB60" s="265"/>
      <c r="ETC60" s="265"/>
      <c r="ETD60" s="35"/>
      <c r="ETE60" s="34" t="e">
        <f>'Пр 5 (произв)-'!#REF!</f>
        <v>#REF!</v>
      </c>
      <c r="ETF60" s="35" t="e">
        <f>'Пр 5 (произв)-'!#REF!</f>
        <v>#REF!</v>
      </c>
      <c r="ETG60" s="265" t="e">
        <f>'Пр 5 (произв)-'!#REF!</f>
        <v>#REF!</v>
      </c>
      <c r="ETH60" s="265"/>
      <c r="ETI60" s="265"/>
      <c r="ETJ60" s="265"/>
      <c r="ETK60" s="265"/>
      <c r="ETL60" s="265"/>
      <c r="ETM60" s="265"/>
      <c r="ETN60" s="265"/>
      <c r="ETO60" s="265"/>
      <c r="ETP60" s="265"/>
      <c r="ETQ60" s="265"/>
      <c r="ETR60" s="265"/>
      <c r="ETS60" s="265"/>
      <c r="ETT60" s="265"/>
      <c r="ETU60" s="265"/>
      <c r="ETV60" s="265"/>
      <c r="ETW60" s="265"/>
      <c r="ETX60" s="265"/>
      <c r="ETY60" s="265"/>
      <c r="ETZ60" s="265"/>
      <c r="EUA60" s="265"/>
      <c r="EUB60" s="466" t="e">
        <f>'Пр 5 (произв)-'!#REF!</f>
        <v>#REF!</v>
      </c>
      <c r="EUC60" s="265" t="e">
        <f>'Пр 5 (произв)-'!#REF!</f>
        <v>#REF!</v>
      </c>
      <c r="EUD60" s="265" t="e">
        <f>'Пр 5 (произв)-'!#REF!</f>
        <v>#REF!</v>
      </c>
      <c r="EUE60" s="265" t="e">
        <f>'Пр 5 (произв)-'!#REF!</f>
        <v>#REF!</v>
      </c>
      <c r="EUF60" s="265" t="e">
        <f>'Пр 5 (произв)-'!#REF!</f>
        <v>#REF!</v>
      </c>
      <c r="EUG60" s="265"/>
      <c r="EUH60" s="265"/>
      <c r="EUI60" s="265"/>
      <c r="EUJ60" s="265"/>
      <c r="EUK60" s="265"/>
      <c r="EUL60" s="467" t="e">
        <f>'Пр 5 (произв)-'!#REF!</f>
        <v>#REF!</v>
      </c>
      <c r="EUM60" s="265" t="e">
        <f>'Пр 5 (произв)-'!#REF!</f>
        <v>#REF!</v>
      </c>
      <c r="EUN60" s="265" t="e">
        <f>'Пр 5 (произв)-'!#REF!</f>
        <v>#REF!</v>
      </c>
      <c r="EUO60" s="265" t="e">
        <f>'Пр 5 (произв)-'!#REF!</f>
        <v>#REF!</v>
      </c>
      <c r="EUP60" s="265" t="e">
        <f>'Пр 5 (произв)-'!#REF!</f>
        <v>#REF!</v>
      </c>
      <c r="EUQ60" s="265"/>
      <c r="EUR60" s="265"/>
      <c r="EUS60" s="265"/>
      <c r="EUT60" s="265"/>
      <c r="EUU60" s="265"/>
      <c r="EUV60" s="467" t="e">
        <f>'Пр 5 (произв)-'!#REF!</f>
        <v>#REF!</v>
      </c>
      <c r="EUW60" s="265" t="e">
        <f>'Пр 5 (произв)-'!#REF!</f>
        <v>#REF!</v>
      </c>
      <c r="EUX60" s="265" t="e">
        <f>'Пр 5 (произв)-'!#REF!</f>
        <v>#REF!</v>
      </c>
      <c r="EUY60" s="265" t="e">
        <f>'Пр 5 (произв)-'!#REF!</f>
        <v>#REF!</v>
      </c>
      <c r="EUZ60" s="265" t="e">
        <f>'Пр 5 (произв)-'!#REF!</f>
        <v>#REF!</v>
      </c>
      <c r="EVA60" s="265"/>
      <c r="EVB60" s="265"/>
      <c r="EVC60" s="265"/>
      <c r="EVD60" s="265"/>
      <c r="EVE60" s="265"/>
      <c r="EVF60" s="467" t="e">
        <f t="shared" ref="EVF60" si="312">EUB60+EUL60+EUV60</f>
        <v>#REF!</v>
      </c>
      <c r="EVG60" s="468" t="e">
        <f t="shared" ref="EVG60" si="313">EUC60+EUM60+EUW60</f>
        <v>#REF!</v>
      </c>
      <c r="EVH60" s="468" t="e">
        <f t="shared" ref="EVH60" si="314">EUD60+EUN60+EUX60</f>
        <v>#REF!</v>
      </c>
      <c r="EVI60" s="468" t="e">
        <f t="shared" ref="EVI60" si="315">EUE60+EUO60+EUY60</f>
        <v>#REF!</v>
      </c>
      <c r="EVJ60" s="468" t="e">
        <f t="shared" ref="EVJ60" si="316">EUF60+EUP60+EUZ60</f>
        <v>#REF!</v>
      </c>
      <c r="EVK60" s="265"/>
      <c r="EVL60" s="265"/>
      <c r="EVM60" s="265"/>
      <c r="EVN60" s="265"/>
      <c r="EVO60" s="265"/>
      <c r="EVP60" s="35"/>
      <c r="EVQ60" s="34" t="e">
        <f>'Пр 5 (произв)-'!#REF!</f>
        <v>#REF!</v>
      </c>
      <c r="EVR60" s="35" t="e">
        <f>'Пр 5 (произв)-'!#REF!</f>
        <v>#REF!</v>
      </c>
      <c r="EVS60" s="265" t="e">
        <f>'Пр 5 (произв)-'!#REF!</f>
        <v>#REF!</v>
      </c>
      <c r="EVT60" s="265"/>
      <c r="EVU60" s="265"/>
      <c r="EVV60" s="265"/>
      <c r="EVW60" s="265"/>
      <c r="EVX60" s="265"/>
      <c r="EVY60" s="265"/>
      <c r="EVZ60" s="265"/>
      <c r="EWA60" s="265"/>
      <c r="EWB60" s="265"/>
      <c r="EWC60" s="265"/>
      <c r="EWD60" s="265"/>
      <c r="EWE60" s="265"/>
      <c r="EWF60" s="265"/>
      <c r="EWG60" s="265"/>
      <c r="EWH60" s="265"/>
      <c r="EWI60" s="265"/>
      <c r="EWJ60" s="265"/>
      <c r="EWK60" s="265"/>
      <c r="EWL60" s="265"/>
      <c r="EWM60" s="265"/>
      <c r="EWN60" s="466" t="e">
        <f>'Пр 5 (произв)-'!#REF!</f>
        <v>#REF!</v>
      </c>
      <c r="EWO60" s="265" t="e">
        <f>'Пр 5 (произв)-'!#REF!</f>
        <v>#REF!</v>
      </c>
      <c r="EWP60" s="265" t="e">
        <f>'Пр 5 (произв)-'!#REF!</f>
        <v>#REF!</v>
      </c>
      <c r="EWQ60" s="265" t="e">
        <f>'Пр 5 (произв)-'!#REF!</f>
        <v>#REF!</v>
      </c>
      <c r="EWR60" s="265" t="e">
        <f>'Пр 5 (произв)-'!#REF!</f>
        <v>#REF!</v>
      </c>
      <c r="EWS60" s="265"/>
      <c r="EWT60" s="265"/>
      <c r="EWU60" s="265"/>
      <c r="EWV60" s="265"/>
      <c r="EWW60" s="265"/>
      <c r="EWX60" s="467" t="e">
        <f>'Пр 5 (произв)-'!#REF!</f>
        <v>#REF!</v>
      </c>
      <c r="EWY60" s="265" t="e">
        <f>'Пр 5 (произв)-'!#REF!</f>
        <v>#REF!</v>
      </c>
      <c r="EWZ60" s="265" t="e">
        <f>'Пр 5 (произв)-'!#REF!</f>
        <v>#REF!</v>
      </c>
      <c r="EXA60" s="265" t="e">
        <f>'Пр 5 (произв)-'!#REF!</f>
        <v>#REF!</v>
      </c>
      <c r="EXB60" s="265" t="e">
        <f>'Пр 5 (произв)-'!#REF!</f>
        <v>#REF!</v>
      </c>
      <c r="EXC60" s="265"/>
      <c r="EXD60" s="265"/>
      <c r="EXE60" s="265"/>
      <c r="EXF60" s="265"/>
      <c r="EXG60" s="265"/>
      <c r="EXH60" s="467" t="e">
        <f>'Пр 5 (произв)-'!#REF!</f>
        <v>#REF!</v>
      </c>
      <c r="EXI60" s="265" t="e">
        <f>'Пр 5 (произв)-'!#REF!</f>
        <v>#REF!</v>
      </c>
      <c r="EXJ60" s="265" t="e">
        <f>'Пр 5 (произв)-'!#REF!</f>
        <v>#REF!</v>
      </c>
      <c r="EXK60" s="265" t="e">
        <f>'Пр 5 (произв)-'!#REF!</f>
        <v>#REF!</v>
      </c>
      <c r="EXL60" s="265" t="e">
        <f>'Пр 5 (произв)-'!#REF!</f>
        <v>#REF!</v>
      </c>
      <c r="EXM60" s="265"/>
      <c r="EXN60" s="265"/>
      <c r="EXO60" s="265"/>
      <c r="EXP60" s="265"/>
      <c r="EXQ60" s="265"/>
      <c r="EXR60" s="467" t="e">
        <f t="shared" ref="EXR60" si="317">EWN60+EWX60+EXH60</f>
        <v>#REF!</v>
      </c>
      <c r="EXS60" s="468" t="e">
        <f t="shared" ref="EXS60" si="318">EWO60+EWY60+EXI60</f>
        <v>#REF!</v>
      </c>
      <c r="EXT60" s="468" t="e">
        <f t="shared" ref="EXT60" si="319">EWP60+EWZ60+EXJ60</f>
        <v>#REF!</v>
      </c>
      <c r="EXU60" s="468" t="e">
        <f t="shared" ref="EXU60" si="320">EWQ60+EXA60+EXK60</f>
        <v>#REF!</v>
      </c>
      <c r="EXV60" s="468" t="e">
        <f t="shared" ref="EXV60" si="321">EWR60+EXB60+EXL60</f>
        <v>#REF!</v>
      </c>
      <c r="EXW60" s="265"/>
      <c r="EXX60" s="265"/>
      <c r="EXY60" s="265"/>
      <c r="EXZ60" s="265"/>
      <c r="EYA60" s="265"/>
      <c r="EYB60" s="35"/>
      <c r="EYC60" s="34" t="e">
        <f>'Пр 5 (произв)-'!#REF!</f>
        <v>#REF!</v>
      </c>
      <c r="EYD60" s="35" t="e">
        <f>'Пр 5 (произв)-'!#REF!</f>
        <v>#REF!</v>
      </c>
      <c r="EYE60" s="265" t="e">
        <f>'Пр 5 (произв)-'!#REF!</f>
        <v>#REF!</v>
      </c>
      <c r="EYF60" s="265"/>
      <c r="EYG60" s="265"/>
      <c r="EYH60" s="265"/>
      <c r="EYI60" s="265"/>
      <c r="EYJ60" s="265"/>
      <c r="EYK60" s="265"/>
      <c r="EYL60" s="265"/>
      <c r="EYM60" s="265"/>
      <c r="EYN60" s="265"/>
      <c r="EYO60" s="265"/>
      <c r="EYP60" s="265"/>
      <c r="EYQ60" s="265"/>
      <c r="EYR60" s="265"/>
      <c r="EYS60" s="265"/>
      <c r="EYT60" s="265"/>
      <c r="EYU60" s="265"/>
      <c r="EYV60" s="265"/>
      <c r="EYW60" s="265"/>
      <c r="EYX60" s="265"/>
      <c r="EYY60" s="265"/>
      <c r="EYZ60" s="466" t="e">
        <f>'Пр 5 (произв)-'!#REF!</f>
        <v>#REF!</v>
      </c>
      <c r="EZA60" s="265" t="e">
        <f>'Пр 5 (произв)-'!#REF!</f>
        <v>#REF!</v>
      </c>
      <c r="EZB60" s="265" t="e">
        <f>'Пр 5 (произв)-'!#REF!</f>
        <v>#REF!</v>
      </c>
      <c r="EZC60" s="265" t="e">
        <f>'Пр 5 (произв)-'!#REF!</f>
        <v>#REF!</v>
      </c>
      <c r="EZD60" s="265" t="e">
        <f>'Пр 5 (произв)-'!#REF!</f>
        <v>#REF!</v>
      </c>
      <c r="EZE60" s="265"/>
      <c r="EZF60" s="265"/>
      <c r="EZG60" s="265"/>
      <c r="EZH60" s="265"/>
      <c r="EZI60" s="265"/>
      <c r="EZJ60" s="467" t="e">
        <f>'Пр 5 (произв)-'!#REF!</f>
        <v>#REF!</v>
      </c>
      <c r="EZK60" s="265" t="e">
        <f>'Пр 5 (произв)-'!#REF!</f>
        <v>#REF!</v>
      </c>
      <c r="EZL60" s="265" t="e">
        <f>'Пр 5 (произв)-'!#REF!</f>
        <v>#REF!</v>
      </c>
      <c r="EZM60" s="265" t="e">
        <f>'Пр 5 (произв)-'!#REF!</f>
        <v>#REF!</v>
      </c>
      <c r="EZN60" s="265" t="e">
        <f>'Пр 5 (произв)-'!#REF!</f>
        <v>#REF!</v>
      </c>
      <c r="EZO60" s="265"/>
      <c r="EZP60" s="265"/>
      <c r="EZQ60" s="265"/>
      <c r="EZR60" s="265"/>
      <c r="EZS60" s="265"/>
      <c r="EZT60" s="467" t="e">
        <f>'Пр 5 (произв)-'!#REF!</f>
        <v>#REF!</v>
      </c>
      <c r="EZU60" s="265" t="e">
        <f>'Пр 5 (произв)-'!#REF!</f>
        <v>#REF!</v>
      </c>
      <c r="EZV60" s="265" t="e">
        <f>'Пр 5 (произв)-'!#REF!</f>
        <v>#REF!</v>
      </c>
      <c r="EZW60" s="265" t="e">
        <f>'Пр 5 (произв)-'!#REF!</f>
        <v>#REF!</v>
      </c>
      <c r="EZX60" s="265" t="e">
        <f>'Пр 5 (произв)-'!#REF!</f>
        <v>#REF!</v>
      </c>
      <c r="EZY60" s="265"/>
      <c r="EZZ60" s="265"/>
      <c r="FAA60" s="265"/>
      <c r="FAB60" s="265"/>
      <c r="FAC60" s="265"/>
      <c r="FAD60" s="467" t="e">
        <f t="shared" ref="FAD60" si="322">EYZ60+EZJ60+EZT60</f>
        <v>#REF!</v>
      </c>
      <c r="FAE60" s="468" t="e">
        <f t="shared" ref="FAE60" si="323">EZA60+EZK60+EZU60</f>
        <v>#REF!</v>
      </c>
      <c r="FAF60" s="468" t="e">
        <f t="shared" ref="FAF60" si="324">EZB60+EZL60+EZV60</f>
        <v>#REF!</v>
      </c>
      <c r="FAG60" s="468" t="e">
        <f t="shared" ref="FAG60" si="325">EZC60+EZM60+EZW60</f>
        <v>#REF!</v>
      </c>
      <c r="FAH60" s="468" t="e">
        <f t="shared" ref="FAH60" si="326">EZD60+EZN60+EZX60</f>
        <v>#REF!</v>
      </c>
      <c r="FAI60" s="265"/>
      <c r="FAJ60" s="265"/>
      <c r="FAK60" s="265"/>
      <c r="FAL60" s="265"/>
      <c r="FAM60" s="265"/>
      <c r="FAN60" s="35"/>
      <c r="FAO60" s="34" t="e">
        <f>'Пр 5 (произв)-'!#REF!</f>
        <v>#REF!</v>
      </c>
      <c r="FAP60" s="35" t="e">
        <f>'Пр 5 (произв)-'!#REF!</f>
        <v>#REF!</v>
      </c>
      <c r="FAQ60" s="265" t="e">
        <f>'Пр 5 (произв)-'!#REF!</f>
        <v>#REF!</v>
      </c>
      <c r="FAR60" s="265"/>
      <c r="FAS60" s="265"/>
      <c r="FAT60" s="265"/>
      <c r="FAU60" s="265"/>
      <c r="FAV60" s="265"/>
      <c r="FAW60" s="265"/>
      <c r="FAX60" s="265"/>
      <c r="FAY60" s="265"/>
      <c r="FAZ60" s="265"/>
      <c r="FBA60" s="265"/>
      <c r="FBB60" s="265"/>
      <c r="FBC60" s="265"/>
      <c r="FBD60" s="265"/>
      <c r="FBE60" s="265"/>
      <c r="FBF60" s="265"/>
      <c r="FBG60" s="265"/>
      <c r="FBH60" s="265"/>
      <c r="FBI60" s="265"/>
      <c r="FBJ60" s="265"/>
      <c r="FBK60" s="265"/>
      <c r="FBL60" s="466" t="e">
        <f>'Пр 5 (произв)-'!#REF!</f>
        <v>#REF!</v>
      </c>
      <c r="FBM60" s="265" t="e">
        <f>'Пр 5 (произв)-'!#REF!</f>
        <v>#REF!</v>
      </c>
      <c r="FBN60" s="265" t="e">
        <f>'Пр 5 (произв)-'!#REF!</f>
        <v>#REF!</v>
      </c>
      <c r="FBO60" s="265" t="e">
        <f>'Пр 5 (произв)-'!#REF!</f>
        <v>#REF!</v>
      </c>
      <c r="FBP60" s="265" t="e">
        <f>'Пр 5 (произв)-'!#REF!</f>
        <v>#REF!</v>
      </c>
      <c r="FBQ60" s="265"/>
      <c r="FBR60" s="265"/>
      <c r="FBS60" s="265"/>
      <c r="FBT60" s="265"/>
      <c r="FBU60" s="265"/>
      <c r="FBV60" s="467" t="e">
        <f>'Пр 5 (произв)-'!#REF!</f>
        <v>#REF!</v>
      </c>
      <c r="FBW60" s="265" t="e">
        <f>'Пр 5 (произв)-'!#REF!</f>
        <v>#REF!</v>
      </c>
      <c r="FBX60" s="265" t="e">
        <f>'Пр 5 (произв)-'!#REF!</f>
        <v>#REF!</v>
      </c>
      <c r="FBY60" s="265" t="e">
        <f>'Пр 5 (произв)-'!#REF!</f>
        <v>#REF!</v>
      </c>
      <c r="FBZ60" s="265" t="e">
        <f>'Пр 5 (произв)-'!#REF!</f>
        <v>#REF!</v>
      </c>
      <c r="FCA60" s="265"/>
      <c r="FCB60" s="265"/>
      <c r="FCC60" s="265"/>
      <c r="FCD60" s="265"/>
      <c r="FCE60" s="265"/>
      <c r="FCF60" s="467" t="e">
        <f>'Пр 5 (произв)-'!#REF!</f>
        <v>#REF!</v>
      </c>
      <c r="FCG60" s="265" t="e">
        <f>'Пр 5 (произв)-'!#REF!</f>
        <v>#REF!</v>
      </c>
      <c r="FCH60" s="265" t="e">
        <f>'Пр 5 (произв)-'!#REF!</f>
        <v>#REF!</v>
      </c>
      <c r="FCI60" s="265" t="e">
        <f>'Пр 5 (произв)-'!#REF!</f>
        <v>#REF!</v>
      </c>
      <c r="FCJ60" s="265" t="e">
        <f>'Пр 5 (произв)-'!#REF!</f>
        <v>#REF!</v>
      </c>
      <c r="FCK60" s="265"/>
      <c r="FCL60" s="265"/>
      <c r="FCM60" s="265"/>
      <c r="FCN60" s="265"/>
      <c r="FCO60" s="265"/>
      <c r="FCP60" s="467" t="e">
        <f t="shared" ref="FCP60" si="327">FBL60+FBV60+FCF60</f>
        <v>#REF!</v>
      </c>
      <c r="FCQ60" s="468" t="e">
        <f t="shared" ref="FCQ60" si="328">FBM60+FBW60+FCG60</f>
        <v>#REF!</v>
      </c>
      <c r="FCR60" s="468" t="e">
        <f t="shared" ref="FCR60" si="329">FBN60+FBX60+FCH60</f>
        <v>#REF!</v>
      </c>
      <c r="FCS60" s="468" t="e">
        <f t="shared" ref="FCS60" si="330">FBO60+FBY60+FCI60</f>
        <v>#REF!</v>
      </c>
      <c r="FCT60" s="468" t="e">
        <f t="shared" ref="FCT60" si="331">FBP60+FBZ60+FCJ60</f>
        <v>#REF!</v>
      </c>
      <c r="FCU60" s="265"/>
      <c r="FCV60" s="265"/>
      <c r="FCW60" s="265"/>
      <c r="FCX60" s="265"/>
      <c r="FCY60" s="265"/>
      <c r="FCZ60" s="35"/>
      <c r="FDA60" s="34" t="e">
        <f>'Пр 5 (произв)-'!#REF!</f>
        <v>#REF!</v>
      </c>
      <c r="FDB60" s="35" t="e">
        <f>'Пр 5 (произв)-'!#REF!</f>
        <v>#REF!</v>
      </c>
      <c r="FDC60" s="265" t="e">
        <f>'Пр 5 (произв)-'!#REF!</f>
        <v>#REF!</v>
      </c>
      <c r="FDD60" s="265"/>
      <c r="FDE60" s="265"/>
      <c r="FDF60" s="265"/>
      <c r="FDG60" s="265"/>
      <c r="FDH60" s="265"/>
      <c r="FDI60" s="265"/>
      <c r="FDJ60" s="265"/>
      <c r="FDK60" s="265"/>
      <c r="FDL60" s="265"/>
      <c r="FDM60" s="265"/>
      <c r="FDN60" s="265"/>
      <c r="FDO60" s="265"/>
      <c r="FDP60" s="265"/>
      <c r="FDQ60" s="265"/>
      <c r="FDR60" s="265"/>
      <c r="FDS60" s="265"/>
      <c r="FDT60" s="265"/>
      <c r="FDU60" s="265"/>
      <c r="FDV60" s="265"/>
      <c r="FDW60" s="265"/>
      <c r="FDX60" s="466" t="e">
        <f>'Пр 5 (произв)-'!#REF!</f>
        <v>#REF!</v>
      </c>
      <c r="FDY60" s="265" t="e">
        <f>'Пр 5 (произв)-'!#REF!</f>
        <v>#REF!</v>
      </c>
      <c r="FDZ60" s="265" t="e">
        <f>'Пр 5 (произв)-'!#REF!</f>
        <v>#REF!</v>
      </c>
      <c r="FEA60" s="265" t="e">
        <f>'Пр 5 (произв)-'!#REF!</f>
        <v>#REF!</v>
      </c>
      <c r="FEB60" s="265" t="e">
        <f>'Пр 5 (произв)-'!#REF!</f>
        <v>#REF!</v>
      </c>
      <c r="FEC60" s="265"/>
      <c r="FED60" s="265"/>
      <c r="FEE60" s="265"/>
      <c r="FEF60" s="265"/>
      <c r="FEG60" s="265"/>
      <c r="FEH60" s="467" t="e">
        <f>'Пр 5 (произв)-'!#REF!</f>
        <v>#REF!</v>
      </c>
      <c r="FEI60" s="265" t="e">
        <f>'Пр 5 (произв)-'!#REF!</f>
        <v>#REF!</v>
      </c>
      <c r="FEJ60" s="265" t="e">
        <f>'Пр 5 (произв)-'!#REF!</f>
        <v>#REF!</v>
      </c>
      <c r="FEK60" s="265" t="e">
        <f>'Пр 5 (произв)-'!#REF!</f>
        <v>#REF!</v>
      </c>
      <c r="FEL60" s="265" t="e">
        <f>'Пр 5 (произв)-'!#REF!</f>
        <v>#REF!</v>
      </c>
      <c r="FEM60" s="265"/>
      <c r="FEN60" s="265"/>
      <c r="FEO60" s="265"/>
      <c r="FEP60" s="265"/>
      <c r="FEQ60" s="265"/>
      <c r="FER60" s="467" t="e">
        <f>'Пр 5 (произв)-'!#REF!</f>
        <v>#REF!</v>
      </c>
      <c r="FES60" s="265" t="e">
        <f>'Пр 5 (произв)-'!#REF!</f>
        <v>#REF!</v>
      </c>
      <c r="FET60" s="265" t="e">
        <f>'Пр 5 (произв)-'!#REF!</f>
        <v>#REF!</v>
      </c>
      <c r="FEU60" s="265" t="e">
        <f>'Пр 5 (произв)-'!#REF!</f>
        <v>#REF!</v>
      </c>
      <c r="FEV60" s="265" t="e">
        <f>'Пр 5 (произв)-'!#REF!</f>
        <v>#REF!</v>
      </c>
      <c r="FEW60" s="265"/>
      <c r="FEX60" s="265"/>
      <c r="FEY60" s="265"/>
      <c r="FEZ60" s="265"/>
      <c r="FFA60" s="265"/>
      <c r="FFB60" s="467" t="e">
        <f t="shared" ref="FFB60" si="332">FDX60+FEH60+FER60</f>
        <v>#REF!</v>
      </c>
      <c r="FFC60" s="468" t="e">
        <f t="shared" ref="FFC60" si="333">FDY60+FEI60+FES60</f>
        <v>#REF!</v>
      </c>
      <c r="FFD60" s="468" t="e">
        <f t="shared" ref="FFD60" si="334">FDZ60+FEJ60+FET60</f>
        <v>#REF!</v>
      </c>
      <c r="FFE60" s="468" t="e">
        <f t="shared" ref="FFE60" si="335">FEA60+FEK60+FEU60</f>
        <v>#REF!</v>
      </c>
      <c r="FFF60" s="468" t="e">
        <f t="shared" ref="FFF60" si="336">FEB60+FEL60+FEV60</f>
        <v>#REF!</v>
      </c>
      <c r="FFG60" s="265"/>
      <c r="FFH60" s="265"/>
      <c r="FFI60" s="265"/>
      <c r="FFJ60" s="265"/>
      <c r="FFK60" s="265"/>
      <c r="FFL60" s="35"/>
      <c r="FFM60" s="34" t="e">
        <f>'Пр 5 (произв)-'!#REF!</f>
        <v>#REF!</v>
      </c>
      <c r="FFN60" s="35" t="e">
        <f>'Пр 5 (произв)-'!#REF!</f>
        <v>#REF!</v>
      </c>
      <c r="FFO60" s="265" t="e">
        <f>'Пр 5 (произв)-'!#REF!</f>
        <v>#REF!</v>
      </c>
      <c r="FFP60" s="265"/>
      <c r="FFQ60" s="265"/>
      <c r="FFR60" s="265"/>
      <c r="FFS60" s="265"/>
      <c r="FFT60" s="265"/>
      <c r="FFU60" s="265"/>
      <c r="FFV60" s="265"/>
      <c r="FFW60" s="265"/>
      <c r="FFX60" s="265"/>
      <c r="FFY60" s="265"/>
      <c r="FFZ60" s="265"/>
      <c r="FGA60" s="265"/>
      <c r="FGB60" s="265"/>
      <c r="FGC60" s="265"/>
      <c r="FGD60" s="265"/>
      <c r="FGE60" s="265"/>
      <c r="FGF60" s="265"/>
      <c r="FGG60" s="265"/>
      <c r="FGH60" s="265"/>
      <c r="FGI60" s="265"/>
      <c r="FGJ60" s="466" t="e">
        <f>'Пр 5 (произв)-'!#REF!</f>
        <v>#REF!</v>
      </c>
      <c r="FGK60" s="265" t="e">
        <f>'Пр 5 (произв)-'!#REF!</f>
        <v>#REF!</v>
      </c>
      <c r="FGL60" s="265" t="e">
        <f>'Пр 5 (произв)-'!#REF!</f>
        <v>#REF!</v>
      </c>
      <c r="FGM60" s="265" t="e">
        <f>'Пр 5 (произв)-'!#REF!</f>
        <v>#REF!</v>
      </c>
      <c r="FGN60" s="265" t="e">
        <f>'Пр 5 (произв)-'!#REF!</f>
        <v>#REF!</v>
      </c>
      <c r="FGO60" s="265"/>
      <c r="FGP60" s="265"/>
      <c r="FGQ60" s="265"/>
      <c r="FGR60" s="265"/>
      <c r="FGS60" s="265"/>
      <c r="FGT60" s="467" t="e">
        <f>'Пр 5 (произв)-'!#REF!</f>
        <v>#REF!</v>
      </c>
      <c r="FGU60" s="265" t="e">
        <f>'Пр 5 (произв)-'!#REF!</f>
        <v>#REF!</v>
      </c>
      <c r="FGV60" s="265" t="e">
        <f>'Пр 5 (произв)-'!#REF!</f>
        <v>#REF!</v>
      </c>
      <c r="FGW60" s="265" t="e">
        <f>'Пр 5 (произв)-'!#REF!</f>
        <v>#REF!</v>
      </c>
      <c r="FGX60" s="265" t="e">
        <f>'Пр 5 (произв)-'!#REF!</f>
        <v>#REF!</v>
      </c>
      <c r="FGY60" s="265"/>
      <c r="FGZ60" s="265"/>
      <c r="FHA60" s="265"/>
      <c r="FHB60" s="265"/>
      <c r="FHC60" s="265"/>
      <c r="FHD60" s="467" t="e">
        <f>'Пр 5 (произв)-'!#REF!</f>
        <v>#REF!</v>
      </c>
      <c r="FHE60" s="265" t="e">
        <f>'Пр 5 (произв)-'!#REF!</f>
        <v>#REF!</v>
      </c>
      <c r="FHF60" s="265" t="e">
        <f>'Пр 5 (произв)-'!#REF!</f>
        <v>#REF!</v>
      </c>
      <c r="FHG60" s="265" t="e">
        <f>'Пр 5 (произв)-'!#REF!</f>
        <v>#REF!</v>
      </c>
      <c r="FHH60" s="265" t="e">
        <f>'Пр 5 (произв)-'!#REF!</f>
        <v>#REF!</v>
      </c>
      <c r="FHI60" s="265"/>
      <c r="FHJ60" s="265"/>
      <c r="FHK60" s="265"/>
      <c r="FHL60" s="265"/>
      <c r="FHM60" s="265"/>
      <c r="FHN60" s="467" t="e">
        <f t="shared" ref="FHN60" si="337">FGJ60+FGT60+FHD60</f>
        <v>#REF!</v>
      </c>
      <c r="FHO60" s="468" t="e">
        <f t="shared" ref="FHO60" si="338">FGK60+FGU60+FHE60</f>
        <v>#REF!</v>
      </c>
      <c r="FHP60" s="468" t="e">
        <f t="shared" ref="FHP60" si="339">FGL60+FGV60+FHF60</f>
        <v>#REF!</v>
      </c>
      <c r="FHQ60" s="468" t="e">
        <f t="shared" ref="FHQ60" si="340">FGM60+FGW60+FHG60</f>
        <v>#REF!</v>
      </c>
      <c r="FHR60" s="468" t="e">
        <f t="shared" ref="FHR60" si="341">FGN60+FGX60+FHH60</f>
        <v>#REF!</v>
      </c>
      <c r="FHS60" s="265"/>
      <c r="FHT60" s="265"/>
      <c r="FHU60" s="265"/>
      <c r="FHV60" s="265"/>
      <c r="FHW60" s="265"/>
      <c r="FHX60" s="35"/>
      <c r="FHY60" s="34" t="e">
        <f>'Пр 5 (произв)-'!#REF!</f>
        <v>#REF!</v>
      </c>
      <c r="FHZ60" s="35" t="e">
        <f>'Пр 5 (произв)-'!#REF!</f>
        <v>#REF!</v>
      </c>
      <c r="FIA60" s="265" t="e">
        <f>'Пр 5 (произв)-'!#REF!</f>
        <v>#REF!</v>
      </c>
      <c r="FIB60" s="265"/>
      <c r="FIC60" s="265"/>
      <c r="FID60" s="265"/>
      <c r="FIE60" s="265"/>
      <c r="FIF60" s="265"/>
      <c r="FIG60" s="265"/>
      <c r="FIH60" s="265"/>
      <c r="FII60" s="265"/>
      <c r="FIJ60" s="265"/>
      <c r="FIK60" s="265"/>
      <c r="FIL60" s="265"/>
      <c r="FIM60" s="265"/>
      <c r="FIN60" s="265"/>
      <c r="FIO60" s="265"/>
      <c r="FIP60" s="265"/>
      <c r="FIQ60" s="265"/>
      <c r="FIR60" s="265"/>
      <c r="FIS60" s="265"/>
      <c r="FIT60" s="265"/>
      <c r="FIU60" s="265"/>
      <c r="FIV60" s="466" t="e">
        <f>'Пр 5 (произв)-'!#REF!</f>
        <v>#REF!</v>
      </c>
      <c r="FIW60" s="265" t="e">
        <f>'Пр 5 (произв)-'!#REF!</f>
        <v>#REF!</v>
      </c>
      <c r="FIX60" s="265" t="e">
        <f>'Пр 5 (произв)-'!#REF!</f>
        <v>#REF!</v>
      </c>
      <c r="FIY60" s="265" t="e">
        <f>'Пр 5 (произв)-'!#REF!</f>
        <v>#REF!</v>
      </c>
      <c r="FIZ60" s="265" t="e">
        <f>'Пр 5 (произв)-'!#REF!</f>
        <v>#REF!</v>
      </c>
      <c r="FJA60" s="265"/>
      <c r="FJB60" s="265"/>
      <c r="FJC60" s="265"/>
      <c r="FJD60" s="265"/>
      <c r="FJE60" s="265"/>
      <c r="FJF60" s="467" t="e">
        <f>'Пр 5 (произв)-'!#REF!</f>
        <v>#REF!</v>
      </c>
      <c r="FJG60" s="265" t="e">
        <f>'Пр 5 (произв)-'!#REF!</f>
        <v>#REF!</v>
      </c>
      <c r="FJH60" s="265" t="e">
        <f>'Пр 5 (произв)-'!#REF!</f>
        <v>#REF!</v>
      </c>
      <c r="FJI60" s="265" t="e">
        <f>'Пр 5 (произв)-'!#REF!</f>
        <v>#REF!</v>
      </c>
      <c r="FJJ60" s="265" t="e">
        <f>'Пр 5 (произв)-'!#REF!</f>
        <v>#REF!</v>
      </c>
      <c r="FJK60" s="265"/>
      <c r="FJL60" s="265"/>
      <c r="FJM60" s="265"/>
      <c r="FJN60" s="265"/>
      <c r="FJO60" s="265"/>
      <c r="FJP60" s="467" t="e">
        <f>'Пр 5 (произв)-'!#REF!</f>
        <v>#REF!</v>
      </c>
      <c r="FJQ60" s="265" t="e">
        <f>'Пр 5 (произв)-'!#REF!</f>
        <v>#REF!</v>
      </c>
      <c r="FJR60" s="265" t="e">
        <f>'Пр 5 (произв)-'!#REF!</f>
        <v>#REF!</v>
      </c>
      <c r="FJS60" s="265" t="e">
        <f>'Пр 5 (произв)-'!#REF!</f>
        <v>#REF!</v>
      </c>
      <c r="FJT60" s="265" t="e">
        <f>'Пр 5 (произв)-'!#REF!</f>
        <v>#REF!</v>
      </c>
      <c r="FJU60" s="265"/>
      <c r="FJV60" s="265"/>
      <c r="FJW60" s="265"/>
      <c r="FJX60" s="265"/>
      <c r="FJY60" s="265"/>
      <c r="FJZ60" s="467" t="e">
        <f t="shared" ref="FJZ60" si="342">FIV60+FJF60+FJP60</f>
        <v>#REF!</v>
      </c>
      <c r="FKA60" s="468" t="e">
        <f t="shared" ref="FKA60" si="343">FIW60+FJG60+FJQ60</f>
        <v>#REF!</v>
      </c>
      <c r="FKB60" s="468" t="e">
        <f t="shared" ref="FKB60" si="344">FIX60+FJH60+FJR60</f>
        <v>#REF!</v>
      </c>
      <c r="FKC60" s="468" t="e">
        <f t="shared" ref="FKC60" si="345">FIY60+FJI60+FJS60</f>
        <v>#REF!</v>
      </c>
      <c r="FKD60" s="468" t="e">
        <f t="shared" ref="FKD60" si="346">FIZ60+FJJ60+FJT60</f>
        <v>#REF!</v>
      </c>
      <c r="FKE60" s="265"/>
      <c r="FKF60" s="265"/>
      <c r="FKG60" s="265"/>
      <c r="FKH60" s="265"/>
      <c r="FKI60" s="265"/>
      <c r="FKJ60" s="35"/>
      <c r="FKK60" s="34" t="e">
        <f>'Пр 5 (произв)-'!#REF!</f>
        <v>#REF!</v>
      </c>
      <c r="FKL60" s="35" t="e">
        <f>'Пр 5 (произв)-'!#REF!</f>
        <v>#REF!</v>
      </c>
      <c r="FKM60" s="265" t="e">
        <f>'Пр 5 (произв)-'!#REF!</f>
        <v>#REF!</v>
      </c>
      <c r="FKN60" s="265"/>
      <c r="FKO60" s="265"/>
      <c r="FKP60" s="265"/>
      <c r="FKQ60" s="265"/>
      <c r="FKR60" s="265"/>
      <c r="FKS60" s="265"/>
      <c r="FKT60" s="265"/>
      <c r="FKU60" s="265"/>
      <c r="FKV60" s="265"/>
      <c r="FKW60" s="265"/>
      <c r="FKX60" s="265"/>
      <c r="FKY60" s="265"/>
      <c r="FKZ60" s="265"/>
      <c r="FLA60" s="265"/>
      <c r="FLB60" s="265"/>
      <c r="FLC60" s="265"/>
      <c r="FLD60" s="265"/>
      <c r="FLE60" s="265"/>
      <c r="FLF60" s="265"/>
      <c r="FLG60" s="265"/>
      <c r="FLH60" s="466" t="e">
        <f>'Пр 5 (произв)-'!#REF!</f>
        <v>#REF!</v>
      </c>
      <c r="FLI60" s="265" t="e">
        <f>'Пр 5 (произв)-'!#REF!</f>
        <v>#REF!</v>
      </c>
      <c r="FLJ60" s="265" t="e">
        <f>'Пр 5 (произв)-'!#REF!</f>
        <v>#REF!</v>
      </c>
      <c r="FLK60" s="265" t="e">
        <f>'Пр 5 (произв)-'!#REF!</f>
        <v>#REF!</v>
      </c>
      <c r="FLL60" s="265" t="e">
        <f>'Пр 5 (произв)-'!#REF!</f>
        <v>#REF!</v>
      </c>
      <c r="FLM60" s="265"/>
      <c r="FLN60" s="265"/>
      <c r="FLO60" s="265"/>
      <c r="FLP60" s="265"/>
      <c r="FLQ60" s="265"/>
      <c r="FLR60" s="467" t="e">
        <f>'Пр 5 (произв)-'!#REF!</f>
        <v>#REF!</v>
      </c>
      <c r="FLS60" s="265" t="e">
        <f>'Пр 5 (произв)-'!#REF!</f>
        <v>#REF!</v>
      </c>
      <c r="FLT60" s="265" t="e">
        <f>'Пр 5 (произв)-'!#REF!</f>
        <v>#REF!</v>
      </c>
      <c r="FLU60" s="265" t="e">
        <f>'Пр 5 (произв)-'!#REF!</f>
        <v>#REF!</v>
      </c>
      <c r="FLV60" s="265" t="e">
        <f>'Пр 5 (произв)-'!#REF!</f>
        <v>#REF!</v>
      </c>
      <c r="FLW60" s="265"/>
      <c r="FLX60" s="265"/>
      <c r="FLY60" s="265"/>
      <c r="FLZ60" s="265"/>
      <c r="FMA60" s="265"/>
      <c r="FMB60" s="467" t="e">
        <f>'Пр 5 (произв)-'!#REF!</f>
        <v>#REF!</v>
      </c>
      <c r="FMC60" s="265" t="e">
        <f>'Пр 5 (произв)-'!#REF!</f>
        <v>#REF!</v>
      </c>
      <c r="FMD60" s="265" t="e">
        <f>'Пр 5 (произв)-'!#REF!</f>
        <v>#REF!</v>
      </c>
      <c r="FME60" s="265" t="e">
        <f>'Пр 5 (произв)-'!#REF!</f>
        <v>#REF!</v>
      </c>
      <c r="FMF60" s="265" t="e">
        <f>'Пр 5 (произв)-'!#REF!</f>
        <v>#REF!</v>
      </c>
      <c r="FMG60" s="265"/>
      <c r="FMH60" s="265"/>
      <c r="FMI60" s="265"/>
      <c r="FMJ60" s="265"/>
      <c r="FMK60" s="265"/>
      <c r="FML60" s="467" t="e">
        <f t="shared" ref="FML60" si="347">FLH60+FLR60+FMB60</f>
        <v>#REF!</v>
      </c>
      <c r="FMM60" s="468" t="e">
        <f t="shared" ref="FMM60" si="348">FLI60+FLS60+FMC60</f>
        <v>#REF!</v>
      </c>
      <c r="FMN60" s="468" t="e">
        <f t="shared" ref="FMN60" si="349">FLJ60+FLT60+FMD60</f>
        <v>#REF!</v>
      </c>
      <c r="FMO60" s="468" t="e">
        <f t="shared" ref="FMO60" si="350">FLK60+FLU60+FME60</f>
        <v>#REF!</v>
      </c>
      <c r="FMP60" s="468" t="e">
        <f t="shared" ref="FMP60" si="351">FLL60+FLV60+FMF60</f>
        <v>#REF!</v>
      </c>
      <c r="FMQ60" s="265"/>
      <c r="FMR60" s="265"/>
      <c r="FMS60" s="265"/>
      <c r="FMT60" s="265"/>
      <c r="FMU60" s="265"/>
      <c r="FMV60" s="35"/>
      <c r="FMW60" s="34" t="e">
        <f>'Пр 5 (произв)-'!#REF!</f>
        <v>#REF!</v>
      </c>
      <c r="FMX60" s="35" t="e">
        <f>'Пр 5 (произв)-'!#REF!</f>
        <v>#REF!</v>
      </c>
      <c r="FMY60" s="265" t="e">
        <f>'Пр 5 (произв)-'!#REF!</f>
        <v>#REF!</v>
      </c>
      <c r="FMZ60" s="265"/>
      <c r="FNA60" s="265"/>
      <c r="FNB60" s="265"/>
      <c r="FNC60" s="265"/>
      <c r="FND60" s="265"/>
      <c r="FNE60" s="265"/>
      <c r="FNF60" s="265"/>
      <c r="FNG60" s="265"/>
      <c r="FNH60" s="265"/>
      <c r="FNI60" s="265"/>
      <c r="FNJ60" s="265"/>
      <c r="FNK60" s="265"/>
      <c r="FNL60" s="265"/>
      <c r="FNM60" s="265"/>
      <c r="FNN60" s="265"/>
      <c r="FNO60" s="265"/>
      <c r="FNP60" s="265"/>
      <c r="FNQ60" s="265"/>
      <c r="FNR60" s="265"/>
      <c r="FNS60" s="265"/>
      <c r="FNT60" s="466" t="e">
        <f>'Пр 5 (произв)-'!#REF!</f>
        <v>#REF!</v>
      </c>
      <c r="FNU60" s="265" t="e">
        <f>'Пр 5 (произв)-'!#REF!</f>
        <v>#REF!</v>
      </c>
      <c r="FNV60" s="265" t="e">
        <f>'Пр 5 (произв)-'!#REF!</f>
        <v>#REF!</v>
      </c>
      <c r="FNW60" s="265" t="e">
        <f>'Пр 5 (произв)-'!#REF!</f>
        <v>#REF!</v>
      </c>
      <c r="FNX60" s="265" t="e">
        <f>'Пр 5 (произв)-'!#REF!</f>
        <v>#REF!</v>
      </c>
      <c r="FNY60" s="265"/>
      <c r="FNZ60" s="265"/>
      <c r="FOA60" s="265"/>
      <c r="FOB60" s="265"/>
      <c r="FOC60" s="265"/>
      <c r="FOD60" s="467" t="e">
        <f>'Пр 5 (произв)-'!#REF!</f>
        <v>#REF!</v>
      </c>
      <c r="FOE60" s="265" t="e">
        <f>'Пр 5 (произв)-'!#REF!</f>
        <v>#REF!</v>
      </c>
      <c r="FOF60" s="265" t="e">
        <f>'Пр 5 (произв)-'!#REF!</f>
        <v>#REF!</v>
      </c>
      <c r="FOG60" s="265" t="e">
        <f>'Пр 5 (произв)-'!#REF!</f>
        <v>#REF!</v>
      </c>
      <c r="FOH60" s="265" t="e">
        <f>'Пр 5 (произв)-'!#REF!</f>
        <v>#REF!</v>
      </c>
      <c r="FOI60" s="265"/>
      <c r="FOJ60" s="265"/>
      <c r="FOK60" s="265"/>
      <c r="FOL60" s="265"/>
      <c r="FOM60" s="265"/>
      <c r="FON60" s="467" t="e">
        <f>'Пр 5 (произв)-'!#REF!</f>
        <v>#REF!</v>
      </c>
      <c r="FOO60" s="265" t="e">
        <f>'Пр 5 (произв)-'!#REF!</f>
        <v>#REF!</v>
      </c>
      <c r="FOP60" s="265" t="e">
        <f>'Пр 5 (произв)-'!#REF!</f>
        <v>#REF!</v>
      </c>
      <c r="FOQ60" s="265" t="e">
        <f>'Пр 5 (произв)-'!#REF!</f>
        <v>#REF!</v>
      </c>
      <c r="FOR60" s="265" t="e">
        <f>'Пр 5 (произв)-'!#REF!</f>
        <v>#REF!</v>
      </c>
      <c r="FOS60" s="265"/>
      <c r="FOT60" s="265"/>
      <c r="FOU60" s="265"/>
      <c r="FOV60" s="265"/>
      <c r="FOW60" s="265"/>
      <c r="FOX60" s="467" t="e">
        <f t="shared" ref="FOX60" si="352">FNT60+FOD60+FON60</f>
        <v>#REF!</v>
      </c>
      <c r="FOY60" s="468" t="e">
        <f t="shared" ref="FOY60" si="353">FNU60+FOE60+FOO60</f>
        <v>#REF!</v>
      </c>
      <c r="FOZ60" s="468" t="e">
        <f t="shared" ref="FOZ60" si="354">FNV60+FOF60+FOP60</f>
        <v>#REF!</v>
      </c>
      <c r="FPA60" s="468" t="e">
        <f t="shared" ref="FPA60" si="355">FNW60+FOG60+FOQ60</f>
        <v>#REF!</v>
      </c>
      <c r="FPB60" s="468" t="e">
        <f t="shared" ref="FPB60" si="356">FNX60+FOH60+FOR60</f>
        <v>#REF!</v>
      </c>
      <c r="FPC60" s="265"/>
      <c r="FPD60" s="265"/>
      <c r="FPE60" s="265"/>
      <c r="FPF60" s="265"/>
      <c r="FPG60" s="265"/>
      <c r="FPH60" s="35"/>
      <c r="FPI60" s="34" t="e">
        <f>'Пр 5 (произв)-'!#REF!</f>
        <v>#REF!</v>
      </c>
      <c r="FPJ60" s="35" t="e">
        <f>'Пр 5 (произв)-'!#REF!</f>
        <v>#REF!</v>
      </c>
      <c r="FPK60" s="265" t="e">
        <f>'Пр 5 (произв)-'!#REF!</f>
        <v>#REF!</v>
      </c>
      <c r="FPL60" s="265"/>
      <c r="FPM60" s="265"/>
      <c r="FPN60" s="265"/>
      <c r="FPO60" s="265"/>
      <c r="FPP60" s="265"/>
      <c r="FPQ60" s="265"/>
      <c r="FPR60" s="265"/>
      <c r="FPS60" s="265"/>
      <c r="FPT60" s="265"/>
      <c r="FPU60" s="265"/>
      <c r="FPV60" s="265"/>
      <c r="FPW60" s="265"/>
      <c r="FPX60" s="265"/>
      <c r="FPY60" s="265"/>
      <c r="FPZ60" s="265"/>
      <c r="FQA60" s="265"/>
      <c r="FQB60" s="265"/>
      <c r="FQC60" s="265"/>
      <c r="FQD60" s="265"/>
      <c r="FQE60" s="265"/>
      <c r="FQF60" s="466" t="e">
        <f>'Пр 5 (произв)-'!#REF!</f>
        <v>#REF!</v>
      </c>
      <c r="FQG60" s="265" t="e">
        <f>'Пр 5 (произв)-'!#REF!</f>
        <v>#REF!</v>
      </c>
      <c r="FQH60" s="265" t="e">
        <f>'Пр 5 (произв)-'!#REF!</f>
        <v>#REF!</v>
      </c>
      <c r="FQI60" s="265" t="e">
        <f>'Пр 5 (произв)-'!#REF!</f>
        <v>#REF!</v>
      </c>
      <c r="FQJ60" s="265" t="e">
        <f>'Пр 5 (произв)-'!#REF!</f>
        <v>#REF!</v>
      </c>
      <c r="FQK60" s="265"/>
      <c r="FQL60" s="265"/>
      <c r="FQM60" s="265"/>
      <c r="FQN60" s="265"/>
      <c r="FQO60" s="265"/>
      <c r="FQP60" s="467" t="e">
        <f>'Пр 5 (произв)-'!#REF!</f>
        <v>#REF!</v>
      </c>
      <c r="FQQ60" s="265" t="e">
        <f>'Пр 5 (произв)-'!#REF!</f>
        <v>#REF!</v>
      </c>
      <c r="FQR60" s="265" t="e">
        <f>'Пр 5 (произв)-'!#REF!</f>
        <v>#REF!</v>
      </c>
      <c r="FQS60" s="265" t="e">
        <f>'Пр 5 (произв)-'!#REF!</f>
        <v>#REF!</v>
      </c>
      <c r="FQT60" s="265" t="e">
        <f>'Пр 5 (произв)-'!#REF!</f>
        <v>#REF!</v>
      </c>
      <c r="FQU60" s="265"/>
      <c r="FQV60" s="265"/>
      <c r="FQW60" s="265"/>
      <c r="FQX60" s="265"/>
      <c r="FQY60" s="265"/>
      <c r="FQZ60" s="467" t="e">
        <f>'Пр 5 (произв)-'!#REF!</f>
        <v>#REF!</v>
      </c>
      <c r="FRA60" s="265" t="e">
        <f>'Пр 5 (произв)-'!#REF!</f>
        <v>#REF!</v>
      </c>
      <c r="FRB60" s="265" t="e">
        <f>'Пр 5 (произв)-'!#REF!</f>
        <v>#REF!</v>
      </c>
      <c r="FRC60" s="265" t="e">
        <f>'Пр 5 (произв)-'!#REF!</f>
        <v>#REF!</v>
      </c>
      <c r="FRD60" s="265" t="e">
        <f>'Пр 5 (произв)-'!#REF!</f>
        <v>#REF!</v>
      </c>
      <c r="FRE60" s="265"/>
      <c r="FRF60" s="265"/>
      <c r="FRG60" s="265"/>
      <c r="FRH60" s="265"/>
      <c r="FRI60" s="265"/>
      <c r="FRJ60" s="467" t="e">
        <f t="shared" ref="FRJ60" si="357">FQF60+FQP60+FQZ60</f>
        <v>#REF!</v>
      </c>
      <c r="FRK60" s="468" t="e">
        <f t="shared" ref="FRK60" si="358">FQG60+FQQ60+FRA60</f>
        <v>#REF!</v>
      </c>
      <c r="FRL60" s="468" t="e">
        <f t="shared" ref="FRL60" si="359">FQH60+FQR60+FRB60</f>
        <v>#REF!</v>
      </c>
      <c r="FRM60" s="468" t="e">
        <f t="shared" ref="FRM60" si="360">FQI60+FQS60+FRC60</f>
        <v>#REF!</v>
      </c>
      <c r="FRN60" s="468" t="e">
        <f t="shared" ref="FRN60" si="361">FQJ60+FQT60+FRD60</f>
        <v>#REF!</v>
      </c>
      <c r="FRO60" s="265"/>
      <c r="FRP60" s="265"/>
      <c r="FRQ60" s="265"/>
      <c r="FRR60" s="265"/>
      <c r="FRS60" s="265"/>
      <c r="FRT60" s="35"/>
      <c r="FRU60" s="34" t="e">
        <f>'Пр 5 (произв)-'!#REF!</f>
        <v>#REF!</v>
      </c>
      <c r="FRV60" s="35" t="e">
        <f>'Пр 5 (произв)-'!#REF!</f>
        <v>#REF!</v>
      </c>
      <c r="FRW60" s="265" t="e">
        <f>'Пр 5 (произв)-'!#REF!</f>
        <v>#REF!</v>
      </c>
      <c r="FRX60" s="265"/>
      <c r="FRY60" s="265"/>
      <c r="FRZ60" s="265"/>
      <c r="FSA60" s="265"/>
      <c r="FSB60" s="265"/>
      <c r="FSC60" s="265"/>
      <c r="FSD60" s="265"/>
      <c r="FSE60" s="265"/>
      <c r="FSF60" s="265"/>
      <c r="FSG60" s="265"/>
      <c r="FSH60" s="265"/>
      <c r="FSI60" s="265"/>
      <c r="FSJ60" s="265"/>
      <c r="FSK60" s="265"/>
      <c r="FSL60" s="265"/>
      <c r="FSM60" s="265"/>
      <c r="FSN60" s="265"/>
      <c r="FSO60" s="265"/>
      <c r="FSP60" s="265"/>
      <c r="FSQ60" s="265"/>
      <c r="FSR60" s="466" t="e">
        <f>'Пр 5 (произв)-'!#REF!</f>
        <v>#REF!</v>
      </c>
      <c r="FSS60" s="265" t="e">
        <f>'Пр 5 (произв)-'!#REF!</f>
        <v>#REF!</v>
      </c>
      <c r="FST60" s="265" t="e">
        <f>'Пр 5 (произв)-'!#REF!</f>
        <v>#REF!</v>
      </c>
      <c r="FSU60" s="265" t="e">
        <f>'Пр 5 (произв)-'!#REF!</f>
        <v>#REF!</v>
      </c>
      <c r="FSV60" s="265" t="e">
        <f>'Пр 5 (произв)-'!#REF!</f>
        <v>#REF!</v>
      </c>
      <c r="FSW60" s="265"/>
      <c r="FSX60" s="265"/>
      <c r="FSY60" s="265"/>
      <c r="FSZ60" s="265"/>
      <c r="FTA60" s="265"/>
      <c r="FTB60" s="467" t="e">
        <f>'Пр 5 (произв)-'!#REF!</f>
        <v>#REF!</v>
      </c>
      <c r="FTC60" s="265" t="e">
        <f>'Пр 5 (произв)-'!#REF!</f>
        <v>#REF!</v>
      </c>
      <c r="FTD60" s="265" t="e">
        <f>'Пр 5 (произв)-'!#REF!</f>
        <v>#REF!</v>
      </c>
      <c r="FTE60" s="265" t="e">
        <f>'Пр 5 (произв)-'!#REF!</f>
        <v>#REF!</v>
      </c>
      <c r="FTF60" s="265" t="e">
        <f>'Пр 5 (произв)-'!#REF!</f>
        <v>#REF!</v>
      </c>
      <c r="FTG60" s="265"/>
      <c r="FTH60" s="265"/>
      <c r="FTI60" s="265"/>
      <c r="FTJ60" s="265"/>
      <c r="FTK60" s="265"/>
      <c r="FTL60" s="467" t="e">
        <f>'Пр 5 (произв)-'!#REF!</f>
        <v>#REF!</v>
      </c>
      <c r="FTM60" s="265" t="e">
        <f>'Пр 5 (произв)-'!#REF!</f>
        <v>#REF!</v>
      </c>
      <c r="FTN60" s="265" t="e">
        <f>'Пр 5 (произв)-'!#REF!</f>
        <v>#REF!</v>
      </c>
      <c r="FTO60" s="265" t="e">
        <f>'Пр 5 (произв)-'!#REF!</f>
        <v>#REF!</v>
      </c>
      <c r="FTP60" s="265" t="e">
        <f>'Пр 5 (произв)-'!#REF!</f>
        <v>#REF!</v>
      </c>
      <c r="FTQ60" s="265"/>
      <c r="FTR60" s="265"/>
      <c r="FTS60" s="265"/>
      <c r="FTT60" s="265"/>
      <c r="FTU60" s="265"/>
      <c r="FTV60" s="467" t="e">
        <f t="shared" ref="FTV60" si="362">FSR60+FTB60+FTL60</f>
        <v>#REF!</v>
      </c>
      <c r="FTW60" s="468" t="e">
        <f t="shared" ref="FTW60" si="363">FSS60+FTC60+FTM60</f>
        <v>#REF!</v>
      </c>
      <c r="FTX60" s="468" t="e">
        <f t="shared" ref="FTX60" si="364">FST60+FTD60+FTN60</f>
        <v>#REF!</v>
      </c>
      <c r="FTY60" s="468" t="e">
        <f t="shared" ref="FTY60" si="365">FSU60+FTE60+FTO60</f>
        <v>#REF!</v>
      </c>
      <c r="FTZ60" s="468" t="e">
        <f t="shared" ref="FTZ60" si="366">FSV60+FTF60+FTP60</f>
        <v>#REF!</v>
      </c>
      <c r="FUA60" s="265"/>
      <c r="FUB60" s="265"/>
      <c r="FUC60" s="265"/>
      <c r="FUD60" s="265"/>
      <c r="FUE60" s="265"/>
      <c r="FUF60" s="35"/>
      <c r="FUG60" s="34" t="e">
        <f>'Пр 5 (произв)-'!#REF!</f>
        <v>#REF!</v>
      </c>
      <c r="FUH60" s="35" t="e">
        <f>'Пр 5 (произв)-'!#REF!</f>
        <v>#REF!</v>
      </c>
      <c r="FUI60" s="265" t="e">
        <f>'Пр 5 (произв)-'!#REF!</f>
        <v>#REF!</v>
      </c>
      <c r="FUJ60" s="265"/>
      <c r="FUK60" s="265"/>
      <c r="FUL60" s="265"/>
      <c r="FUM60" s="265"/>
      <c r="FUN60" s="265"/>
      <c r="FUO60" s="265"/>
      <c r="FUP60" s="265"/>
      <c r="FUQ60" s="265"/>
      <c r="FUR60" s="265"/>
      <c r="FUS60" s="265"/>
      <c r="FUT60" s="265"/>
      <c r="FUU60" s="265"/>
      <c r="FUV60" s="265"/>
      <c r="FUW60" s="265"/>
      <c r="FUX60" s="265"/>
      <c r="FUY60" s="265"/>
      <c r="FUZ60" s="265"/>
      <c r="FVA60" s="265"/>
      <c r="FVB60" s="265"/>
      <c r="FVC60" s="265"/>
      <c r="FVD60" s="466" t="e">
        <f>'Пр 5 (произв)-'!#REF!</f>
        <v>#REF!</v>
      </c>
      <c r="FVE60" s="265" t="e">
        <f>'Пр 5 (произв)-'!#REF!</f>
        <v>#REF!</v>
      </c>
      <c r="FVF60" s="265" t="e">
        <f>'Пр 5 (произв)-'!#REF!</f>
        <v>#REF!</v>
      </c>
      <c r="FVG60" s="265" t="e">
        <f>'Пр 5 (произв)-'!#REF!</f>
        <v>#REF!</v>
      </c>
      <c r="FVH60" s="265" t="e">
        <f>'Пр 5 (произв)-'!#REF!</f>
        <v>#REF!</v>
      </c>
      <c r="FVI60" s="265"/>
      <c r="FVJ60" s="265"/>
      <c r="FVK60" s="265"/>
      <c r="FVL60" s="265"/>
      <c r="FVM60" s="265"/>
      <c r="FVN60" s="467" t="e">
        <f>'Пр 5 (произв)-'!#REF!</f>
        <v>#REF!</v>
      </c>
      <c r="FVO60" s="265" t="e">
        <f>'Пр 5 (произв)-'!#REF!</f>
        <v>#REF!</v>
      </c>
      <c r="FVP60" s="265" t="e">
        <f>'Пр 5 (произв)-'!#REF!</f>
        <v>#REF!</v>
      </c>
      <c r="FVQ60" s="265" t="e">
        <f>'Пр 5 (произв)-'!#REF!</f>
        <v>#REF!</v>
      </c>
      <c r="FVR60" s="265" t="e">
        <f>'Пр 5 (произв)-'!#REF!</f>
        <v>#REF!</v>
      </c>
      <c r="FVS60" s="265"/>
      <c r="FVT60" s="265"/>
      <c r="FVU60" s="265"/>
      <c r="FVV60" s="265"/>
      <c r="FVW60" s="265"/>
      <c r="FVX60" s="467" t="e">
        <f>'Пр 5 (произв)-'!#REF!</f>
        <v>#REF!</v>
      </c>
      <c r="FVY60" s="265" t="e">
        <f>'Пр 5 (произв)-'!#REF!</f>
        <v>#REF!</v>
      </c>
      <c r="FVZ60" s="265" t="e">
        <f>'Пр 5 (произв)-'!#REF!</f>
        <v>#REF!</v>
      </c>
      <c r="FWA60" s="265" t="e">
        <f>'Пр 5 (произв)-'!#REF!</f>
        <v>#REF!</v>
      </c>
      <c r="FWB60" s="265" t="e">
        <f>'Пр 5 (произв)-'!#REF!</f>
        <v>#REF!</v>
      </c>
      <c r="FWC60" s="265"/>
      <c r="FWD60" s="265"/>
      <c r="FWE60" s="265"/>
      <c r="FWF60" s="265"/>
      <c r="FWG60" s="265"/>
      <c r="FWH60" s="467" t="e">
        <f t="shared" ref="FWH60" si="367">FVD60+FVN60+FVX60</f>
        <v>#REF!</v>
      </c>
      <c r="FWI60" s="468" t="e">
        <f t="shared" ref="FWI60" si="368">FVE60+FVO60+FVY60</f>
        <v>#REF!</v>
      </c>
      <c r="FWJ60" s="468" t="e">
        <f t="shared" ref="FWJ60" si="369">FVF60+FVP60+FVZ60</f>
        <v>#REF!</v>
      </c>
      <c r="FWK60" s="468" t="e">
        <f t="shared" ref="FWK60" si="370">FVG60+FVQ60+FWA60</f>
        <v>#REF!</v>
      </c>
      <c r="FWL60" s="468" t="e">
        <f t="shared" ref="FWL60" si="371">FVH60+FVR60+FWB60</f>
        <v>#REF!</v>
      </c>
      <c r="FWM60" s="265"/>
      <c r="FWN60" s="265"/>
      <c r="FWO60" s="265"/>
      <c r="FWP60" s="265"/>
      <c r="FWQ60" s="265"/>
      <c r="FWR60" s="35"/>
      <c r="FWS60" s="34" t="e">
        <f>'Пр 5 (произв)-'!#REF!</f>
        <v>#REF!</v>
      </c>
      <c r="FWT60" s="35" t="e">
        <f>'Пр 5 (произв)-'!#REF!</f>
        <v>#REF!</v>
      </c>
      <c r="FWU60" s="265" t="e">
        <f>'Пр 5 (произв)-'!#REF!</f>
        <v>#REF!</v>
      </c>
      <c r="FWV60" s="265"/>
      <c r="FWW60" s="265"/>
      <c r="FWX60" s="265"/>
      <c r="FWY60" s="265"/>
      <c r="FWZ60" s="265"/>
      <c r="FXA60" s="265"/>
      <c r="FXB60" s="265"/>
      <c r="FXC60" s="265"/>
      <c r="FXD60" s="265"/>
      <c r="FXE60" s="265"/>
      <c r="FXF60" s="265"/>
      <c r="FXG60" s="265"/>
      <c r="FXH60" s="265"/>
      <c r="FXI60" s="265"/>
      <c r="FXJ60" s="265"/>
      <c r="FXK60" s="265"/>
      <c r="FXL60" s="265"/>
      <c r="FXM60" s="265"/>
      <c r="FXN60" s="265"/>
      <c r="FXO60" s="265"/>
      <c r="FXP60" s="466" t="e">
        <f>'Пр 5 (произв)-'!#REF!</f>
        <v>#REF!</v>
      </c>
      <c r="FXQ60" s="265" t="e">
        <f>'Пр 5 (произв)-'!#REF!</f>
        <v>#REF!</v>
      </c>
      <c r="FXR60" s="265" t="e">
        <f>'Пр 5 (произв)-'!#REF!</f>
        <v>#REF!</v>
      </c>
      <c r="FXS60" s="265" t="e">
        <f>'Пр 5 (произв)-'!#REF!</f>
        <v>#REF!</v>
      </c>
      <c r="FXT60" s="265" t="e">
        <f>'Пр 5 (произв)-'!#REF!</f>
        <v>#REF!</v>
      </c>
      <c r="FXU60" s="265"/>
      <c r="FXV60" s="265"/>
      <c r="FXW60" s="265"/>
      <c r="FXX60" s="265"/>
      <c r="FXY60" s="265"/>
      <c r="FXZ60" s="467" t="e">
        <f>'Пр 5 (произв)-'!#REF!</f>
        <v>#REF!</v>
      </c>
      <c r="FYA60" s="265" t="e">
        <f>'Пр 5 (произв)-'!#REF!</f>
        <v>#REF!</v>
      </c>
      <c r="FYB60" s="265" t="e">
        <f>'Пр 5 (произв)-'!#REF!</f>
        <v>#REF!</v>
      </c>
      <c r="FYC60" s="265" t="e">
        <f>'Пр 5 (произв)-'!#REF!</f>
        <v>#REF!</v>
      </c>
      <c r="FYD60" s="265" t="e">
        <f>'Пр 5 (произв)-'!#REF!</f>
        <v>#REF!</v>
      </c>
      <c r="FYE60" s="265"/>
      <c r="FYF60" s="265"/>
      <c r="FYG60" s="265"/>
      <c r="FYH60" s="265"/>
      <c r="FYI60" s="265"/>
      <c r="FYJ60" s="467" t="e">
        <f>'Пр 5 (произв)-'!#REF!</f>
        <v>#REF!</v>
      </c>
      <c r="FYK60" s="265" t="e">
        <f>'Пр 5 (произв)-'!#REF!</f>
        <v>#REF!</v>
      </c>
      <c r="FYL60" s="265" t="e">
        <f>'Пр 5 (произв)-'!#REF!</f>
        <v>#REF!</v>
      </c>
      <c r="FYM60" s="265" t="e">
        <f>'Пр 5 (произв)-'!#REF!</f>
        <v>#REF!</v>
      </c>
      <c r="FYN60" s="265" t="e">
        <f>'Пр 5 (произв)-'!#REF!</f>
        <v>#REF!</v>
      </c>
      <c r="FYO60" s="265"/>
      <c r="FYP60" s="265"/>
      <c r="FYQ60" s="265"/>
      <c r="FYR60" s="265"/>
      <c r="FYS60" s="265"/>
      <c r="FYT60" s="467" t="e">
        <f t="shared" ref="FYT60" si="372">FXP60+FXZ60+FYJ60</f>
        <v>#REF!</v>
      </c>
      <c r="FYU60" s="468" t="e">
        <f t="shared" ref="FYU60" si="373">FXQ60+FYA60+FYK60</f>
        <v>#REF!</v>
      </c>
      <c r="FYV60" s="468" t="e">
        <f t="shared" ref="FYV60" si="374">FXR60+FYB60+FYL60</f>
        <v>#REF!</v>
      </c>
      <c r="FYW60" s="468" t="e">
        <f t="shared" ref="FYW60" si="375">FXS60+FYC60+FYM60</f>
        <v>#REF!</v>
      </c>
      <c r="FYX60" s="468" t="e">
        <f t="shared" ref="FYX60" si="376">FXT60+FYD60+FYN60</f>
        <v>#REF!</v>
      </c>
      <c r="FYY60" s="265"/>
      <c r="FYZ60" s="265"/>
      <c r="FZA60" s="265"/>
      <c r="FZB60" s="265"/>
      <c r="FZC60" s="265"/>
      <c r="FZD60" s="35"/>
      <c r="FZE60" s="34" t="e">
        <f>'Пр 5 (произв)-'!#REF!</f>
        <v>#REF!</v>
      </c>
      <c r="FZF60" s="35" t="e">
        <f>'Пр 5 (произв)-'!#REF!</f>
        <v>#REF!</v>
      </c>
      <c r="FZG60" s="265" t="e">
        <f>'Пр 5 (произв)-'!#REF!</f>
        <v>#REF!</v>
      </c>
      <c r="FZH60" s="265"/>
      <c r="FZI60" s="265"/>
      <c r="FZJ60" s="265"/>
      <c r="FZK60" s="265"/>
      <c r="FZL60" s="265"/>
      <c r="FZM60" s="265"/>
      <c r="FZN60" s="265"/>
      <c r="FZO60" s="265"/>
      <c r="FZP60" s="265"/>
      <c r="FZQ60" s="265"/>
      <c r="FZR60" s="265"/>
      <c r="FZS60" s="265"/>
      <c r="FZT60" s="265"/>
      <c r="FZU60" s="265"/>
      <c r="FZV60" s="265"/>
      <c r="FZW60" s="265"/>
      <c r="FZX60" s="265"/>
      <c r="FZY60" s="265"/>
      <c r="FZZ60" s="265"/>
      <c r="GAA60" s="265"/>
      <c r="GAB60" s="466" t="e">
        <f>'Пр 5 (произв)-'!#REF!</f>
        <v>#REF!</v>
      </c>
      <c r="GAC60" s="265" t="e">
        <f>'Пр 5 (произв)-'!#REF!</f>
        <v>#REF!</v>
      </c>
      <c r="GAD60" s="265" t="e">
        <f>'Пр 5 (произв)-'!#REF!</f>
        <v>#REF!</v>
      </c>
      <c r="GAE60" s="265" t="e">
        <f>'Пр 5 (произв)-'!#REF!</f>
        <v>#REF!</v>
      </c>
      <c r="GAF60" s="265" t="e">
        <f>'Пр 5 (произв)-'!#REF!</f>
        <v>#REF!</v>
      </c>
      <c r="GAG60" s="265"/>
      <c r="GAH60" s="265"/>
      <c r="GAI60" s="265"/>
      <c r="GAJ60" s="265"/>
      <c r="GAK60" s="265"/>
      <c r="GAL60" s="467" t="e">
        <f>'Пр 5 (произв)-'!#REF!</f>
        <v>#REF!</v>
      </c>
      <c r="GAM60" s="265" t="e">
        <f>'Пр 5 (произв)-'!#REF!</f>
        <v>#REF!</v>
      </c>
      <c r="GAN60" s="265" t="e">
        <f>'Пр 5 (произв)-'!#REF!</f>
        <v>#REF!</v>
      </c>
      <c r="GAO60" s="265" t="e">
        <f>'Пр 5 (произв)-'!#REF!</f>
        <v>#REF!</v>
      </c>
      <c r="GAP60" s="265" t="e">
        <f>'Пр 5 (произв)-'!#REF!</f>
        <v>#REF!</v>
      </c>
      <c r="GAQ60" s="265"/>
      <c r="GAR60" s="265"/>
      <c r="GAS60" s="265"/>
      <c r="GAT60" s="265"/>
      <c r="GAU60" s="265"/>
      <c r="GAV60" s="467" t="e">
        <f>'Пр 5 (произв)-'!#REF!</f>
        <v>#REF!</v>
      </c>
      <c r="GAW60" s="265" t="e">
        <f>'Пр 5 (произв)-'!#REF!</f>
        <v>#REF!</v>
      </c>
      <c r="GAX60" s="265" t="e">
        <f>'Пр 5 (произв)-'!#REF!</f>
        <v>#REF!</v>
      </c>
      <c r="GAY60" s="265" t="e">
        <f>'Пр 5 (произв)-'!#REF!</f>
        <v>#REF!</v>
      </c>
      <c r="GAZ60" s="265" t="e">
        <f>'Пр 5 (произв)-'!#REF!</f>
        <v>#REF!</v>
      </c>
      <c r="GBA60" s="265"/>
      <c r="GBB60" s="265"/>
      <c r="GBC60" s="265"/>
      <c r="GBD60" s="265"/>
      <c r="GBE60" s="265"/>
      <c r="GBF60" s="467" t="e">
        <f t="shared" ref="GBF60" si="377">GAB60+GAL60+GAV60</f>
        <v>#REF!</v>
      </c>
      <c r="GBG60" s="468" t="e">
        <f t="shared" ref="GBG60" si="378">GAC60+GAM60+GAW60</f>
        <v>#REF!</v>
      </c>
      <c r="GBH60" s="468" t="e">
        <f t="shared" ref="GBH60" si="379">GAD60+GAN60+GAX60</f>
        <v>#REF!</v>
      </c>
      <c r="GBI60" s="468" t="e">
        <f t="shared" ref="GBI60" si="380">GAE60+GAO60+GAY60</f>
        <v>#REF!</v>
      </c>
      <c r="GBJ60" s="468" t="e">
        <f t="shared" ref="GBJ60" si="381">GAF60+GAP60+GAZ60</f>
        <v>#REF!</v>
      </c>
      <c r="GBK60" s="265"/>
      <c r="GBL60" s="265"/>
      <c r="GBM60" s="265"/>
      <c r="GBN60" s="265"/>
      <c r="GBO60" s="265"/>
      <c r="GBP60" s="35"/>
      <c r="GBQ60" s="34" t="e">
        <f>'Пр 5 (произв)-'!#REF!</f>
        <v>#REF!</v>
      </c>
      <c r="GBR60" s="35" t="e">
        <f>'Пр 5 (произв)-'!#REF!</f>
        <v>#REF!</v>
      </c>
      <c r="GBS60" s="265" t="e">
        <f>'Пр 5 (произв)-'!#REF!</f>
        <v>#REF!</v>
      </c>
      <c r="GBT60" s="265"/>
      <c r="GBU60" s="265"/>
      <c r="GBV60" s="265"/>
      <c r="GBW60" s="265"/>
      <c r="GBX60" s="265"/>
      <c r="GBY60" s="265"/>
      <c r="GBZ60" s="265"/>
      <c r="GCA60" s="265"/>
      <c r="GCB60" s="265"/>
      <c r="GCC60" s="265"/>
      <c r="GCD60" s="265"/>
      <c r="GCE60" s="265"/>
      <c r="GCF60" s="265"/>
      <c r="GCG60" s="265"/>
      <c r="GCH60" s="265"/>
      <c r="GCI60" s="265"/>
      <c r="GCJ60" s="265"/>
      <c r="GCK60" s="265"/>
      <c r="GCL60" s="265"/>
      <c r="GCM60" s="265"/>
      <c r="GCN60" s="466" t="e">
        <f>'Пр 5 (произв)-'!#REF!</f>
        <v>#REF!</v>
      </c>
      <c r="GCO60" s="265" t="e">
        <f>'Пр 5 (произв)-'!#REF!</f>
        <v>#REF!</v>
      </c>
      <c r="GCP60" s="265" t="e">
        <f>'Пр 5 (произв)-'!#REF!</f>
        <v>#REF!</v>
      </c>
      <c r="GCQ60" s="265" t="e">
        <f>'Пр 5 (произв)-'!#REF!</f>
        <v>#REF!</v>
      </c>
      <c r="GCR60" s="265" t="e">
        <f>'Пр 5 (произв)-'!#REF!</f>
        <v>#REF!</v>
      </c>
      <c r="GCS60" s="265"/>
      <c r="GCT60" s="265"/>
      <c r="GCU60" s="265"/>
      <c r="GCV60" s="265"/>
      <c r="GCW60" s="265"/>
      <c r="GCX60" s="467" t="e">
        <f>'Пр 5 (произв)-'!#REF!</f>
        <v>#REF!</v>
      </c>
      <c r="GCY60" s="265" t="e">
        <f>'Пр 5 (произв)-'!#REF!</f>
        <v>#REF!</v>
      </c>
      <c r="GCZ60" s="265" t="e">
        <f>'Пр 5 (произв)-'!#REF!</f>
        <v>#REF!</v>
      </c>
      <c r="GDA60" s="265" t="e">
        <f>'Пр 5 (произв)-'!#REF!</f>
        <v>#REF!</v>
      </c>
      <c r="GDB60" s="265" t="e">
        <f>'Пр 5 (произв)-'!#REF!</f>
        <v>#REF!</v>
      </c>
      <c r="GDC60" s="265"/>
      <c r="GDD60" s="265"/>
      <c r="GDE60" s="265"/>
      <c r="GDF60" s="265"/>
      <c r="GDG60" s="265"/>
      <c r="GDH60" s="467" t="e">
        <f>'Пр 5 (произв)-'!#REF!</f>
        <v>#REF!</v>
      </c>
      <c r="GDI60" s="265" t="e">
        <f>'Пр 5 (произв)-'!#REF!</f>
        <v>#REF!</v>
      </c>
      <c r="GDJ60" s="265" t="e">
        <f>'Пр 5 (произв)-'!#REF!</f>
        <v>#REF!</v>
      </c>
      <c r="GDK60" s="265" t="e">
        <f>'Пр 5 (произв)-'!#REF!</f>
        <v>#REF!</v>
      </c>
      <c r="GDL60" s="265" t="e">
        <f>'Пр 5 (произв)-'!#REF!</f>
        <v>#REF!</v>
      </c>
      <c r="GDM60" s="265"/>
      <c r="GDN60" s="265"/>
      <c r="GDO60" s="265"/>
      <c r="GDP60" s="265"/>
      <c r="GDQ60" s="265"/>
      <c r="GDR60" s="467" t="e">
        <f t="shared" ref="GDR60" si="382">GCN60+GCX60+GDH60</f>
        <v>#REF!</v>
      </c>
      <c r="GDS60" s="468" t="e">
        <f t="shared" ref="GDS60" si="383">GCO60+GCY60+GDI60</f>
        <v>#REF!</v>
      </c>
      <c r="GDT60" s="468" t="e">
        <f t="shared" ref="GDT60" si="384">GCP60+GCZ60+GDJ60</f>
        <v>#REF!</v>
      </c>
      <c r="GDU60" s="468" t="e">
        <f t="shared" ref="GDU60" si="385">GCQ60+GDA60+GDK60</f>
        <v>#REF!</v>
      </c>
      <c r="GDV60" s="468" t="e">
        <f t="shared" ref="GDV60" si="386">GCR60+GDB60+GDL60</f>
        <v>#REF!</v>
      </c>
      <c r="GDW60" s="265"/>
      <c r="GDX60" s="265"/>
      <c r="GDY60" s="265"/>
      <c r="GDZ60" s="265"/>
      <c r="GEA60" s="265"/>
      <c r="GEB60" s="35"/>
      <c r="GEC60" s="34" t="e">
        <f>'Пр 5 (произв)-'!#REF!</f>
        <v>#REF!</v>
      </c>
      <c r="GED60" s="35" t="e">
        <f>'Пр 5 (произв)-'!#REF!</f>
        <v>#REF!</v>
      </c>
      <c r="GEE60" s="265" t="e">
        <f>'Пр 5 (произв)-'!#REF!</f>
        <v>#REF!</v>
      </c>
      <c r="GEF60" s="265"/>
      <c r="GEG60" s="265"/>
      <c r="GEH60" s="265"/>
      <c r="GEI60" s="265"/>
      <c r="GEJ60" s="265"/>
      <c r="GEK60" s="265"/>
      <c r="GEL60" s="265"/>
      <c r="GEM60" s="265"/>
      <c r="GEN60" s="265"/>
      <c r="GEO60" s="265"/>
      <c r="GEP60" s="265"/>
      <c r="GEQ60" s="265"/>
      <c r="GER60" s="265"/>
      <c r="GES60" s="265"/>
      <c r="GET60" s="265"/>
      <c r="GEU60" s="265"/>
      <c r="GEV60" s="265"/>
      <c r="GEW60" s="265"/>
      <c r="GEX60" s="265"/>
      <c r="GEY60" s="265"/>
      <c r="GEZ60" s="466" t="e">
        <f>'Пр 5 (произв)-'!#REF!</f>
        <v>#REF!</v>
      </c>
      <c r="GFA60" s="265" t="e">
        <f>'Пр 5 (произв)-'!#REF!</f>
        <v>#REF!</v>
      </c>
      <c r="GFB60" s="265" t="e">
        <f>'Пр 5 (произв)-'!#REF!</f>
        <v>#REF!</v>
      </c>
      <c r="GFC60" s="265" t="e">
        <f>'Пр 5 (произв)-'!#REF!</f>
        <v>#REF!</v>
      </c>
      <c r="GFD60" s="265" t="e">
        <f>'Пр 5 (произв)-'!#REF!</f>
        <v>#REF!</v>
      </c>
      <c r="GFE60" s="265"/>
      <c r="GFF60" s="265"/>
      <c r="GFG60" s="265"/>
      <c r="GFH60" s="265"/>
      <c r="GFI60" s="265"/>
      <c r="GFJ60" s="467" t="e">
        <f>'Пр 5 (произв)-'!#REF!</f>
        <v>#REF!</v>
      </c>
      <c r="GFK60" s="265" t="e">
        <f>'Пр 5 (произв)-'!#REF!</f>
        <v>#REF!</v>
      </c>
      <c r="GFL60" s="265" t="e">
        <f>'Пр 5 (произв)-'!#REF!</f>
        <v>#REF!</v>
      </c>
      <c r="GFM60" s="265" t="e">
        <f>'Пр 5 (произв)-'!#REF!</f>
        <v>#REF!</v>
      </c>
      <c r="GFN60" s="265" t="e">
        <f>'Пр 5 (произв)-'!#REF!</f>
        <v>#REF!</v>
      </c>
      <c r="GFO60" s="265"/>
      <c r="GFP60" s="265"/>
      <c r="GFQ60" s="265"/>
      <c r="GFR60" s="265"/>
      <c r="GFS60" s="265"/>
      <c r="GFT60" s="467" t="e">
        <f>'Пр 5 (произв)-'!#REF!</f>
        <v>#REF!</v>
      </c>
      <c r="GFU60" s="265" t="e">
        <f>'Пр 5 (произв)-'!#REF!</f>
        <v>#REF!</v>
      </c>
      <c r="GFV60" s="265" t="e">
        <f>'Пр 5 (произв)-'!#REF!</f>
        <v>#REF!</v>
      </c>
      <c r="GFW60" s="265" t="e">
        <f>'Пр 5 (произв)-'!#REF!</f>
        <v>#REF!</v>
      </c>
      <c r="GFX60" s="265" t="e">
        <f>'Пр 5 (произв)-'!#REF!</f>
        <v>#REF!</v>
      </c>
      <c r="GFY60" s="265"/>
      <c r="GFZ60" s="265"/>
      <c r="GGA60" s="265"/>
      <c r="GGB60" s="265"/>
      <c r="GGC60" s="265"/>
      <c r="GGD60" s="467" t="e">
        <f t="shared" ref="GGD60" si="387">GEZ60+GFJ60+GFT60</f>
        <v>#REF!</v>
      </c>
      <c r="GGE60" s="468" t="e">
        <f t="shared" ref="GGE60" si="388">GFA60+GFK60+GFU60</f>
        <v>#REF!</v>
      </c>
      <c r="GGF60" s="468" t="e">
        <f t="shared" ref="GGF60" si="389">GFB60+GFL60+GFV60</f>
        <v>#REF!</v>
      </c>
      <c r="GGG60" s="468" t="e">
        <f t="shared" ref="GGG60" si="390">GFC60+GFM60+GFW60</f>
        <v>#REF!</v>
      </c>
      <c r="GGH60" s="468" t="e">
        <f t="shared" ref="GGH60" si="391">GFD60+GFN60+GFX60</f>
        <v>#REF!</v>
      </c>
      <c r="GGI60" s="265"/>
      <c r="GGJ60" s="265"/>
      <c r="GGK60" s="265"/>
      <c r="GGL60" s="265"/>
      <c r="GGM60" s="265"/>
      <c r="GGN60" s="35"/>
      <c r="GGO60" s="34" t="e">
        <f>'Пр 5 (произв)-'!#REF!</f>
        <v>#REF!</v>
      </c>
      <c r="GGP60" s="35" t="e">
        <f>'Пр 5 (произв)-'!#REF!</f>
        <v>#REF!</v>
      </c>
      <c r="GGQ60" s="265" t="e">
        <f>'Пр 5 (произв)-'!#REF!</f>
        <v>#REF!</v>
      </c>
      <c r="GGR60" s="265"/>
      <c r="GGS60" s="265"/>
      <c r="GGT60" s="265"/>
      <c r="GGU60" s="265"/>
      <c r="GGV60" s="265"/>
      <c r="GGW60" s="265"/>
      <c r="GGX60" s="265"/>
      <c r="GGY60" s="265"/>
      <c r="GGZ60" s="265"/>
      <c r="GHA60" s="265"/>
      <c r="GHB60" s="265"/>
      <c r="GHC60" s="265"/>
      <c r="GHD60" s="265"/>
      <c r="GHE60" s="265"/>
      <c r="GHF60" s="265"/>
      <c r="GHG60" s="265"/>
      <c r="GHH60" s="265"/>
      <c r="GHI60" s="265"/>
      <c r="GHJ60" s="265"/>
      <c r="GHK60" s="265"/>
      <c r="GHL60" s="466" t="e">
        <f>'Пр 5 (произв)-'!#REF!</f>
        <v>#REF!</v>
      </c>
      <c r="GHM60" s="265" t="e">
        <f>'Пр 5 (произв)-'!#REF!</f>
        <v>#REF!</v>
      </c>
      <c r="GHN60" s="265" t="e">
        <f>'Пр 5 (произв)-'!#REF!</f>
        <v>#REF!</v>
      </c>
      <c r="GHO60" s="265" t="e">
        <f>'Пр 5 (произв)-'!#REF!</f>
        <v>#REF!</v>
      </c>
      <c r="GHP60" s="265" t="e">
        <f>'Пр 5 (произв)-'!#REF!</f>
        <v>#REF!</v>
      </c>
      <c r="GHQ60" s="265"/>
      <c r="GHR60" s="265"/>
      <c r="GHS60" s="265"/>
      <c r="GHT60" s="265"/>
      <c r="GHU60" s="265"/>
      <c r="GHV60" s="467" t="e">
        <f>'Пр 5 (произв)-'!#REF!</f>
        <v>#REF!</v>
      </c>
      <c r="GHW60" s="265" t="e">
        <f>'Пр 5 (произв)-'!#REF!</f>
        <v>#REF!</v>
      </c>
      <c r="GHX60" s="265" t="e">
        <f>'Пр 5 (произв)-'!#REF!</f>
        <v>#REF!</v>
      </c>
      <c r="GHY60" s="265" t="e">
        <f>'Пр 5 (произв)-'!#REF!</f>
        <v>#REF!</v>
      </c>
      <c r="GHZ60" s="265" t="e">
        <f>'Пр 5 (произв)-'!#REF!</f>
        <v>#REF!</v>
      </c>
      <c r="GIA60" s="265"/>
      <c r="GIB60" s="265"/>
      <c r="GIC60" s="265"/>
      <c r="GID60" s="265"/>
      <c r="GIE60" s="265"/>
      <c r="GIF60" s="467" t="e">
        <f>'Пр 5 (произв)-'!#REF!</f>
        <v>#REF!</v>
      </c>
      <c r="GIG60" s="265" t="e">
        <f>'Пр 5 (произв)-'!#REF!</f>
        <v>#REF!</v>
      </c>
      <c r="GIH60" s="265" t="e">
        <f>'Пр 5 (произв)-'!#REF!</f>
        <v>#REF!</v>
      </c>
      <c r="GII60" s="265" t="e">
        <f>'Пр 5 (произв)-'!#REF!</f>
        <v>#REF!</v>
      </c>
      <c r="GIJ60" s="265" t="e">
        <f>'Пр 5 (произв)-'!#REF!</f>
        <v>#REF!</v>
      </c>
      <c r="GIK60" s="265"/>
      <c r="GIL60" s="265"/>
      <c r="GIM60" s="265"/>
      <c r="GIN60" s="265"/>
      <c r="GIO60" s="265"/>
      <c r="GIP60" s="467" t="e">
        <f t="shared" ref="GIP60" si="392">GHL60+GHV60+GIF60</f>
        <v>#REF!</v>
      </c>
      <c r="GIQ60" s="468" t="e">
        <f t="shared" ref="GIQ60" si="393">GHM60+GHW60+GIG60</f>
        <v>#REF!</v>
      </c>
      <c r="GIR60" s="468" t="e">
        <f t="shared" ref="GIR60" si="394">GHN60+GHX60+GIH60</f>
        <v>#REF!</v>
      </c>
      <c r="GIS60" s="468" t="e">
        <f t="shared" ref="GIS60" si="395">GHO60+GHY60+GII60</f>
        <v>#REF!</v>
      </c>
      <c r="GIT60" s="468" t="e">
        <f t="shared" ref="GIT60" si="396">GHP60+GHZ60+GIJ60</f>
        <v>#REF!</v>
      </c>
      <c r="GIU60" s="265"/>
      <c r="GIV60" s="265"/>
      <c r="GIW60" s="265"/>
      <c r="GIX60" s="265"/>
      <c r="GIY60" s="265"/>
      <c r="GIZ60" s="35"/>
      <c r="GJA60" s="34" t="e">
        <f>'Пр 5 (произв)-'!#REF!</f>
        <v>#REF!</v>
      </c>
      <c r="GJB60" s="35" t="e">
        <f>'Пр 5 (произв)-'!#REF!</f>
        <v>#REF!</v>
      </c>
      <c r="GJC60" s="265" t="e">
        <f>'Пр 5 (произв)-'!#REF!</f>
        <v>#REF!</v>
      </c>
      <c r="GJD60" s="265"/>
      <c r="GJE60" s="265"/>
      <c r="GJF60" s="265"/>
      <c r="GJG60" s="265"/>
      <c r="GJH60" s="265"/>
      <c r="GJI60" s="265"/>
      <c r="GJJ60" s="265"/>
      <c r="GJK60" s="265"/>
      <c r="GJL60" s="265"/>
      <c r="GJM60" s="265"/>
      <c r="GJN60" s="265"/>
      <c r="GJO60" s="265"/>
      <c r="GJP60" s="265"/>
      <c r="GJQ60" s="265"/>
      <c r="GJR60" s="265"/>
      <c r="GJS60" s="265"/>
      <c r="GJT60" s="265"/>
      <c r="GJU60" s="265"/>
      <c r="GJV60" s="265"/>
      <c r="GJW60" s="265"/>
      <c r="GJX60" s="466" t="e">
        <f>'Пр 5 (произв)-'!#REF!</f>
        <v>#REF!</v>
      </c>
      <c r="GJY60" s="265" t="e">
        <f>'Пр 5 (произв)-'!#REF!</f>
        <v>#REF!</v>
      </c>
      <c r="GJZ60" s="265" t="e">
        <f>'Пр 5 (произв)-'!#REF!</f>
        <v>#REF!</v>
      </c>
      <c r="GKA60" s="265" t="e">
        <f>'Пр 5 (произв)-'!#REF!</f>
        <v>#REF!</v>
      </c>
      <c r="GKB60" s="265" t="e">
        <f>'Пр 5 (произв)-'!#REF!</f>
        <v>#REF!</v>
      </c>
      <c r="GKC60" s="265"/>
      <c r="GKD60" s="265"/>
      <c r="GKE60" s="265"/>
      <c r="GKF60" s="265"/>
      <c r="GKG60" s="265"/>
      <c r="GKH60" s="467" t="e">
        <f>'Пр 5 (произв)-'!#REF!</f>
        <v>#REF!</v>
      </c>
      <c r="GKI60" s="265" t="e">
        <f>'Пр 5 (произв)-'!#REF!</f>
        <v>#REF!</v>
      </c>
      <c r="GKJ60" s="265" t="e">
        <f>'Пр 5 (произв)-'!#REF!</f>
        <v>#REF!</v>
      </c>
      <c r="GKK60" s="265" t="e">
        <f>'Пр 5 (произв)-'!#REF!</f>
        <v>#REF!</v>
      </c>
      <c r="GKL60" s="265" t="e">
        <f>'Пр 5 (произв)-'!#REF!</f>
        <v>#REF!</v>
      </c>
      <c r="GKM60" s="265"/>
      <c r="GKN60" s="265"/>
      <c r="GKO60" s="265"/>
      <c r="GKP60" s="265"/>
      <c r="GKQ60" s="265"/>
      <c r="GKR60" s="467" t="e">
        <f>'Пр 5 (произв)-'!#REF!</f>
        <v>#REF!</v>
      </c>
      <c r="GKS60" s="265" t="e">
        <f>'Пр 5 (произв)-'!#REF!</f>
        <v>#REF!</v>
      </c>
      <c r="GKT60" s="265" t="e">
        <f>'Пр 5 (произв)-'!#REF!</f>
        <v>#REF!</v>
      </c>
      <c r="GKU60" s="265" t="e">
        <f>'Пр 5 (произв)-'!#REF!</f>
        <v>#REF!</v>
      </c>
      <c r="GKV60" s="265" t="e">
        <f>'Пр 5 (произв)-'!#REF!</f>
        <v>#REF!</v>
      </c>
      <c r="GKW60" s="265"/>
      <c r="GKX60" s="265"/>
      <c r="GKY60" s="265"/>
      <c r="GKZ60" s="265"/>
      <c r="GLA60" s="265"/>
      <c r="GLB60" s="467" t="e">
        <f t="shared" ref="GLB60" si="397">GJX60+GKH60+GKR60</f>
        <v>#REF!</v>
      </c>
      <c r="GLC60" s="468" t="e">
        <f t="shared" ref="GLC60" si="398">GJY60+GKI60+GKS60</f>
        <v>#REF!</v>
      </c>
      <c r="GLD60" s="468" t="e">
        <f t="shared" ref="GLD60" si="399">GJZ60+GKJ60+GKT60</f>
        <v>#REF!</v>
      </c>
      <c r="GLE60" s="468" t="e">
        <f t="shared" ref="GLE60" si="400">GKA60+GKK60+GKU60</f>
        <v>#REF!</v>
      </c>
      <c r="GLF60" s="468" t="e">
        <f t="shared" ref="GLF60" si="401">GKB60+GKL60+GKV60</f>
        <v>#REF!</v>
      </c>
      <c r="GLG60" s="265"/>
      <c r="GLH60" s="265"/>
      <c r="GLI60" s="265"/>
      <c r="GLJ60" s="265"/>
      <c r="GLK60" s="265"/>
      <c r="GLL60" s="35"/>
      <c r="GLM60" s="34" t="e">
        <f>'Пр 5 (произв)-'!#REF!</f>
        <v>#REF!</v>
      </c>
      <c r="GLN60" s="35" t="e">
        <f>'Пр 5 (произв)-'!#REF!</f>
        <v>#REF!</v>
      </c>
      <c r="GLO60" s="265" t="e">
        <f>'Пр 5 (произв)-'!#REF!</f>
        <v>#REF!</v>
      </c>
      <c r="GLP60" s="265"/>
      <c r="GLQ60" s="265"/>
      <c r="GLR60" s="265"/>
      <c r="GLS60" s="265"/>
      <c r="GLT60" s="265"/>
      <c r="GLU60" s="265"/>
      <c r="GLV60" s="265"/>
      <c r="GLW60" s="265"/>
      <c r="GLX60" s="265"/>
      <c r="GLY60" s="265"/>
      <c r="GLZ60" s="265"/>
      <c r="GMA60" s="265"/>
      <c r="GMB60" s="265"/>
      <c r="GMC60" s="265"/>
      <c r="GMD60" s="265"/>
      <c r="GME60" s="265"/>
      <c r="GMF60" s="265"/>
      <c r="GMG60" s="265"/>
      <c r="GMH60" s="265"/>
      <c r="GMI60" s="265"/>
      <c r="GMJ60" s="466" t="e">
        <f>'Пр 5 (произв)-'!#REF!</f>
        <v>#REF!</v>
      </c>
      <c r="GMK60" s="265" t="e">
        <f>'Пр 5 (произв)-'!#REF!</f>
        <v>#REF!</v>
      </c>
      <c r="GML60" s="265" t="e">
        <f>'Пр 5 (произв)-'!#REF!</f>
        <v>#REF!</v>
      </c>
      <c r="GMM60" s="265" t="e">
        <f>'Пр 5 (произв)-'!#REF!</f>
        <v>#REF!</v>
      </c>
      <c r="GMN60" s="265" t="e">
        <f>'Пр 5 (произв)-'!#REF!</f>
        <v>#REF!</v>
      </c>
      <c r="GMO60" s="265"/>
      <c r="GMP60" s="265"/>
      <c r="GMQ60" s="265"/>
      <c r="GMR60" s="265"/>
      <c r="GMS60" s="265"/>
      <c r="GMT60" s="467" t="e">
        <f>'Пр 5 (произв)-'!#REF!</f>
        <v>#REF!</v>
      </c>
      <c r="GMU60" s="265" t="e">
        <f>'Пр 5 (произв)-'!#REF!</f>
        <v>#REF!</v>
      </c>
      <c r="GMV60" s="265" t="e">
        <f>'Пр 5 (произв)-'!#REF!</f>
        <v>#REF!</v>
      </c>
      <c r="GMW60" s="265" t="e">
        <f>'Пр 5 (произв)-'!#REF!</f>
        <v>#REF!</v>
      </c>
      <c r="GMX60" s="265" t="e">
        <f>'Пр 5 (произв)-'!#REF!</f>
        <v>#REF!</v>
      </c>
      <c r="GMY60" s="265"/>
      <c r="GMZ60" s="265"/>
      <c r="GNA60" s="265"/>
      <c r="GNB60" s="265"/>
      <c r="GNC60" s="265"/>
      <c r="GND60" s="467" t="e">
        <f>'Пр 5 (произв)-'!#REF!</f>
        <v>#REF!</v>
      </c>
      <c r="GNE60" s="265" t="e">
        <f>'Пр 5 (произв)-'!#REF!</f>
        <v>#REF!</v>
      </c>
      <c r="GNF60" s="265" t="e">
        <f>'Пр 5 (произв)-'!#REF!</f>
        <v>#REF!</v>
      </c>
      <c r="GNG60" s="265" t="e">
        <f>'Пр 5 (произв)-'!#REF!</f>
        <v>#REF!</v>
      </c>
      <c r="GNH60" s="265" t="e">
        <f>'Пр 5 (произв)-'!#REF!</f>
        <v>#REF!</v>
      </c>
      <c r="GNI60" s="265"/>
      <c r="GNJ60" s="265"/>
      <c r="GNK60" s="265"/>
      <c r="GNL60" s="265"/>
      <c r="GNM60" s="265"/>
      <c r="GNN60" s="467" t="e">
        <f t="shared" ref="GNN60" si="402">GMJ60+GMT60+GND60</f>
        <v>#REF!</v>
      </c>
      <c r="GNO60" s="468" t="e">
        <f t="shared" ref="GNO60" si="403">GMK60+GMU60+GNE60</f>
        <v>#REF!</v>
      </c>
      <c r="GNP60" s="468" t="e">
        <f t="shared" ref="GNP60" si="404">GML60+GMV60+GNF60</f>
        <v>#REF!</v>
      </c>
      <c r="GNQ60" s="468" t="e">
        <f t="shared" ref="GNQ60" si="405">GMM60+GMW60+GNG60</f>
        <v>#REF!</v>
      </c>
      <c r="GNR60" s="468" t="e">
        <f t="shared" ref="GNR60" si="406">GMN60+GMX60+GNH60</f>
        <v>#REF!</v>
      </c>
      <c r="GNS60" s="265"/>
      <c r="GNT60" s="265"/>
      <c r="GNU60" s="265"/>
      <c r="GNV60" s="265"/>
      <c r="GNW60" s="265"/>
      <c r="GNX60" s="35"/>
      <c r="GNY60" s="34" t="e">
        <f>'Пр 5 (произв)-'!#REF!</f>
        <v>#REF!</v>
      </c>
      <c r="GNZ60" s="35" t="e">
        <f>'Пр 5 (произв)-'!#REF!</f>
        <v>#REF!</v>
      </c>
      <c r="GOA60" s="265" t="e">
        <f>'Пр 5 (произв)-'!#REF!</f>
        <v>#REF!</v>
      </c>
      <c r="GOB60" s="265"/>
      <c r="GOC60" s="265"/>
      <c r="GOD60" s="265"/>
      <c r="GOE60" s="265"/>
      <c r="GOF60" s="265"/>
      <c r="GOG60" s="265"/>
      <c r="GOH60" s="265"/>
      <c r="GOI60" s="265"/>
      <c r="GOJ60" s="265"/>
      <c r="GOK60" s="265"/>
      <c r="GOL60" s="265"/>
      <c r="GOM60" s="265"/>
      <c r="GON60" s="265"/>
      <c r="GOO60" s="265"/>
      <c r="GOP60" s="265"/>
      <c r="GOQ60" s="265"/>
      <c r="GOR60" s="265"/>
      <c r="GOS60" s="265"/>
      <c r="GOT60" s="265"/>
      <c r="GOU60" s="265"/>
      <c r="GOV60" s="466" t="e">
        <f>'Пр 5 (произв)-'!#REF!</f>
        <v>#REF!</v>
      </c>
      <c r="GOW60" s="265" t="e">
        <f>'Пр 5 (произв)-'!#REF!</f>
        <v>#REF!</v>
      </c>
      <c r="GOX60" s="265" t="e">
        <f>'Пр 5 (произв)-'!#REF!</f>
        <v>#REF!</v>
      </c>
      <c r="GOY60" s="265" t="e">
        <f>'Пр 5 (произв)-'!#REF!</f>
        <v>#REF!</v>
      </c>
      <c r="GOZ60" s="265" t="e">
        <f>'Пр 5 (произв)-'!#REF!</f>
        <v>#REF!</v>
      </c>
      <c r="GPA60" s="265"/>
      <c r="GPB60" s="265"/>
      <c r="GPC60" s="265"/>
      <c r="GPD60" s="265"/>
      <c r="GPE60" s="265"/>
      <c r="GPF60" s="467" t="e">
        <f>'Пр 5 (произв)-'!#REF!</f>
        <v>#REF!</v>
      </c>
      <c r="GPG60" s="265" t="e">
        <f>'Пр 5 (произв)-'!#REF!</f>
        <v>#REF!</v>
      </c>
      <c r="GPH60" s="265" t="e">
        <f>'Пр 5 (произв)-'!#REF!</f>
        <v>#REF!</v>
      </c>
      <c r="GPI60" s="265" t="e">
        <f>'Пр 5 (произв)-'!#REF!</f>
        <v>#REF!</v>
      </c>
      <c r="GPJ60" s="265" t="e">
        <f>'Пр 5 (произв)-'!#REF!</f>
        <v>#REF!</v>
      </c>
      <c r="GPK60" s="265"/>
      <c r="GPL60" s="265"/>
      <c r="GPM60" s="265"/>
      <c r="GPN60" s="265"/>
      <c r="GPO60" s="265"/>
      <c r="GPP60" s="467" t="e">
        <f>'Пр 5 (произв)-'!#REF!</f>
        <v>#REF!</v>
      </c>
      <c r="GPQ60" s="265" t="e">
        <f>'Пр 5 (произв)-'!#REF!</f>
        <v>#REF!</v>
      </c>
      <c r="GPR60" s="265" t="e">
        <f>'Пр 5 (произв)-'!#REF!</f>
        <v>#REF!</v>
      </c>
      <c r="GPS60" s="265" t="e">
        <f>'Пр 5 (произв)-'!#REF!</f>
        <v>#REF!</v>
      </c>
      <c r="GPT60" s="265" t="e">
        <f>'Пр 5 (произв)-'!#REF!</f>
        <v>#REF!</v>
      </c>
      <c r="GPU60" s="265"/>
      <c r="GPV60" s="265"/>
      <c r="GPW60" s="265"/>
      <c r="GPX60" s="265"/>
      <c r="GPY60" s="265"/>
      <c r="GPZ60" s="467" t="e">
        <f t="shared" ref="GPZ60" si="407">GOV60+GPF60+GPP60</f>
        <v>#REF!</v>
      </c>
      <c r="GQA60" s="468" t="e">
        <f t="shared" ref="GQA60" si="408">GOW60+GPG60+GPQ60</f>
        <v>#REF!</v>
      </c>
      <c r="GQB60" s="468" t="e">
        <f t="shared" ref="GQB60" si="409">GOX60+GPH60+GPR60</f>
        <v>#REF!</v>
      </c>
      <c r="GQC60" s="468" t="e">
        <f t="shared" ref="GQC60" si="410">GOY60+GPI60+GPS60</f>
        <v>#REF!</v>
      </c>
      <c r="GQD60" s="468" t="e">
        <f t="shared" ref="GQD60" si="411">GOZ60+GPJ60+GPT60</f>
        <v>#REF!</v>
      </c>
      <c r="GQE60" s="265"/>
      <c r="GQF60" s="265"/>
      <c r="GQG60" s="265"/>
      <c r="GQH60" s="265"/>
      <c r="GQI60" s="265"/>
      <c r="GQJ60" s="35"/>
      <c r="GQK60" s="34" t="e">
        <f>'Пр 5 (произв)-'!#REF!</f>
        <v>#REF!</v>
      </c>
      <c r="GQL60" s="35" t="e">
        <f>'Пр 5 (произв)-'!#REF!</f>
        <v>#REF!</v>
      </c>
      <c r="GQM60" s="265" t="e">
        <f>'Пр 5 (произв)-'!#REF!</f>
        <v>#REF!</v>
      </c>
      <c r="GQN60" s="265"/>
      <c r="GQO60" s="265"/>
      <c r="GQP60" s="265"/>
      <c r="GQQ60" s="265"/>
      <c r="GQR60" s="265"/>
      <c r="GQS60" s="265"/>
      <c r="GQT60" s="265"/>
      <c r="GQU60" s="265"/>
      <c r="GQV60" s="265"/>
      <c r="GQW60" s="265"/>
      <c r="GQX60" s="265"/>
      <c r="GQY60" s="265"/>
      <c r="GQZ60" s="265"/>
      <c r="GRA60" s="265"/>
      <c r="GRB60" s="265"/>
      <c r="GRC60" s="265"/>
      <c r="GRD60" s="265"/>
      <c r="GRE60" s="265"/>
      <c r="GRF60" s="265"/>
      <c r="GRG60" s="265"/>
      <c r="GRH60" s="466" t="e">
        <f>'Пр 5 (произв)-'!#REF!</f>
        <v>#REF!</v>
      </c>
      <c r="GRI60" s="265" t="e">
        <f>'Пр 5 (произв)-'!#REF!</f>
        <v>#REF!</v>
      </c>
      <c r="GRJ60" s="265" t="e">
        <f>'Пр 5 (произв)-'!#REF!</f>
        <v>#REF!</v>
      </c>
      <c r="GRK60" s="265" t="e">
        <f>'Пр 5 (произв)-'!#REF!</f>
        <v>#REF!</v>
      </c>
      <c r="GRL60" s="265" t="e">
        <f>'Пр 5 (произв)-'!#REF!</f>
        <v>#REF!</v>
      </c>
      <c r="GRM60" s="265"/>
      <c r="GRN60" s="265"/>
      <c r="GRO60" s="265"/>
      <c r="GRP60" s="265"/>
      <c r="GRQ60" s="265"/>
      <c r="GRR60" s="467" t="e">
        <f>'Пр 5 (произв)-'!#REF!</f>
        <v>#REF!</v>
      </c>
      <c r="GRS60" s="265" t="e">
        <f>'Пр 5 (произв)-'!#REF!</f>
        <v>#REF!</v>
      </c>
      <c r="GRT60" s="265" t="e">
        <f>'Пр 5 (произв)-'!#REF!</f>
        <v>#REF!</v>
      </c>
      <c r="GRU60" s="265" t="e">
        <f>'Пр 5 (произв)-'!#REF!</f>
        <v>#REF!</v>
      </c>
      <c r="GRV60" s="265" t="e">
        <f>'Пр 5 (произв)-'!#REF!</f>
        <v>#REF!</v>
      </c>
      <c r="GRW60" s="265"/>
      <c r="GRX60" s="265"/>
      <c r="GRY60" s="265"/>
      <c r="GRZ60" s="265"/>
      <c r="GSA60" s="265"/>
      <c r="GSB60" s="467" t="e">
        <f>'Пр 5 (произв)-'!#REF!</f>
        <v>#REF!</v>
      </c>
      <c r="GSC60" s="265" t="e">
        <f>'Пр 5 (произв)-'!#REF!</f>
        <v>#REF!</v>
      </c>
      <c r="GSD60" s="265" t="e">
        <f>'Пр 5 (произв)-'!#REF!</f>
        <v>#REF!</v>
      </c>
      <c r="GSE60" s="265" t="e">
        <f>'Пр 5 (произв)-'!#REF!</f>
        <v>#REF!</v>
      </c>
      <c r="GSF60" s="265" t="e">
        <f>'Пр 5 (произв)-'!#REF!</f>
        <v>#REF!</v>
      </c>
      <c r="GSG60" s="265"/>
      <c r="GSH60" s="265"/>
      <c r="GSI60" s="265"/>
      <c r="GSJ60" s="265"/>
      <c r="GSK60" s="265"/>
      <c r="GSL60" s="467" t="e">
        <f t="shared" ref="GSL60" si="412">GRH60+GRR60+GSB60</f>
        <v>#REF!</v>
      </c>
      <c r="GSM60" s="468" t="e">
        <f t="shared" ref="GSM60" si="413">GRI60+GRS60+GSC60</f>
        <v>#REF!</v>
      </c>
      <c r="GSN60" s="468" t="e">
        <f t="shared" ref="GSN60" si="414">GRJ60+GRT60+GSD60</f>
        <v>#REF!</v>
      </c>
      <c r="GSO60" s="468" t="e">
        <f t="shared" ref="GSO60" si="415">GRK60+GRU60+GSE60</f>
        <v>#REF!</v>
      </c>
      <c r="GSP60" s="468" t="e">
        <f t="shared" ref="GSP60" si="416">GRL60+GRV60+GSF60</f>
        <v>#REF!</v>
      </c>
      <c r="GSQ60" s="265"/>
      <c r="GSR60" s="265"/>
      <c r="GSS60" s="265"/>
      <c r="GST60" s="265"/>
      <c r="GSU60" s="265"/>
      <c r="GSV60" s="35"/>
      <c r="GSW60" s="34" t="e">
        <f>'Пр 5 (произв)-'!#REF!</f>
        <v>#REF!</v>
      </c>
      <c r="GSX60" s="35" t="e">
        <f>'Пр 5 (произв)-'!#REF!</f>
        <v>#REF!</v>
      </c>
      <c r="GSY60" s="265" t="e">
        <f>'Пр 5 (произв)-'!#REF!</f>
        <v>#REF!</v>
      </c>
      <c r="GSZ60" s="265"/>
      <c r="GTA60" s="265"/>
      <c r="GTB60" s="265"/>
      <c r="GTC60" s="265"/>
      <c r="GTD60" s="265"/>
      <c r="GTE60" s="265"/>
      <c r="GTF60" s="265"/>
      <c r="GTG60" s="265"/>
      <c r="GTH60" s="265"/>
      <c r="GTI60" s="265"/>
      <c r="GTJ60" s="265"/>
      <c r="GTK60" s="265"/>
      <c r="GTL60" s="265"/>
      <c r="GTM60" s="265"/>
      <c r="GTN60" s="265"/>
      <c r="GTO60" s="265"/>
      <c r="GTP60" s="265"/>
      <c r="GTQ60" s="265"/>
      <c r="GTR60" s="265"/>
      <c r="GTS60" s="265"/>
      <c r="GTT60" s="466" t="e">
        <f>'Пр 5 (произв)-'!#REF!</f>
        <v>#REF!</v>
      </c>
      <c r="GTU60" s="265" t="e">
        <f>'Пр 5 (произв)-'!#REF!</f>
        <v>#REF!</v>
      </c>
      <c r="GTV60" s="265" t="e">
        <f>'Пр 5 (произв)-'!#REF!</f>
        <v>#REF!</v>
      </c>
      <c r="GTW60" s="265" t="e">
        <f>'Пр 5 (произв)-'!#REF!</f>
        <v>#REF!</v>
      </c>
      <c r="GTX60" s="265" t="e">
        <f>'Пр 5 (произв)-'!#REF!</f>
        <v>#REF!</v>
      </c>
      <c r="GTY60" s="265"/>
      <c r="GTZ60" s="265"/>
      <c r="GUA60" s="265"/>
      <c r="GUB60" s="265"/>
      <c r="GUC60" s="265"/>
      <c r="GUD60" s="467" t="e">
        <f>'Пр 5 (произв)-'!#REF!</f>
        <v>#REF!</v>
      </c>
      <c r="GUE60" s="265" t="e">
        <f>'Пр 5 (произв)-'!#REF!</f>
        <v>#REF!</v>
      </c>
      <c r="GUF60" s="265" t="e">
        <f>'Пр 5 (произв)-'!#REF!</f>
        <v>#REF!</v>
      </c>
      <c r="GUG60" s="265" t="e">
        <f>'Пр 5 (произв)-'!#REF!</f>
        <v>#REF!</v>
      </c>
      <c r="GUH60" s="265" t="e">
        <f>'Пр 5 (произв)-'!#REF!</f>
        <v>#REF!</v>
      </c>
      <c r="GUI60" s="265"/>
      <c r="GUJ60" s="265"/>
      <c r="GUK60" s="265"/>
      <c r="GUL60" s="265"/>
      <c r="GUM60" s="265"/>
      <c r="GUN60" s="467" t="e">
        <f>'Пр 5 (произв)-'!#REF!</f>
        <v>#REF!</v>
      </c>
      <c r="GUO60" s="265" t="e">
        <f>'Пр 5 (произв)-'!#REF!</f>
        <v>#REF!</v>
      </c>
      <c r="GUP60" s="265" t="e">
        <f>'Пр 5 (произв)-'!#REF!</f>
        <v>#REF!</v>
      </c>
      <c r="GUQ60" s="265" t="e">
        <f>'Пр 5 (произв)-'!#REF!</f>
        <v>#REF!</v>
      </c>
      <c r="GUR60" s="265" t="e">
        <f>'Пр 5 (произв)-'!#REF!</f>
        <v>#REF!</v>
      </c>
      <c r="GUS60" s="265"/>
      <c r="GUT60" s="265"/>
      <c r="GUU60" s="265"/>
      <c r="GUV60" s="265"/>
      <c r="GUW60" s="265"/>
      <c r="GUX60" s="467" t="e">
        <f t="shared" ref="GUX60" si="417">GTT60+GUD60+GUN60</f>
        <v>#REF!</v>
      </c>
      <c r="GUY60" s="468" t="e">
        <f t="shared" ref="GUY60" si="418">GTU60+GUE60+GUO60</f>
        <v>#REF!</v>
      </c>
      <c r="GUZ60" s="468" t="e">
        <f t="shared" ref="GUZ60" si="419">GTV60+GUF60+GUP60</f>
        <v>#REF!</v>
      </c>
      <c r="GVA60" s="468" t="e">
        <f t="shared" ref="GVA60" si="420">GTW60+GUG60+GUQ60</f>
        <v>#REF!</v>
      </c>
      <c r="GVB60" s="468" t="e">
        <f t="shared" ref="GVB60" si="421">GTX60+GUH60+GUR60</f>
        <v>#REF!</v>
      </c>
      <c r="GVC60" s="265"/>
      <c r="GVD60" s="265"/>
      <c r="GVE60" s="265"/>
      <c r="GVF60" s="265"/>
      <c r="GVG60" s="265"/>
      <c r="GVH60" s="35"/>
      <c r="GVI60" s="34" t="e">
        <f>'Пр 5 (произв)-'!#REF!</f>
        <v>#REF!</v>
      </c>
      <c r="GVJ60" s="35" t="e">
        <f>'Пр 5 (произв)-'!#REF!</f>
        <v>#REF!</v>
      </c>
      <c r="GVK60" s="265" t="e">
        <f>'Пр 5 (произв)-'!#REF!</f>
        <v>#REF!</v>
      </c>
      <c r="GVL60" s="265"/>
      <c r="GVM60" s="265"/>
      <c r="GVN60" s="265"/>
      <c r="GVO60" s="265"/>
      <c r="GVP60" s="265"/>
      <c r="GVQ60" s="265"/>
      <c r="GVR60" s="265"/>
      <c r="GVS60" s="265"/>
      <c r="GVT60" s="265"/>
      <c r="GVU60" s="265"/>
      <c r="GVV60" s="265"/>
      <c r="GVW60" s="265"/>
      <c r="GVX60" s="265"/>
      <c r="GVY60" s="265"/>
      <c r="GVZ60" s="265"/>
      <c r="GWA60" s="265"/>
      <c r="GWB60" s="265"/>
      <c r="GWC60" s="265"/>
      <c r="GWD60" s="265"/>
      <c r="GWE60" s="265"/>
      <c r="GWF60" s="466" t="e">
        <f>'Пр 5 (произв)-'!#REF!</f>
        <v>#REF!</v>
      </c>
      <c r="GWG60" s="265" t="e">
        <f>'Пр 5 (произв)-'!#REF!</f>
        <v>#REF!</v>
      </c>
      <c r="GWH60" s="265" t="e">
        <f>'Пр 5 (произв)-'!#REF!</f>
        <v>#REF!</v>
      </c>
      <c r="GWI60" s="265" t="e">
        <f>'Пр 5 (произв)-'!#REF!</f>
        <v>#REF!</v>
      </c>
      <c r="GWJ60" s="265" t="e">
        <f>'Пр 5 (произв)-'!#REF!</f>
        <v>#REF!</v>
      </c>
      <c r="GWK60" s="265"/>
      <c r="GWL60" s="265"/>
      <c r="GWM60" s="265"/>
      <c r="GWN60" s="265"/>
      <c r="GWO60" s="265"/>
      <c r="GWP60" s="467" t="e">
        <f>'Пр 5 (произв)-'!#REF!</f>
        <v>#REF!</v>
      </c>
      <c r="GWQ60" s="265" t="e">
        <f>'Пр 5 (произв)-'!#REF!</f>
        <v>#REF!</v>
      </c>
      <c r="GWR60" s="265" t="e">
        <f>'Пр 5 (произв)-'!#REF!</f>
        <v>#REF!</v>
      </c>
      <c r="GWS60" s="265" t="e">
        <f>'Пр 5 (произв)-'!#REF!</f>
        <v>#REF!</v>
      </c>
      <c r="GWT60" s="265" t="e">
        <f>'Пр 5 (произв)-'!#REF!</f>
        <v>#REF!</v>
      </c>
      <c r="GWU60" s="265"/>
      <c r="GWV60" s="265"/>
      <c r="GWW60" s="265"/>
      <c r="GWX60" s="265"/>
      <c r="GWY60" s="265"/>
      <c r="GWZ60" s="467" t="e">
        <f>'Пр 5 (произв)-'!#REF!</f>
        <v>#REF!</v>
      </c>
      <c r="GXA60" s="265" t="e">
        <f>'Пр 5 (произв)-'!#REF!</f>
        <v>#REF!</v>
      </c>
      <c r="GXB60" s="265" t="e">
        <f>'Пр 5 (произв)-'!#REF!</f>
        <v>#REF!</v>
      </c>
      <c r="GXC60" s="265" t="e">
        <f>'Пр 5 (произв)-'!#REF!</f>
        <v>#REF!</v>
      </c>
      <c r="GXD60" s="265" t="e">
        <f>'Пр 5 (произв)-'!#REF!</f>
        <v>#REF!</v>
      </c>
      <c r="GXE60" s="265"/>
      <c r="GXF60" s="265"/>
      <c r="GXG60" s="265"/>
      <c r="GXH60" s="265"/>
      <c r="GXI60" s="265"/>
      <c r="GXJ60" s="467" t="e">
        <f t="shared" ref="GXJ60" si="422">GWF60+GWP60+GWZ60</f>
        <v>#REF!</v>
      </c>
      <c r="GXK60" s="468" t="e">
        <f t="shared" ref="GXK60" si="423">GWG60+GWQ60+GXA60</f>
        <v>#REF!</v>
      </c>
      <c r="GXL60" s="468" t="e">
        <f t="shared" ref="GXL60" si="424">GWH60+GWR60+GXB60</f>
        <v>#REF!</v>
      </c>
      <c r="GXM60" s="468" t="e">
        <f t="shared" ref="GXM60" si="425">GWI60+GWS60+GXC60</f>
        <v>#REF!</v>
      </c>
      <c r="GXN60" s="468" t="e">
        <f t="shared" ref="GXN60" si="426">GWJ60+GWT60+GXD60</f>
        <v>#REF!</v>
      </c>
      <c r="GXO60" s="265"/>
      <c r="GXP60" s="265"/>
      <c r="GXQ60" s="265"/>
      <c r="GXR60" s="265"/>
      <c r="GXS60" s="265"/>
      <c r="GXT60" s="35"/>
      <c r="GXU60" s="34" t="e">
        <f>'Пр 5 (произв)-'!#REF!</f>
        <v>#REF!</v>
      </c>
      <c r="GXV60" s="35" t="e">
        <f>'Пр 5 (произв)-'!#REF!</f>
        <v>#REF!</v>
      </c>
      <c r="GXW60" s="265" t="e">
        <f>'Пр 5 (произв)-'!#REF!</f>
        <v>#REF!</v>
      </c>
      <c r="GXX60" s="265"/>
      <c r="GXY60" s="265"/>
      <c r="GXZ60" s="265"/>
      <c r="GYA60" s="265"/>
      <c r="GYB60" s="265"/>
      <c r="GYC60" s="265"/>
      <c r="GYD60" s="265"/>
      <c r="GYE60" s="265"/>
      <c r="GYF60" s="265"/>
      <c r="GYG60" s="265"/>
      <c r="GYH60" s="265"/>
      <c r="GYI60" s="265"/>
      <c r="GYJ60" s="265"/>
      <c r="GYK60" s="265"/>
      <c r="GYL60" s="265"/>
      <c r="GYM60" s="265"/>
      <c r="GYN60" s="265"/>
      <c r="GYO60" s="265"/>
      <c r="GYP60" s="265"/>
      <c r="GYQ60" s="265"/>
      <c r="GYR60" s="466" t="e">
        <f>'Пр 5 (произв)-'!#REF!</f>
        <v>#REF!</v>
      </c>
      <c r="GYS60" s="265" t="e">
        <f>'Пр 5 (произв)-'!#REF!</f>
        <v>#REF!</v>
      </c>
      <c r="GYT60" s="265" t="e">
        <f>'Пр 5 (произв)-'!#REF!</f>
        <v>#REF!</v>
      </c>
      <c r="GYU60" s="265" t="e">
        <f>'Пр 5 (произв)-'!#REF!</f>
        <v>#REF!</v>
      </c>
      <c r="GYV60" s="265" t="e">
        <f>'Пр 5 (произв)-'!#REF!</f>
        <v>#REF!</v>
      </c>
      <c r="GYW60" s="265"/>
      <c r="GYX60" s="265"/>
      <c r="GYY60" s="265"/>
      <c r="GYZ60" s="265"/>
      <c r="GZA60" s="265"/>
      <c r="GZB60" s="467" t="e">
        <f>'Пр 5 (произв)-'!#REF!</f>
        <v>#REF!</v>
      </c>
      <c r="GZC60" s="265" t="e">
        <f>'Пр 5 (произв)-'!#REF!</f>
        <v>#REF!</v>
      </c>
      <c r="GZD60" s="265" t="e">
        <f>'Пр 5 (произв)-'!#REF!</f>
        <v>#REF!</v>
      </c>
      <c r="GZE60" s="265" t="e">
        <f>'Пр 5 (произв)-'!#REF!</f>
        <v>#REF!</v>
      </c>
      <c r="GZF60" s="265" t="e">
        <f>'Пр 5 (произв)-'!#REF!</f>
        <v>#REF!</v>
      </c>
      <c r="GZG60" s="265"/>
      <c r="GZH60" s="265"/>
      <c r="GZI60" s="265"/>
      <c r="GZJ60" s="265"/>
      <c r="GZK60" s="265"/>
      <c r="GZL60" s="467" t="e">
        <f>'Пр 5 (произв)-'!#REF!</f>
        <v>#REF!</v>
      </c>
      <c r="GZM60" s="265" t="e">
        <f>'Пр 5 (произв)-'!#REF!</f>
        <v>#REF!</v>
      </c>
      <c r="GZN60" s="265" t="e">
        <f>'Пр 5 (произв)-'!#REF!</f>
        <v>#REF!</v>
      </c>
      <c r="GZO60" s="265" t="e">
        <f>'Пр 5 (произв)-'!#REF!</f>
        <v>#REF!</v>
      </c>
      <c r="GZP60" s="265" t="e">
        <f>'Пр 5 (произв)-'!#REF!</f>
        <v>#REF!</v>
      </c>
      <c r="GZQ60" s="265"/>
      <c r="GZR60" s="265"/>
      <c r="GZS60" s="265"/>
      <c r="GZT60" s="265"/>
      <c r="GZU60" s="265"/>
      <c r="GZV60" s="467" t="e">
        <f t="shared" ref="GZV60" si="427">GYR60+GZB60+GZL60</f>
        <v>#REF!</v>
      </c>
      <c r="GZW60" s="468" t="e">
        <f t="shared" ref="GZW60" si="428">GYS60+GZC60+GZM60</f>
        <v>#REF!</v>
      </c>
      <c r="GZX60" s="468" t="e">
        <f t="shared" ref="GZX60" si="429">GYT60+GZD60+GZN60</f>
        <v>#REF!</v>
      </c>
      <c r="GZY60" s="468" t="e">
        <f t="shared" ref="GZY60" si="430">GYU60+GZE60+GZO60</f>
        <v>#REF!</v>
      </c>
      <c r="GZZ60" s="468" t="e">
        <f t="shared" ref="GZZ60" si="431">GYV60+GZF60+GZP60</f>
        <v>#REF!</v>
      </c>
      <c r="HAA60" s="265"/>
      <c r="HAB60" s="265"/>
      <c r="HAC60" s="265"/>
      <c r="HAD60" s="265"/>
      <c r="HAE60" s="265"/>
      <c r="HAF60" s="35"/>
      <c r="HAG60" s="34" t="e">
        <f>'Пр 5 (произв)-'!#REF!</f>
        <v>#REF!</v>
      </c>
      <c r="HAH60" s="35" t="e">
        <f>'Пр 5 (произв)-'!#REF!</f>
        <v>#REF!</v>
      </c>
      <c r="HAI60" s="265" t="e">
        <f>'Пр 5 (произв)-'!#REF!</f>
        <v>#REF!</v>
      </c>
      <c r="HAJ60" s="265"/>
      <c r="HAK60" s="265"/>
      <c r="HAL60" s="265"/>
      <c r="HAM60" s="265"/>
      <c r="HAN60" s="265"/>
      <c r="HAO60" s="265"/>
      <c r="HAP60" s="265"/>
      <c r="HAQ60" s="265"/>
      <c r="HAR60" s="265"/>
      <c r="HAS60" s="265"/>
      <c r="HAT60" s="265"/>
      <c r="HAU60" s="265"/>
      <c r="HAV60" s="265"/>
      <c r="HAW60" s="265"/>
      <c r="HAX60" s="265"/>
      <c r="HAY60" s="265"/>
      <c r="HAZ60" s="265"/>
      <c r="HBA60" s="265"/>
      <c r="HBB60" s="265"/>
      <c r="HBC60" s="265"/>
      <c r="HBD60" s="466" t="e">
        <f>'Пр 5 (произв)-'!#REF!</f>
        <v>#REF!</v>
      </c>
      <c r="HBE60" s="265" t="e">
        <f>'Пр 5 (произв)-'!#REF!</f>
        <v>#REF!</v>
      </c>
      <c r="HBF60" s="265" t="e">
        <f>'Пр 5 (произв)-'!#REF!</f>
        <v>#REF!</v>
      </c>
      <c r="HBG60" s="265" t="e">
        <f>'Пр 5 (произв)-'!#REF!</f>
        <v>#REF!</v>
      </c>
      <c r="HBH60" s="265" t="e">
        <f>'Пр 5 (произв)-'!#REF!</f>
        <v>#REF!</v>
      </c>
      <c r="HBI60" s="265"/>
      <c r="HBJ60" s="265"/>
      <c r="HBK60" s="265"/>
      <c r="HBL60" s="265"/>
      <c r="HBM60" s="265"/>
      <c r="HBN60" s="467" t="e">
        <f>'Пр 5 (произв)-'!#REF!</f>
        <v>#REF!</v>
      </c>
      <c r="HBO60" s="265" t="e">
        <f>'Пр 5 (произв)-'!#REF!</f>
        <v>#REF!</v>
      </c>
      <c r="HBP60" s="265" t="e">
        <f>'Пр 5 (произв)-'!#REF!</f>
        <v>#REF!</v>
      </c>
      <c r="HBQ60" s="265" t="e">
        <f>'Пр 5 (произв)-'!#REF!</f>
        <v>#REF!</v>
      </c>
      <c r="HBR60" s="265" t="e">
        <f>'Пр 5 (произв)-'!#REF!</f>
        <v>#REF!</v>
      </c>
      <c r="HBS60" s="265"/>
      <c r="HBT60" s="265"/>
      <c r="HBU60" s="265"/>
      <c r="HBV60" s="265"/>
      <c r="HBW60" s="265"/>
      <c r="HBX60" s="467" t="e">
        <f>'Пр 5 (произв)-'!#REF!</f>
        <v>#REF!</v>
      </c>
      <c r="HBY60" s="265" t="e">
        <f>'Пр 5 (произв)-'!#REF!</f>
        <v>#REF!</v>
      </c>
      <c r="HBZ60" s="265" t="e">
        <f>'Пр 5 (произв)-'!#REF!</f>
        <v>#REF!</v>
      </c>
      <c r="HCA60" s="265" t="e">
        <f>'Пр 5 (произв)-'!#REF!</f>
        <v>#REF!</v>
      </c>
      <c r="HCB60" s="265" t="e">
        <f>'Пр 5 (произв)-'!#REF!</f>
        <v>#REF!</v>
      </c>
      <c r="HCC60" s="265"/>
      <c r="HCD60" s="265"/>
      <c r="HCE60" s="265"/>
      <c r="HCF60" s="265"/>
      <c r="HCG60" s="265"/>
      <c r="HCH60" s="467" t="e">
        <f t="shared" ref="HCH60" si="432">HBD60+HBN60+HBX60</f>
        <v>#REF!</v>
      </c>
      <c r="HCI60" s="468" t="e">
        <f t="shared" ref="HCI60" si="433">HBE60+HBO60+HBY60</f>
        <v>#REF!</v>
      </c>
      <c r="HCJ60" s="468" t="e">
        <f t="shared" ref="HCJ60" si="434">HBF60+HBP60+HBZ60</f>
        <v>#REF!</v>
      </c>
      <c r="HCK60" s="468" t="e">
        <f t="shared" ref="HCK60" si="435">HBG60+HBQ60+HCA60</f>
        <v>#REF!</v>
      </c>
      <c r="HCL60" s="468" t="e">
        <f t="shared" ref="HCL60" si="436">HBH60+HBR60+HCB60</f>
        <v>#REF!</v>
      </c>
      <c r="HCM60" s="265"/>
      <c r="HCN60" s="265"/>
      <c r="HCO60" s="265"/>
      <c r="HCP60" s="265"/>
      <c r="HCQ60" s="265"/>
      <c r="HCR60" s="35"/>
      <c r="HCS60" s="34" t="e">
        <f>'Пр 5 (произв)-'!#REF!</f>
        <v>#REF!</v>
      </c>
      <c r="HCT60" s="35" t="e">
        <f>'Пр 5 (произв)-'!#REF!</f>
        <v>#REF!</v>
      </c>
      <c r="HCU60" s="265" t="e">
        <f>'Пр 5 (произв)-'!#REF!</f>
        <v>#REF!</v>
      </c>
      <c r="HCV60" s="265"/>
      <c r="HCW60" s="265"/>
      <c r="HCX60" s="265"/>
      <c r="HCY60" s="265"/>
      <c r="HCZ60" s="265"/>
      <c r="HDA60" s="265"/>
      <c r="HDB60" s="265"/>
      <c r="HDC60" s="265"/>
      <c r="HDD60" s="265"/>
      <c r="HDE60" s="265"/>
      <c r="HDF60" s="265"/>
      <c r="HDG60" s="265"/>
      <c r="HDH60" s="265"/>
      <c r="HDI60" s="265"/>
      <c r="HDJ60" s="265"/>
      <c r="HDK60" s="265"/>
      <c r="HDL60" s="265"/>
      <c r="HDM60" s="265"/>
      <c r="HDN60" s="265"/>
      <c r="HDO60" s="265"/>
      <c r="HDP60" s="466" t="e">
        <f>'Пр 5 (произв)-'!#REF!</f>
        <v>#REF!</v>
      </c>
      <c r="HDQ60" s="265" t="e">
        <f>'Пр 5 (произв)-'!#REF!</f>
        <v>#REF!</v>
      </c>
      <c r="HDR60" s="265" t="e">
        <f>'Пр 5 (произв)-'!#REF!</f>
        <v>#REF!</v>
      </c>
      <c r="HDS60" s="265" t="e">
        <f>'Пр 5 (произв)-'!#REF!</f>
        <v>#REF!</v>
      </c>
      <c r="HDT60" s="265" t="e">
        <f>'Пр 5 (произв)-'!#REF!</f>
        <v>#REF!</v>
      </c>
      <c r="HDU60" s="265"/>
      <c r="HDV60" s="265"/>
      <c r="HDW60" s="265"/>
      <c r="HDX60" s="265"/>
      <c r="HDY60" s="265"/>
      <c r="HDZ60" s="467" t="e">
        <f>'Пр 5 (произв)-'!#REF!</f>
        <v>#REF!</v>
      </c>
      <c r="HEA60" s="265" t="e">
        <f>'Пр 5 (произв)-'!#REF!</f>
        <v>#REF!</v>
      </c>
      <c r="HEB60" s="265" t="e">
        <f>'Пр 5 (произв)-'!#REF!</f>
        <v>#REF!</v>
      </c>
      <c r="HEC60" s="265" t="e">
        <f>'Пр 5 (произв)-'!#REF!</f>
        <v>#REF!</v>
      </c>
      <c r="HED60" s="265" t="e">
        <f>'Пр 5 (произв)-'!#REF!</f>
        <v>#REF!</v>
      </c>
      <c r="HEE60" s="265"/>
      <c r="HEF60" s="265"/>
      <c r="HEG60" s="265"/>
      <c r="HEH60" s="265"/>
      <c r="HEI60" s="265"/>
      <c r="HEJ60" s="467" t="e">
        <f>'Пр 5 (произв)-'!#REF!</f>
        <v>#REF!</v>
      </c>
      <c r="HEK60" s="265" t="e">
        <f>'Пр 5 (произв)-'!#REF!</f>
        <v>#REF!</v>
      </c>
      <c r="HEL60" s="265" t="e">
        <f>'Пр 5 (произв)-'!#REF!</f>
        <v>#REF!</v>
      </c>
      <c r="HEM60" s="265" t="e">
        <f>'Пр 5 (произв)-'!#REF!</f>
        <v>#REF!</v>
      </c>
      <c r="HEN60" s="265" t="e">
        <f>'Пр 5 (произв)-'!#REF!</f>
        <v>#REF!</v>
      </c>
      <c r="HEO60" s="265"/>
      <c r="HEP60" s="265"/>
      <c r="HEQ60" s="265"/>
      <c r="HER60" s="265"/>
      <c r="HES60" s="265"/>
      <c r="HET60" s="467" t="e">
        <f t="shared" ref="HET60" si="437">HDP60+HDZ60+HEJ60</f>
        <v>#REF!</v>
      </c>
      <c r="HEU60" s="468" t="e">
        <f t="shared" ref="HEU60" si="438">HDQ60+HEA60+HEK60</f>
        <v>#REF!</v>
      </c>
      <c r="HEV60" s="468" t="e">
        <f t="shared" ref="HEV60" si="439">HDR60+HEB60+HEL60</f>
        <v>#REF!</v>
      </c>
      <c r="HEW60" s="468" t="e">
        <f t="shared" ref="HEW60" si="440">HDS60+HEC60+HEM60</f>
        <v>#REF!</v>
      </c>
      <c r="HEX60" s="468" t="e">
        <f t="shared" ref="HEX60" si="441">HDT60+HED60+HEN60</f>
        <v>#REF!</v>
      </c>
      <c r="HEY60" s="265"/>
      <c r="HEZ60" s="265"/>
      <c r="HFA60" s="265"/>
      <c r="HFB60" s="265"/>
      <c r="HFC60" s="265"/>
      <c r="HFD60" s="35"/>
      <c r="HFE60" s="34" t="e">
        <f>'Пр 5 (произв)-'!#REF!</f>
        <v>#REF!</v>
      </c>
      <c r="HFF60" s="35" t="e">
        <f>'Пр 5 (произв)-'!#REF!</f>
        <v>#REF!</v>
      </c>
      <c r="HFG60" s="265" t="e">
        <f>'Пр 5 (произв)-'!#REF!</f>
        <v>#REF!</v>
      </c>
      <c r="HFH60" s="265"/>
      <c r="HFI60" s="265"/>
      <c r="HFJ60" s="265"/>
      <c r="HFK60" s="265"/>
      <c r="HFL60" s="265"/>
      <c r="HFM60" s="265"/>
      <c r="HFN60" s="265"/>
      <c r="HFO60" s="265"/>
      <c r="HFP60" s="265"/>
      <c r="HFQ60" s="265"/>
      <c r="HFR60" s="265"/>
      <c r="HFS60" s="265"/>
      <c r="HFT60" s="265"/>
      <c r="HFU60" s="265"/>
      <c r="HFV60" s="265"/>
      <c r="HFW60" s="265"/>
      <c r="HFX60" s="265"/>
      <c r="HFY60" s="265"/>
      <c r="HFZ60" s="265"/>
      <c r="HGA60" s="265"/>
      <c r="HGB60" s="466" t="e">
        <f>'Пр 5 (произв)-'!#REF!</f>
        <v>#REF!</v>
      </c>
      <c r="HGC60" s="265" t="e">
        <f>'Пр 5 (произв)-'!#REF!</f>
        <v>#REF!</v>
      </c>
      <c r="HGD60" s="265" t="e">
        <f>'Пр 5 (произв)-'!#REF!</f>
        <v>#REF!</v>
      </c>
      <c r="HGE60" s="265" t="e">
        <f>'Пр 5 (произв)-'!#REF!</f>
        <v>#REF!</v>
      </c>
      <c r="HGF60" s="265" t="e">
        <f>'Пр 5 (произв)-'!#REF!</f>
        <v>#REF!</v>
      </c>
      <c r="HGG60" s="265"/>
      <c r="HGH60" s="265"/>
      <c r="HGI60" s="265"/>
      <c r="HGJ60" s="265"/>
      <c r="HGK60" s="265"/>
      <c r="HGL60" s="467" t="e">
        <f>'Пр 5 (произв)-'!#REF!</f>
        <v>#REF!</v>
      </c>
      <c r="HGM60" s="265" t="e">
        <f>'Пр 5 (произв)-'!#REF!</f>
        <v>#REF!</v>
      </c>
      <c r="HGN60" s="265" t="e">
        <f>'Пр 5 (произв)-'!#REF!</f>
        <v>#REF!</v>
      </c>
      <c r="HGO60" s="265" t="e">
        <f>'Пр 5 (произв)-'!#REF!</f>
        <v>#REF!</v>
      </c>
      <c r="HGP60" s="265" t="e">
        <f>'Пр 5 (произв)-'!#REF!</f>
        <v>#REF!</v>
      </c>
      <c r="HGQ60" s="265"/>
      <c r="HGR60" s="265"/>
      <c r="HGS60" s="265"/>
      <c r="HGT60" s="265"/>
      <c r="HGU60" s="265"/>
      <c r="HGV60" s="467" t="e">
        <f>'Пр 5 (произв)-'!#REF!</f>
        <v>#REF!</v>
      </c>
      <c r="HGW60" s="265" t="e">
        <f>'Пр 5 (произв)-'!#REF!</f>
        <v>#REF!</v>
      </c>
      <c r="HGX60" s="265" t="e">
        <f>'Пр 5 (произв)-'!#REF!</f>
        <v>#REF!</v>
      </c>
      <c r="HGY60" s="265" t="e">
        <f>'Пр 5 (произв)-'!#REF!</f>
        <v>#REF!</v>
      </c>
      <c r="HGZ60" s="265" t="e">
        <f>'Пр 5 (произв)-'!#REF!</f>
        <v>#REF!</v>
      </c>
      <c r="HHA60" s="265"/>
      <c r="HHB60" s="265"/>
      <c r="HHC60" s="265"/>
      <c r="HHD60" s="265"/>
      <c r="HHE60" s="265"/>
      <c r="HHF60" s="467" t="e">
        <f t="shared" ref="HHF60" si="442">HGB60+HGL60+HGV60</f>
        <v>#REF!</v>
      </c>
      <c r="HHG60" s="468" t="e">
        <f t="shared" ref="HHG60" si="443">HGC60+HGM60+HGW60</f>
        <v>#REF!</v>
      </c>
      <c r="HHH60" s="468" t="e">
        <f t="shared" ref="HHH60" si="444">HGD60+HGN60+HGX60</f>
        <v>#REF!</v>
      </c>
      <c r="HHI60" s="468" t="e">
        <f t="shared" ref="HHI60" si="445">HGE60+HGO60+HGY60</f>
        <v>#REF!</v>
      </c>
      <c r="HHJ60" s="468" t="e">
        <f t="shared" ref="HHJ60" si="446">HGF60+HGP60+HGZ60</f>
        <v>#REF!</v>
      </c>
      <c r="HHK60" s="265"/>
      <c r="HHL60" s="265"/>
      <c r="HHM60" s="265"/>
      <c r="HHN60" s="265"/>
      <c r="HHO60" s="265"/>
      <c r="HHP60" s="35"/>
      <c r="HHQ60" s="34" t="e">
        <f>'Пр 5 (произв)-'!#REF!</f>
        <v>#REF!</v>
      </c>
      <c r="HHR60" s="35" t="e">
        <f>'Пр 5 (произв)-'!#REF!</f>
        <v>#REF!</v>
      </c>
      <c r="HHS60" s="265" t="e">
        <f>'Пр 5 (произв)-'!#REF!</f>
        <v>#REF!</v>
      </c>
      <c r="HHT60" s="265"/>
      <c r="HHU60" s="265"/>
      <c r="HHV60" s="265"/>
      <c r="HHW60" s="265"/>
      <c r="HHX60" s="265"/>
      <c r="HHY60" s="265"/>
      <c r="HHZ60" s="265"/>
      <c r="HIA60" s="265"/>
      <c r="HIB60" s="265"/>
      <c r="HIC60" s="265"/>
      <c r="HID60" s="265"/>
      <c r="HIE60" s="265"/>
      <c r="HIF60" s="265"/>
      <c r="HIG60" s="265"/>
      <c r="HIH60" s="265"/>
      <c r="HII60" s="265"/>
      <c r="HIJ60" s="265"/>
      <c r="HIK60" s="265"/>
      <c r="HIL60" s="265"/>
      <c r="HIM60" s="265"/>
      <c r="HIN60" s="466" t="e">
        <f>'Пр 5 (произв)-'!#REF!</f>
        <v>#REF!</v>
      </c>
      <c r="HIO60" s="265" t="e">
        <f>'Пр 5 (произв)-'!#REF!</f>
        <v>#REF!</v>
      </c>
      <c r="HIP60" s="265" t="e">
        <f>'Пр 5 (произв)-'!#REF!</f>
        <v>#REF!</v>
      </c>
      <c r="HIQ60" s="265" t="e">
        <f>'Пр 5 (произв)-'!#REF!</f>
        <v>#REF!</v>
      </c>
      <c r="HIR60" s="265" t="e">
        <f>'Пр 5 (произв)-'!#REF!</f>
        <v>#REF!</v>
      </c>
      <c r="HIS60" s="265"/>
      <c r="HIT60" s="265"/>
      <c r="HIU60" s="265"/>
      <c r="HIV60" s="265"/>
      <c r="HIW60" s="265"/>
      <c r="HIX60" s="467" t="e">
        <f>'Пр 5 (произв)-'!#REF!</f>
        <v>#REF!</v>
      </c>
      <c r="HIY60" s="265" t="e">
        <f>'Пр 5 (произв)-'!#REF!</f>
        <v>#REF!</v>
      </c>
      <c r="HIZ60" s="265" t="e">
        <f>'Пр 5 (произв)-'!#REF!</f>
        <v>#REF!</v>
      </c>
      <c r="HJA60" s="265" t="e">
        <f>'Пр 5 (произв)-'!#REF!</f>
        <v>#REF!</v>
      </c>
      <c r="HJB60" s="265" t="e">
        <f>'Пр 5 (произв)-'!#REF!</f>
        <v>#REF!</v>
      </c>
      <c r="HJC60" s="265"/>
      <c r="HJD60" s="265"/>
      <c r="HJE60" s="265"/>
      <c r="HJF60" s="265"/>
      <c r="HJG60" s="265"/>
      <c r="HJH60" s="467" t="e">
        <f>'Пр 5 (произв)-'!#REF!</f>
        <v>#REF!</v>
      </c>
      <c r="HJI60" s="265" t="e">
        <f>'Пр 5 (произв)-'!#REF!</f>
        <v>#REF!</v>
      </c>
      <c r="HJJ60" s="265" t="e">
        <f>'Пр 5 (произв)-'!#REF!</f>
        <v>#REF!</v>
      </c>
      <c r="HJK60" s="265" t="e">
        <f>'Пр 5 (произв)-'!#REF!</f>
        <v>#REF!</v>
      </c>
      <c r="HJL60" s="265" t="e">
        <f>'Пр 5 (произв)-'!#REF!</f>
        <v>#REF!</v>
      </c>
      <c r="HJM60" s="265"/>
      <c r="HJN60" s="265"/>
      <c r="HJO60" s="265"/>
      <c r="HJP60" s="265"/>
      <c r="HJQ60" s="265"/>
      <c r="HJR60" s="467" t="e">
        <f t="shared" ref="HJR60" si="447">HIN60+HIX60+HJH60</f>
        <v>#REF!</v>
      </c>
      <c r="HJS60" s="468" t="e">
        <f t="shared" ref="HJS60" si="448">HIO60+HIY60+HJI60</f>
        <v>#REF!</v>
      </c>
      <c r="HJT60" s="468" t="e">
        <f t="shared" ref="HJT60" si="449">HIP60+HIZ60+HJJ60</f>
        <v>#REF!</v>
      </c>
      <c r="HJU60" s="468" t="e">
        <f t="shared" ref="HJU60" si="450">HIQ60+HJA60+HJK60</f>
        <v>#REF!</v>
      </c>
      <c r="HJV60" s="468" t="e">
        <f t="shared" ref="HJV60" si="451">HIR60+HJB60+HJL60</f>
        <v>#REF!</v>
      </c>
      <c r="HJW60" s="265"/>
      <c r="HJX60" s="265"/>
      <c r="HJY60" s="265"/>
      <c r="HJZ60" s="265"/>
      <c r="HKA60" s="265"/>
      <c r="HKB60" s="35"/>
      <c r="HKC60" s="34" t="e">
        <f>'Пр 5 (произв)-'!#REF!</f>
        <v>#REF!</v>
      </c>
      <c r="HKD60" s="35" t="e">
        <f>'Пр 5 (произв)-'!#REF!</f>
        <v>#REF!</v>
      </c>
      <c r="HKE60" s="265" t="e">
        <f>'Пр 5 (произв)-'!#REF!</f>
        <v>#REF!</v>
      </c>
      <c r="HKF60" s="265"/>
      <c r="HKG60" s="265"/>
      <c r="HKH60" s="265"/>
      <c r="HKI60" s="265"/>
      <c r="HKJ60" s="265"/>
      <c r="HKK60" s="265"/>
      <c r="HKL60" s="265"/>
      <c r="HKM60" s="265"/>
      <c r="HKN60" s="265"/>
      <c r="HKO60" s="265"/>
      <c r="HKP60" s="265"/>
      <c r="HKQ60" s="265"/>
      <c r="HKR60" s="265"/>
      <c r="HKS60" s="265"/>
      <c r="HKT60" s="265"/>
      <c r="HKU60" s="265"/>
      <c r="HKV60" s="265"/>
      <c r="HKW60" s="265"/>
      <c r="HKX60" s="265"/>
      <c r="HKY60" s="265"/>
      <c r="HKZ60" s="466" t="e">
        <f>'Пр 5 (произв)-'!#REF!</f>
        <v>#REF!</v>
      </c>
      <c r="HLA60" s="265" t="e">
        <f>'Пр 5 (произв)-'!#REF!</f>
        <v>#REF!</v>
      </c>
      <c r="HLB60" s="265" t="e">
        <f>'Пр 5 (произв)-'!#REF!</f>
        <v>#REF!</v>
      </c>
      <c r="HLC60" s="265" t="e">
        <f>'Пр 5 (произв)-'!#REF!</f>
        <v>#REF!</v>
      </c>
      <c r="HLD60" s="265" t="e">
        <f>'Пр 5 (произв)-'!#REF!</f>
        <v>#REF!</v>
      </c>
      <c r="HLE60" s="265"/>
      <c r="HLF60" s="265"/>
      <c r="HLG60" s="265"/>
      <c r="HLH60" s="265"/>
      <c r="HLI60" s="265"/>
      <c r="HLJ60" s="467" t="e">
        <f>'Пр 5 (произв)-'!#REF!</f>
        <v>#REF!</v>
      </c>
      <c r="HLK60" s="265" t="e">
        <f>'Пр 5 (произв)-'!#REF!</f>
        <v>#REF!</v>
      </c>
      <c r="HLL60" s="265" t="e">
        <f>'Пр 5 (произв)-'!#REF!</f>
        <v>#REF!</v>
      </c>
      <c r="HLM60" s="265" t="e">
        <f>'Пр 5 (произв)-'!#REF!</f>
        <v>#REF!</v>
      </c>
      <c r="HLN60" s="265" t="e">
        <f>'Пр 5 (произв)-'!#REF!</f>
        <v>#REF!</v>
      </c>
      <c r="HLO60" s="265"/>
      <c r="HLP60" s="265"/>
      <c r="HLQ60" s="265"/>
      <c r="HLR60" s="265"/>
      <c r="HLS60" s="265"/>
      <c r="HLT60" s="467" t="e">
        <f>'Пр 5 (произв)-'!#REF!</f>
        <v>#REF!</v>
      </c>
      <c r="HLU60" s="265" t="e">
        <f>'Пр 5 (произв)-'!#REF!</f>
        <v>#REF!</v>
      </c>
      <c r="HLV60" s="265" t="e">
        <f>'Пр 5 (произв)-'!#REF!</f>
        <v>#REF!</v>
      </c>
      <c r="HLW60" s="265" t="e">
        <f>'Пр 5 (произв)-'!#REF!</f>
        <v>#REF!</v>
      </c>
      <c r="HLX60" s="265" t="e">
        <f>'Пр 5 (произв)-'!#REF!</f>
        <v>#REF!</v>
      </c>
      <c r="HLY60" s="265"/>
      <c r="HLZ60" s="265"/>
      <c r="HMA60" s="265"/>
      <c r="HMB60" s="265"/>
      <c r="HMC60" s="265"/>
      <c r="HMD60" s="467" t="e">
        <f t="shared" ref="HMD60" si="452">HKZ60+HLJ60+HLT60</f>
        <v>#REF!</v>
      </c>
      <c r="HME60" s="468" t="e">
        <f t="shared" ref="HME60" si="453">HLA60+HLK60+HLU60</f>
        <v>#REF!</v>
      </c>
      <c r="HMF60" s="468" t="e">
        <f t="shared" ref="HMF60" si="454">HLB60+HLL60+HLV60</f>
        <v>#REF!</v>
      </c>
      <c r="HMG60" s="468" t="e">
        <f t="shared" ref="HMG60" si="455">HLC60+HLM60+HLW60</f>
        <v>#REF!</v>
      </c>
      <c r="HMH60" s="468" t="e">
        <f t="shared" ref="HMH60" si="456">HLD60+HLN60+HLX60</f>
        <v>#REF!</v>
      </c>
      <c r="HMI60" s="265"/>
      <c r="HMJ60" s="265"/>
      <c r="HMK60" s="265"/>
      <c r="HML60" s="265"/>
      <c r="HMM60" s="265"/>
      <c r="HMN60" s="35"/>
      <c r="HMO60" s="34" t="e">
        <f>'Пр 5 (произв)-'!#REF!</f>
        <v>#REF!</v>
      </c>
      <c r="HMP60" s="35" t="e">
        <f>'Пр 5 (произв)-'!#REF!</f>
        <v>#REF!</v>
      </c>
      <c r="HMQ60" s="265" t="e">
        <f>'Пр 5 (произв)-'!#REF!</f>
        <v>#REF!</v>
      </c>
      <c r="HMR60" s="265"/>
      <c r="HMS60" s="265"/>
      <c r="HMT60" s="265"/>
      <c r="HMU60" s="265"/>
      <c r="HMV60" s="265"/>
      <c r="HMW60" s="265"/>
      <c r="HMX60" s="265"/>
      <c r="HMY60" s="265"/>
      <c r="HMZ60" s="265"/>
      <c r="HNA60" s="265"/>
      <c r="HNB60" s="265"/>
      <c r="HNC60" s="265"/>
      <c r="HND60" s="265"/>
      <c r="HNE60" s="265"/>
      <c r="HNF60" s="265"/>
      <c r="HNG60" s="265"/>
      <c r="HNH60" s="265"/>
      <c r="HNI60" s="265"/>
      <c r="HNJ60" s="265"/>
      <c r="HNK60" s="265"/>
      <c r="HNL60" s="466" t="e">
        <f>'Пр 5 (произв)-'!#REF!</f>
        <v>#REF!</v>
      </c>
      <c r="HNM60" s="265" t="e">
        <f>'Пр 5 (произв)-'!#REF!</f>
        <v>#REF!</v>
      </c>
      <c r="HNN60" s="265" t="e">
        <f>'Пр 5 (произв)-'!#REF!</f>
        <v>#REF!</v>
      </c>
      <c r="HNO60" s="265" t="e">
        <f>'Пр 5 (произв)-'!#REF!</f>
        <v>#REF!</v>
      </c>
      <c r="HNP60" s="265" t="e">
        <f>'Пр 5 (произв)-'!#REF!</f>
        <v>#REF!</v>
      </c>
      <c r="HNQ60" s="265"/>
      <c r="HNR60" s="265"/>
      <c r="HNS60" s="265"/>
      <c r="HNT60" s="265"/>
      <c r="HNU60" s="265"/>
      <c r="HNV60" s="467" t="e">
        <f>'Пр 5 (произв)-'!#REF!</f>
        <v>#REF!</v>
      </c>
      <c r="HNW60" s="265" t="e">
        <f>'Пр 5 (произв)-'!#REF!</f>
        <v>#REF!</v>
      </c>
      <c r="HNX60" s="265" t="e">
        <f>'Пр 5 (произв)-'!#REF!</f>
        <v>#REF!</v>
      </c>
      <c r="HNY60" s="265" t="e">
        <f>'Пр 5 (произв)-'!#REF!</f>
        <v>#REF!</v>
      </c>
      <c r="HNZ60" s="265" t="e">
        <f>'Пр 5 (произв)-'!#REF!</f>
        <v>#REF!</v>
      </c>
      <c r="HOA60" s="265"/>
      <c r="HOB60" s="265"/>
      <c r="HOC60" s="265"/>
      <c r="HOD60" s="265"/>
      <c r="HOE60" s="265"/>
      <c r="HOF60" s="467" t="e">
        <f>'Пр 5 (произв)-'!#REF!</f>
        <v>#REF!</v>
      </c>
      <c r="HOG60" s="265" t="e">
        <f>'Пр 5 (произв)-'!#REF!</f>
        <v>#REF!</v>
      </c>
      <c r="HOH60" s="265" t="e">
        <f>'Пр 5 (произв)-'!#REF!</f>
        <v>#REF!</v>
      </c>
      <c r="HOI60" s="265" t="e">
        <f>'Пр 5 (произв)-'!#REF!</f>
        <v>#REF!</v>
      </c>
      <c r="HOJ60" s="265" t="e">
        <f>'Пр 5 (произв)-'!#REF!</f>
        <v>#REF!</v>
      </c>
      <c r="HOK60" s="265"/>
      <c r="HOL60" s="265"/>
      <c r="HOM60" s="265"/>
      <c r="HON60" s="265"/>
      <c r="HOO60" s="265"/>
      <c r="HOP60" s="467" t="e">
        <f t="shared" ref="HOP60" si="457">HNL60+HNV60+HOF60</f>
        <v>#REF!</v>
      </c>
      <c r="HOQ60" s="468" t="e">
        <f t="shared" ref="HOQ60" si="458">HNM60+HNW60+HOG60</f>
        <v>#REF!</v>
      </c>
      <c r="HOR60" s="468" t="e">
        <f t="shared" ref="HOR60" si="459">HNN60+HNX60+HOH60</f>
        <v>#REF!</v>
      </c>
      <c r="HOS60" s="468" t="e">
        <f t="shared" ref="HOS60" si="460">HNO60+HNY60+HOI60</f>
        <v>#REF!</v>
      </c>
      <c r="HOT60" s="468" t="e">
        <f t="shared" ref="HOT60" si="461">HNP60+HNZ60+HOJ60</f>
        <v>#REF!</v>
      </c>
      <c r="HOU60" s="265"/>
      <c r="HOV60" s="265"/>
      <c r="HOW60" s="265"/>
      <c r="HOX60" s="265"/>
      <c r="HOY60" s="265"/>
      <c r="HOZ60" s="35"/>
      <c r="HPA60" s="34" t="e">
        <f>'Пр 5 (произв)-'!#REF!</f>
        <v>#REF!</v>
      </c>
      <c r="HPB60" s="35" t="e">
        <f>'Пр 5 (произв)-'!#REF!</f>
        <v>#REF!</v>
      </c>
      <c r="HPC60" s="265" t="e">
        <f>'Пр 5 (произв)-'!#REF!</f>
        <v>#REF!</v>
      </c>
      <c r="HPD60" s="265"/>
      <c r="HPE60" s="265"/>
      <c r="HPF60" s="265"/>
      <c r="HPG60" s="265"/>
      <c r="HPH60" s="265"/>
      <c r="HPI60" s="265"/>
      <c r="HPJ60" s="265"/>
      <c r="HPK60" s="265"/>
      <c r="HPL60" s="265"/>
      <c r="HPM60" s="265"/>
      <c r="HPN60" s="265"/>
      <c r="HPO60" s="265"/>
      <c r="HPP60" s="265"/>
      <c r="HPQ60" s="265"/>
      <c r="HPR60" s="265"/>
      <c r="HPS60" s="265"/>
      <c r="HPT60" s="265"/>
      <c r="HPU60" s="265"/>
      <c r="HPV60" s="265"/>
      <c r="HPW60" s="265"/>
      <c r="HPX60" s="466" t="e">
        <f>'Пр 5 (произв)-'!#REF!</f>
        <v>#REF!</v>
      </c>
      <c r="HPY60" s="265" t="e">
        <f>'Пр 5 (произв)-'!#REF!</f>
        <v>#REF!</v>
      </c>
      <c r="HPZ60" s="265" t="e">
        <f>'Пр 5 (произв)-'!#REF!</f>
        <v>#REF!</v>
      </c>
      <c r="HQA60" s="265" t="e">
        <f>'Пр 5 (произв)-'!#REF!</f>
        <v>#REF!</v>
      </c>
      <c r="HQB60" s="265" t="e">
        <f>'Пр 5 (произв)-'!#REF!</f>
        <v>#REF!</v>
      </c>
      <c r="HQC60" s="265"/>
      <c r="HQD60" s="265"/>
      <c r="HQE60" s="265"/>
      <c r="HQF60" s="265"/>
      <c r="HQG60" s="265"/>
      <c r="HQH60" s="467" t="e">
        <f>'Пр 5 (произв)-'!#REF!</f>
        <v>#REF!</v>
      </c>
      <c r="HQI60" s="265" t="e">
        <f>'Пр 5 (произв)-'!#REF!</f>
        <v>#REF!</v>
      </c>
      <c r="HQJ60" s="265" t="e">
        <f>'Пр 5 (произв)-'!#REF!</f>
        <v>#REF!</v>
      </c>
      <c r="HQK60" s="265" t="e">
        <f>'Пр 5 (произв)-'!#REF!</f>
        <v>#REF!</v>
      </c>
      <c r="HQL60" s="265" t="e">
        <f>'Пр 5 (произв)-'!#REF!</f>
        <v>#REF!</v>
      </c>
      <c r="HQM60" s="265"/>
      <c r="HQN60" s="265"/>
      <c r="HQO60" s="265"/>
      <c r="HQP60" s="265"/>
      <c r="HQQ60" s="265"/>
      <c r="HQR60" s="467" t="e">
        <f>'Пр 5 (произв)-'!#REF!</f>
        <v>#REF!</v>
      </c>
      <c r="HQS60" s="265" t="e">
        <f>'Пр 5 (произв)-'!#REF!</f>
        <v>#REF!</v>
      </c>
      <c r="HQT60" s="265" t="e">
        <f>'Пр 5 (произв)-'!#REF!</f>
        <v>#REF!</v>
      </c>
      <c r="HQU60" s="265" t="e">
        <f>'Пр 5 (произв)-'!#REF!</f>
        <v>#REF!</v>
      </c>
      <c r="HQV60" s="265" t="e">
        <f>'Пр 5 (произв)-'!#REF!</f>
        <v>#REF!</v>
      </c>
      <c r="HQW60" s="265"/>
      <c r="HQX60" s="265"/>
      <c r="HQY60" s="265"/>
      <c r="HQZ60" s="265"/>
      <c r="HRA60" s="265"/>
      <c r="HRB60" s="467" t="e">
        <f t="shared" ref="HRB60" si="462">HPX60+HQH60+HQR60</f>
        <v>#REF!</v>
      </c>
      <c r="HRC60" s="468" t="e">
        <f t="shared" ref="HRC60" si="463">HPY60+HQI60+HQS60</f>
        <v>#REF!</v>
      </c>
      <c r="HRD60" s="468" t="e">
        <f t="shared" ref="HRD60" si="464">HPZ60+HQJ60+HQT60</f>
        <v>#REF!</v>
      </c>
      <c r="HRE60" s="468" t="e">
        <f t="shared" ref="HRE60" si="465">HQA60+HQK60+HQU60</f>
        <v>#REF!</v>
      </c>
      <c r="HRF60" s="468" t="e">
        <f t="shared" ref="HRF60" si="466">HQB60+HQL60+HQV60</f>
        <v>#REF!</v>
      </c>
      <c r="HRG60" s="265"/>
      <c r="HRH60" s="265"/>
      <c r="HRI60" s="265"/>
      <c r="HRJ60" s="265"/>
      <c r="HRK60" s="265"/>
      <c r="HRL60" s="35"/>
      <c r="HRM60" s="34" t="e">
        <f>'Пр 5 (произв)-'!#REF!</f>
        <v>#REF!</v>
      </c>
      <c r="HRN60" s="35" t="e">
        <f>'Пр 5 (произв)-'!#REF!</f>
        <v>#REF!</v>
      </c>
      <c r="HRO60" s="265" t="e">
        <f>'Пр 5 (произв)-'!#REF!</f>
        <v>#REF!</v>
      </c>
      <c r="HRP60" s="265"/>
      <c r="HRQ60" s="265"/>
      <c r="HRR60" s="265"/>
      <c r="HRS60" s="265"/>
      <c r="HRT60" s="265"/>
      <c r="HRU60" s="265"/>
      <c r="HRV60" s="265"/>
      <c r="HRW60" s="265"/>
      <c r="HRX60" s="265"/>
      <c r="HRY60" s="265"/>
      <c r="HRZ60" s="265"/>
      <c r="HSA60" s="265"/>
      <c r="HSB60" s="265"/>
      <c r="HSC60" s="265"/>
      <c r="HSD60" s="265"/>
      <c r="HSE60" s="265"/>
      <c r="HSF60" s="265"/>
      <c r="HSG60" s="265"/>
      <c r="HSH60" s="265"/>
      <c r="HSI60" s="265"/>
      <c r="HSJ60" s="466" t="e">
        <f>'Пр 5 (произв)-'!#REF!</f>
        <v>#REF!</v>
      </c>
      <c r="HSK60" s="265" t="e">
        <f>'Пр 5 (произв)-'!#REF!</f>
        <v>#REF!</v>
      </c>
      <c r="HSL60" s="265" t="e">
        <f>'Пр 5 (произв)-'!#REF!</f>
        <v>#REF!</v>
      </c>
      <c r="HSM60" s="265" t="e">
        <f>'Пр 5 (произв)-'!#REF!</f>
        <v>#REF!</v>
      </c>
      <c r="HSN60" s="265" t="e">
        <f>'Пр 5 (произв)-'!#REF!</f>
        <v>#REF!</v>
      </c>
      <c r="HSO60" s="265"/>
      <c r="HSP60" s="265"/>
      <c r="HSQ60" s="265"/>
      <c r="HSR60" s="265"/>
      <c r="HSS60" s="265"/>
      <c r="HST60" s="467" t="e">
        <f>'Пр 5 (произв)-'!#REF!</f>
        <v>#REF!</v>
      </c>
      <c r="HSU60" s="265" t="e">
        <f>'Пр 5 (произв)-'!#REF!</f>
        <v>#REF!</v>
      </c>
      <c r="HSV60" s="265" t="e">
        <f>'Пр 5 (произв)-'!#REF!</f>
        <v>#REF!</v>
      </c>
      <c r="HSW60" s="265" t="e">
        <f>'Пр 5 (произв)-'!#REF!</f>
        <v>#REF!</v>
      </c>
      <c r="HSX60" s="265" t="e">
        <f>'Пр 5 (произв)-'!#REF!</f>
        <v>#REF!</v>
      </c>
      <c r="HSY60" s="265"/>
      <c r="HSZ60" s="265"/>
      <c r="HTA60" s="265"/>
      <c r="HTB60" s="265"/>
      <c r="HTC60" s="265"/>
      <c r="HTD60" s="467" t="e">
        <f>'Пр 5 (произв)-'!#REF!</f>
        <v>#REF!</v>
      </c>
      <c r="HTE60" s="265" t="e">
        <f>'Пр 5 (произв)-'!#REF!</f>
        <v>#REF!</v>
      </c>
      <c r="HTF60" s="265" t="e">
        <f>'Пр 5 (произв)-'!#REF!</f>
        <v>#REF!</v>
      </c>
      <c r="HTG60" s="265" t="e">
        <f>'Пр 5 (произв)-'!#REF!</f>
        <v>#REF!</v>
      </c>
      <c r="HTH60" s="265" t="e">
        <f>'Пр 5 (произв)-'!#REF!</f>
        <v>#REF!</v>
      </c>
      <c r="HTI60" s="265"/>
      <c r="HTJ60" s="265"/>
      <c r="HTK60" s="265"/>
      <c r="HTL60" s="265"/>
      <c r="HTM60" s="265"/>
      <c r="HTN60" s="467" t="e">
        <f t="shared" ref="HTN60" si="467">HSJ60+HST60+HTD60</f>
        <v>#REF!</v>
      </c>
      <c r="HTO60" s="468" t="e">
        <f t="shared" ref="HTO60" si="468">HSK60+HSU60+HTE60</f>
        <v>#REF!</v>
      </c>
      <c r="HTP60" s="468" t="e">
        <f t="shared" ref="HTP60" si="469">HSL60+HSV60+HTF60</f>
        <v>#REF!</v>
      </c>
      <c r="HTQ60" s="468" t="e">
        <f t="shared" ref="HTQ60" si="470">HSM60+HSW60+HTG60</f>
        <v>#REF!</v>
      </c>
      <c r="HTR60" s="468" t="e">
        <f t="shared" ref="HTR60" si="471">HSN60+HSX60+HTH60</f>
        <v>#REF!</v>
      </c>
      <c r="HTS60" s="265"/>
      <c r="HTT60" s="265"/>
      <c r="HTU60" s="265"/>
      <c r="HTV60" s="265"/>
      <c r="HTW60" s="265"/>
      <c r="HTX60" s="35"/>
      <c r="HTY60" s="34" t="e">
        <f>'Пр 5 (произв)-'!#REF!</f>
        <v>#REF!</v>
      </c>
      <c r="HTZ60" s="35" t="e">
        <f>'Пр 5 (произв)-'!#REF!</f>
        <v>#REF!</v>
      </c>
      <c r="HUA60" s="265" t="e">
        <f>'Пр 5 (произв)-'!#REF!</f>
        <v>#REF!</v>
      </c>
      <c r="HUB60" s="265"/>
      <c r="HUC60" s="265"/>
      <c r="HUD60" s="265"/>
      <c r="HUE60" s="265"/>
      <c r="HUF60" s="265"/>
      <c r="HUG60" s="265"/>
      <c r="HUH60" s="265"/>
      <c r="HUI60" s="265"/>
      <c r="HUJ60" s="265"/>
      <c r="HUK60" s="265"/>
      <c r="HUL60" s="265"/>
      <c r="HUM60" s="265"/>
      <c r="HUN60" s="265"/>
      <c r="HUO60" s="265"/>
      <c r="HUP60" s="265"/>
      <c r="HUQ60" s="265"/>
      <c r="HUR60" s="265"/>
      <c r="HUS60" s="265"/>
      <c r="HUT60" s="265"/>
      <c r="HUU60" s="265"/>
      <c r="HUV60" s="466" t="e">
        <f>'Пр 5 (произв)-'!#REF!</f>
        <v>#REF!</v>
      </c>
      <c r="HUW60" s="265" t="e">
        <f>'Пр 5 (произв)-'!#REF!</f>
        <v>#REF!</v>
      </c>
      <c r="HUX60" s="265" t="e">
        <f>'Пр 5 (произв)-'!#REF!</f>
        <v>#REF!</v>
      </c>
      <c r="HUY60" s="265" t="e">
        <f>'Пр 5 (произв)-'!#REF!</f>
        <v>#REF!</v>
      </c>
      <c r="HUZ60" s="265" t="e">
        <f>'Пр 5 (произв)-'!#REF!</f>
        <v>#REF!</v>
      </c>
      <c r="HVA60" s="265"/>
      <c r="HVB60" s="265"/>
      <c r="HVC60" s="265"/>
      <c r="HVD60" s="265"/>
      <c r="HVE60" s="265"/>
      <c r="HVF60" s="467" t="e">
        <f>'Пр 5 (произв)-'!#REF!</f>
        <v>#REF!</v>
      </c>
      <c r="HVG60" s="265" t="e">
        <f>'Пр 5 (произв)-'!#REF!</f>
        <v>#REF!</v>
      </c>
      <c r="HVH60" s="265" t="e">
        <f>'Пр 5 (произв)-'!#REF!</f>
        <v>#REF!</v>
      </c>
      <c r="HVI60" s="265" t="e">
        <f>'Пр 5 (произв)-'!#REF!</f>
        <v>#REF!</v>
      </c>
      <c r="HVJ60" s="265" t="e">
        <f>'Пр 5 (произв)-'!#REF!</f>
        <v>#REF!</v>
      </c>
      <c r="HVK60" s="265"/>
      <c r="HVL60" s="265"/>
      <c r="HVM60" s="265"/>
      <c r="HVN60" s="265"/>
      <c r="HVO60" s="265"/>
      <c r="HVP60" s="467" t="e">
        <f>'Пр 5 (произв)-'!#REF!</f>
        <v>#REF!</v>
      </c>
      <c r="HVQ60" s="265" t="e">
        <f>'Пр 5 (произв)-'!#REF!</f>
        <v>#REF!</v>
      </c>
      <c r="HVR60" s="265" t="e">
        <f>'Пр 5 (произв)-'!#REF!</f>
        <v>#REF!</v>
      </c>
      <c r="HVS60" s="265" t="e">
        <f>'Пр 5 (произв)-'!#REF!</f>
        <v>#REF!</v>
      </c>
      <c r="HVT60" s="265" t="e">
        <f>'Пр 5 (произв)-'!#REF!</f>
        <v>#REF!</v>
      </c>
      <c r="HVU60" s="265"/>
      <c r="HVV60" s="265"/>
      <c r="HVW60" s="265"/>
      <c r="HVX60" s="265"/>
      <c r="HVY60" s="265"/>
      <c r="HVZ60" s="467" t="e">
        <f t="shared" ref="HVZ60" si="472">HUV60+HVF60+HVP60</f>
        <v>#REF!</v>
      </c>
      <c r="HWA60" s="468" t="e">
        <f t="shared" ref="HWA60" si="473">HUW60+HVG60+HVQ60</f>
        <v>#REF!</v>
      </c>
      <c r="HWB60" s="468" t="e">
        <f t="shared" ref="HWB60" si="474">HUX60+HVH60+HVR60</f>
        <v>#REF!</v>
      </c>
      <c r="HWC60" s="468" t="e">
        <f t="shared" ref="HWC60" si="475">HUY60+HVI60+HVS60</f>
        <v>#REF!</v>
      </c>
      <c r="HWD60" s="468" t="e">
        <f t="shared" ref="HWD60" si="476">HUZ60+HVJ60+HVT60</f>
        <v>#REF!</v>
      </c>
      <c r="HWE60" s="265"/>
      <c r="HWF60" s="265"/>
      <c r="HWG60" s="265"/>
      <c r="HWH60" s="265"/>
      <c r="HWI60" s="265"/>
      <c r="HWJ60" s="35"/>
      <c r="HWK60" s="34" t="e">
        <f>'Пр 5 (произв)-'!#REF!</f>
        <v>#REF!</v>
      </c>
      <c r="HWL60" s="35" t="e">
        <f>'Пр 5 (произв)-'!#REF!</f>
        <v>#REF!</v>
      </c>
      <c r="HWM60" s="265" t="e">
        <f>'Пр 5 (произв)-'!#REF!</f>
        <v>#REF!</v>
      </c>
      <c r="HWN60" s="265"/>
      <c r="HWO60" s="265"/>
      <c r="HWP60" s="265"/>
      <c r="HWQ60" s="265"/>
      <c r="HWR60" s="265"/>
      <c r="HWS60" s="265"/>
      <c r="HWT60" s="265"/>
      <c r="HWU60" s="265"/>
      <c r="HWV60" s="265"/>
      <c r="HWW60" s="265"/>
      <c r="HWX60" s="265"/>
      <c r="HWY60" s="265"/>
      <c r="HWZ60" s="265"/>
      <c r="HXA60" s="265"/>
      <c r="HXB60" s="265"/>
      <c r="HXC60" s="265"/>
      <c r="HXD60" s="265"/>
      <c r="HXE60" s="265"/>
      <c r="HXF60" s="265"/>
      <c r="HXG60" s="265"/>
      <c r="HXH60" s="466" t="e">
        <f>'Пр 5 (произв)-'!#REF!</f>
        <v>#REF!</v>
      </c>
      <c r="HXI60" s="265" t="e">
        <f>'Пр 5 (произв)-'!#REF!</f>
        <v>#REF!</v>
      </c>
      <c r="HXJ60" s="265" t="e">
        <f>'Пр 5 (произв)-'!#REF!</f>
        <v>#REF!</v>
      </c>
      <c r="HXK60" s="265" t="e">
        <f>'Пр 5 (произв)-'!#REF!</f>
        <v>#REF!</v>
      </c>
      <c r="HXL60" s="265" t="e">
        <f>'Пр 5 (произв)-'!#REF!</f>
        <v>#REF!</v>
      </c>
      <c r="HXM60" s="265"/>
      <c r="HXN60" s="265"/>
      <c r="HXO60" s="265"/>
      <c r="HXP60" s="265"/>
      <c r="HXQ60" s="265"/>
      <c r="HXR60" s="467" t="e">
        <f>'Пр 5 (произв)-'!#REF!</f>
        <v>#REF!</v>
      </c>
      <c r="HXS60" s="265" t="e">
        <f>'Пр 5 (произв)-'!#REF!</f>
        <v>#REF!</v>
      </c>
      <c r="HXT60" s="265" t="e">
        <f>'Пр 5 (произв)-'!#REF!</f>
        <v>#REF!</v>
      </c>
      <c r="HXU60" s="265" t="e">
        <f>'Пр 5 (произв)-'!#REF!</f>
        <v>#REF!</v>
      </c>
      <c r="HXV60" s="265" t="e">
        <f>'Пр 5 (произв)-'!#REF!</f>
        <v>#REF!</v>
      </c>
      <c r="HXW60" s="265"/>
      <c r="HXX60" s="265"/>
      <c r="HXY60" s="265"/>
      <c r="HXZ60" s="265"/>
      <c r="HYA60" s="265"/>
      <c r="HYB60" s="467" t="e">
        <f>'Пр 5 (произв)-'!#REF!</f>
        <v>#REF!</v>
      </c>
      <c r="HYC60" s="265" t="e">
        <f>'Пр 5 (произв)-'!#REF!</f>
        <v>#REF!</v>
      </c>
      <c r="HYD60" s="265" t="e">
        <f>'Пр 5 (произв)-'!#REF!</f>
        <v>#REF!</v>
      </c>
      <c r="HYE60" s="265" t="e">
        <f>'Пр 5 (произв)-'!#REF!</f>
        <v>#REF!</v>
      </c>
      <c r="HYF60" s="265" t="e">
        <f>'Пр 5 (произв)-'!#REF!</f>
        <v>#REF!</v>
      </c>
      <c r="HYG60" s="265"/>
      <c r="HYH60" s="265"/>
      <c r="HYI60" s="265"/>
      <c r="HYJ60" s="265"/>
      <c r="HYK60" s="265"/>
      <c r="HYL60" s="467" t="e">
        <f t="shared" ref="HYL60" si="477">HXH60+HXR60+HYB60</f>
        <v>#REF!</v>
      </c>
      <c r="HYM60" s="468" t="e">
        <f t="shared" ref="HYM60" si="478">HXI60+HXS60+HYC60</f>
        <v>#REF!</v>
      </c>
      <c r="HYN60" s="468" t="e">
        <f t="shared" ref="HYN60" si="479">HXJ60+HXT60+HYD60</f>
        <v>#REF!</v>
      </c>
      <c r="HYO60" s="468" t="e">
        <f t="shared" ref="HYO60" si="480">HXK60+HXU60+HYE60</f>
        <v>#REF!</v>
      </c>
      <c r="HYP60" s="468" t="e">
        <f t="shared" ref="HYP60" si="481">HXL60+HXV60+HYF60</f>
        <v>#REF!</v>
      </c>
      <c r="HYQ60" s="265"/>
      <c r="HYR60" s="265"/>
      <c r="HYS60" s="265"/>
      <c r="HYT60" s="265"/>
      <c r="HYU60" s="265"/>
      <c r="HYV60" s="35"/>
      <c r="HYW60" s="34" t="e">
        <f>'Пр 5 (произв)-'!#REF!</f>
        <v>#REF!</v>
      </c>
      <c r="HYX60" s="35" t="e">
        <f>'Пр 5 (произв)-'!#REF!</f>
        <v>#REF!</v>
      </c>
      <c r="HYY60" s="265" t="e">
        <f>'Пр 5 (произв)-'!#REF!</f>
        <v>#REF!</v>
      </c>
      <c r="HYZ60" s="265"/>
      <c r="HZA60" s="265"/>
      <c r="HZB60" s="265"/>
      <c r="HZC60" s="265"/>
      <c r="HZD60" s="265"/>
      <c r="HZE60" s="265"/>
      <c r="HZF60" s="265"/>
      <c r="HZG60" s="265"/>
      <c r="HZH60" s="265"/>
      <c r="HZI60" s="265"/>
      <c r="HZJ60" s="265"/>
      <c r="HZK60" s="265"/>
      <c r="HZL60" s="265"/>
      <c r="HZM60" s="265"/>
      <c r="HZN60" s="265"/>
      <c r="HZO60" s="265"/>
      <c r="HZP60" s="265"/>
      <c r="HZQ60" s="265"/>
      <c r="HZR60" s="265"/>
      <c r="HZS60" s="265"/>
      <c r="HZT60" s="466" t="e">
        <f>'Пр 5 (произв)-'!#REF!</f>
        <v>#REF!</v>
      </c>
      <c r="HZU60" s="265" t="e">
        <f>'Пр 5 (произв)-'!#REF!</f>
        <v>#REF!</v>
      </c>
      <c r="HZV60" s="265" t="e">
        <f>'Пр 5 (произв)-'!#REF!</f>
        <v>#REF!</v>
      </c>
      <c r="HZW60" s="265" t="e">
        <f>'Пр 5 (произв)-'!#REF!</f>
        <v>#REF!</v>
      </c>
      <c r="HZX60" s="265" t="e">
        <f>'Пр 5 (произв)-'!#REF!</f>
        <v>#REF!</v>
      </c>
      <c r="HZY60" s="265"/>
      <c r="HZZ60" s="265"/>
      <c r="IAA60" s="265"/>
      <c r="IAB60" s="265"/>
      <c r="IAC60" s="265"/>
      <c r="IAD60" s="467" t="e">
        <f>'Пр 5 (произв)-'!#REF!</f>
        <v>#REF!</v>
      </c>
      <c r="IAE60" s="265" t="e">
        <f>'Пр 5 (произв)-'!#REF!</f>
        <v>#REF!</v>
      </c>
      <c r="IAF60" s="265" t="e">
        <f>'Пр 5 (произв)-'!#REF!</f>
        <v>#REF!</v>
      </c>
      <c r="IAG60" s="265" t="e">
        <f>'Пр 5 (произв)-'!#REF!</f>
        <v>#REF!</v>
      </c>
      <c r="IAH60" s="265" t="e">
        <f>'Пр 5 (произв)-'!#REF!</f>
        <v>#REF!</v>
      </c>
      <c r="IAI60" s="265"/>
      <c r="IAJ60" s="265"/>
      <c r="IAK60" s="265"/>
      <c r="IAL60" s="265"/>
      <c r="IAM60" s="265"/>
      <c r="IAN60" s="467" t="e">
        <f>'Пр 5 (произв)-'!#REF!</f>
        <v>#REF!</v>
      </c>
      <c r="IAO60" s="265" t="e">
        <f>'Пр 5 (произв)-'!#REF!</f>
        <v>#REF!</v>
      </c>
      <c r="IAP60" s="265" t="e">
        <f>'Пр 5 (произв)-'!#REF!</f>
        <v>#REF!</v>
      </c>
      <c r="IAQ60" s="265" t="e">
        <f>'Пр 5 (произв)-'!#REF!</f>
        <v>#REF!</v>
      </c>
      <c r="IAR60" s="265" t="e">
        <f>'Пр 5 (произв)-'!#REF!</f>
        <v>#REF!</v>
      </c>
      <c r="IAS60" s="265"/>
      <c r="IAT60" s="265"/>
      <c r="IAU60" s="265"/>
      <c r="IAV60" s="265"/>
      <c r="IAW60" s="265"/>
      <c r="IAX60" s="467" t="e">
        <f t="shared" ref="IAX60" si="482">HZT60+IAD60+IAN60</f>
        <v>#REF!</v>
      </c>
      <c r="IAY60" s="468" t="e">
        <f t="shared" ref="IAY60" si="483">HZU60+IAE60+IAO60</f>
        <v>#REF!</v>
      </c>
      <c r="IAZ60" s="468" t="e">
        <f t="shared" ref="IAZ60" si="484">HZV60+IAF60+IAP60</f>
        <v>#REF!</v>
      </c>
      <c r="IBA60" s="468" t="e">
        <f t="shared" ref="IBA60" si="485">HZW60+IAG60+IAQ60</f>
        <v>#REF!</v>
      </c>
      <c r="IBB60" s="468" t="e">
        <f t="shared" ref="IBB60" si="486">HZX60+IAH60+IAR60</f>
        <v>#REF!</v>
      </c>
      <c r="IBC60" s="265"/>
      <c r="IBD60" s="265"/>
      <c r="IBE60" s="265"/>
      <c r="IBF60" s="265"/>
      <c r="IBG60" s="265"/>
      <c r="IBH60" s="35"/>
      <c r="IBI60" s="34" t="e">
        <f>'Пр 5 (произв)-'!#REF!</f>
        <v>#REF!</v>
      </c>
      <c r="IBJ60" s="35" t="e">
        <f>'Пр 5 (произв)-'!#REF!</f>
        <v>#REF!</v>
      </c>
      <c r="IBK60" s="265" t="e">
        <f>'Пр 5 (произв)-'!#REF!</f>
        <v>#REF!</v>
      </c>
      <c r="IBL60" s="265"/>
      <c r="IBM60" s="265"/>
      <c r="IBN60" s="265"/>
      <c r="IBO60" s="265"/>
      <c r="IBP60" s="265"/>
      <c r="IBQ60" s="265"/>
      <c r="IBR60" s="265"/>
      <c r="IBS60" s="265"/>
      <c r="IBT60" s="265"/>
      <c r="IBU60" s="265"/>
      <c r="IBV60" s="265"/>
      <c r="IBW60" s="265"/>
      <c r="IBX60" s="265"/>
      <c r="IBY60" s="265"/>
      <c r="IBZ60" s="265"/>
      <c r="ICA60" s="265"/>
      <c r="ICB60" s="265"/>
      <c r="ICC60" s="265"/>
      <c r="ICD60" s="265"/>
      <c r="ICE60" s="265"/>
      <c r="ICF60" s="466" t="e">
        <f>'Пр 5 (произв)-'!#REF!</f>
        <v>#REF!</v>
      </c>
      <c r="ICG60" s="265" t="e">
        <f>'Пр 5 (произв)-'!#REF!</f>
        <v>#REF!</v>
      </c>
      <c r="ICH60" s="265" t="e">
        <f>'Пр 5 (произв)-'!#REF!</f>
        <v>#REF!</v>
      </c>
      <c r="ICI60" s="265" t="e">
        <f>'Пр 5 (произв)-'!#REF!</f>
        <v>#REF!</v>
      </c>
      <c r="ICJ60" s="265" t="e">
        <f>'Пр 5 (произв)-'!#REF!</f>
        <v>#REF!</v>
      </c>
      <c r="ICK60" s="265"/>
      <c r="ICL60" s="265"/>
      <c r="ICM60" s="265"/>
      <c r="ICN60" s="265"/>
      <c r="ICO60" s="265"/>
      <c r="ICP60" s="467" t="e">
        <f>'Пр 5 (произв)-'!#REF!</f>
        <v>#REF!</v>
      </c>
      <c r="ICQ60" s="265" t="e">
        <f>'Пр 5 (произв)-'!#REF!</f>
        <v>#REF!</v>
      </c>
      <c r="ICR60" s="265" t="e">
        <f>'Пр 5 (произв)-'!#REF!</f>
        <v>#REF!</v>
      </c>
      <c r="ICS60" s="265" t="e">
        <f>'Пр 5 (произв)-'!#REF!</f>
        <v>#REF!</v>
      </c>
      <c r="ICT60" s="265" t="e">
        <f>'Пр 5 (произв)-'!#REF!</f>
        <v>#REF!</v>
      </c>
      <c r="ICU60" s="265"/>
      <c r="ICV60" s="265"/>
      <c r="ICW60" s="265"/>
      <c r="ICX60" s="265"/>
      <c r="ICY60" s="265"/>
      <c r="ICZ60" s="467" t="e">
        <f>'Пр 5 (произв)-'!#REF!</f>
        <v>#REF!</v>
      </c>
      <c r="IDA60" s="265" t="e">
        <f>'Пр 5 (произв)-'!#REF!</f>
        <v>#REF!</v>
      </c>
      <c r="IDB60" s="265" t="e">
        <f>'Пр 5 (произв)-'!#REF!</f>
        <v>#REF!</v>
      </c>
      <c r="IDC60" s="265" t="e">
        <f>'Пр 5 (произв)-'!#REF!</f>
        <v>#REF!</v>
      </c>
      <c r="IDD60" s="265" t="e">
        <f>'Пр 5 (произв)-'!#REF!</f>
        <v>#REF!</v>
      </c>
      <c r="IDE60" s="265"/>
      <c r="IDF60" s="265"/>
      <c r="IDG60" s="265"/>
      <c r="IDH60" s="265"/>
      <c r="IDI60" s="265"/>
      <c r="IDJ60" s="467" t="e">
        <f t="shared" ref="IDJ60" si="487">ICF60+ICP60+ICZ60</f>
        <v>#REF!</v>
      </c>
      <c r="IDK60" s="468" t="e">
        <f t="shared" ref="IDK60" si="488">ICG60+ICQ60+IDA60</f>
        <v>#REF!</v>
      </c>
      <c r="IDL60" s="468" t="e">
        <f t="shared" ref="IDL60" si="489">ICH60+ICR60+IDB60</f>
        <v>#REF!</v>
      </c>
      <c r="IDM60" s="468" t="e">
        <f t="shared" ref="IDM60" si="490">ICI60+ICS60+IDC60</f>
        <v>#REF!</v>
      </c>
      <c r="IDN60" s="468" t="e">
        <f t="shared" ref="IDN60" si="491">ICJ60+ICT60+IDD60</f>
        <v>#REF!</v>
      </c>
      <c r="IDO60" s="265"/>
      <c r="IDP60" s="265"/>
      <c r="IDQ60" s="265"/>
      <c r="IDR60" s="265"/>
      <c r="IDS60" s="265"/>
      <c r="IDT60" s="35"/>
      <c r="IDU60" s="34" t="e">
        <f>'Пр 5 (произв)-'!#REF!</f>
        <v>#REF!</v>
      </c>
      <c r="IDV60" s="35" t="e">
        <f>'Пр 5 (произв)-'!#REF!</f>
        <v>#REF!</v>
      </c>
      <c r="IDW60" s="265" t="e">
        <f>'Пр 5 (произв)-'!#REF!</f>
        <v>#REF!</v>
      </c>
      <c r="IDX60" s="265"/>
      <c r="IDY60" s="265"/>
      <c r="IDZ60" s="265"/>
      <c r="IEA60" s="265"/>
      <c r="IEB60" s="265"/>
      <c r="IEC60" s="265"/>
      <c r="IED60" s="265"/>
      <c r="IEE60" s="265"/>
      <c r="IEF60" s="265"/>
      <c r="IEG60" s="265"/>
      <c r="IEH60" s="265"/>
      <c r="IEI60" s="265"/>
      <c r="IEJ60" s="265"/>
      <c r="IEK60" s="265"/>
      <c r="IEL60" s="265"/>
      <c r="IEM60" s="265"/>
      <c r="IEN60" s="265"/>
      <c r="IEO60" s="265"/>
      <c r="IEP60" s="265"/>
      <c r="IEQ60" s="265"/>
      <c r="IER60" s="466" t="e">
        <f>'Пр 5 (произв)-'!#REF!</f>
        <v>#REF!</v>
      </c>
      <c r="IES60" s="265" t="e">
        <f>'Пр 5 (произв)-'!#REF!</f>
        <v>#REF!</v>
      </c>
      <c r="IET60" s="265" t="e">
        <f>'Пр 5 (произв)-'!#REF!</f>
        <v>#REF!</v>
      </c>
      <c r="IEU60" s="265" t="e">
        <f>'Пр 5 (произв)-'!#REF!</f>
        <v>#REF!</v>
      </c>
      <c r="IEV60" s="265" t="e">
        <f>'Пр 5 (произв)-'!#REF!</f>
        <v>#REF!</v>
      </c>
      <c r="IEW60" s="265"/>
      <c r="IEX60" s="265"/>
      <c r="IEY60" s="265"/>
      <c r="IEZ60" s="265"/>
      <c r="IFA60" s="265"/>
      <c r="IFB60" s="467" t="e">
        <f>'Пр 5 (произв)-'!#REF!</f>
        <v>#REF!</v>
      </c>
      <c r="IFC60" s="265" t="e">
        <f>'Пр 5 (произв)-'!#REF!</f>
        <v>#REF!</v>
      </c>
      <c r="IFD60" s="265" t="e">
        <f>'Пр 5 (произв)-'!#REF!</f>
        <v>#REF!</v>
      </c>
      <c r="IFE60" s="265" t="e">
        <f>'Пр 5 (произв)-'!#REF!</f>
        <v>#REF!</v>
      </c>
      <c r="IFF60" s="265" t="e">
        <f>'Пр 5 (произв)-'!#REF!</f>
        <v>#REF!</v>
      </c>
      <c r="IFG60" s="265"/>
      <c r="IFH60" s="265"/>
      <c r="IFI60" s="265"/>
      <c r="IFJ60" s="265"/>
      <c r="IFK60" s="265"/>
      <c r="IFL60" s="467" t="e">
        <f>'Пр 5 (произв)-'!#REF!</f>
        <v>#REF!</v>
      </c>
      <c r="IFM60" s="265" t="e">
        <f>'Пр 5 (произв)-'!#REF!</f>
        <v>#REF!</v>
      </c>
      <c r="IFN60" s="265" t="e">
        <f>'Пр 5 (произв)-'!#REF!</f>
        <v>#REF!</v>
      </c>
      <c r="IFO60" s="265" t="e">
        <f>'Пр 5 (произв)-'!#REF!</f>
        <v>#REF!</v>
      </c>
      <c r="IFP60" s="265" t="e">
        <f>'Пр 5 (произв)-'!#REF!</f>
        <v>#REF!</v>
      </c>
      <c r="IFQ60" s="265"/>
      <c r="IFR60" s="265"/>
      <c r="IFS60" s="265"/>
      <c r="IFT60" s="265"/>
      <c r="IFU60" s="265"/>
      <c r="IFV60" s="467" t="e">
        <f t="shared" ref="IFV60" si="492">IER60+IFB60+IFL60</f>
        <v>#REF!</v>
      </c>
      <c r="IFW60" s="468" t="e">
        <f t="shared" ref="IFW60" si="493">IES60+IFC60+IFM60</f>
        <v>#REF!</v>
      </c>
      <c r="IFX60" s="468" t="e">
        <f t="shared" ref="IFX60" si="494">IET60+IFD60+IFN60</f>
        <v>#REF!</v>
      </c>
      <c r="IFY60" s="468" t="e">
        <f t="shared" ref="IFY60" si="495">IEU60+IFE60+IFO60</f>
        <v>#REF!</v>
      </c>
      <c r="IFZ60" s="468" t="e">
        <f t="shared" ref="IFZ60" si="496">IEV60+IFF60+IFP60</f>
        <v>#REF!</v>
      </c>
      <c r="IGA60" s="265"/>
      <c r="IGB60" s="265"/>
      <c r="IGC60" s="265"/>
      <c r="IGD60" s="265"/>
      <c r="IGE60" s="265"/>
      <c r="IGF60" s="35"/>
      <c r="IGG60" s="34" t="e">
        <f>'Пр 5 (произв)-'!#REF!</f>
        <v>#REF!</v>
      </c>
      <c r="IGH60" s="35" t="e">
        <f>'Пр 5 (произв)-'!#REF!</f>
        <v>#REF!</v>
      </c>
      <c r="IGI60" s="265" t="e">
        <f>'Пр 5 (произв)-'!#REF!</f>
        <v>#REF!</v>
      </c>
      <c r="IGJ60" s="265"/>
      <c r="IGK60" s="265"/>
      <c r="IGL60" s="265"/>
      <c r="IGM60" s="265"/>
      <c r="IGN60" s="265"/>
      <c r="IGO60" s="265"/>
      <c r="IGP60" s="265"/>
      <c r="IGQ60" s="265"/>
      <c r="IGR60" s="265"/>
      <c r="IGS60" s="265"/>
      <c r="IGT60" s="265"/>
      <c r="IGU60" s="265"/>
      <c r="IGV60" s="265"/>
      <c r="IGW60" s="265"/>
      <c r="IGX60" s="265"/>
      <c r="IGY60" s="265"/>
      <c r="IGZ60" s="265"/>
      <c r="IHA60" s="265"/>
      <c r="IHB60" s="265"/>
      <c r="IHC60" s="265"/>
      <c r="IHD60" s="466" t="e">
        <f>'Пр 5 (произв)-'!#REF!</f>
        <v>#REF!</v>
      </c>
      <c r="IHE60" s="265" t="e">
        <f>'Пр 5 (произв)-'!#REF!</f>
        <v>#REF!</v>
      </c>
      <c r="IHF60" s="265" t="e">
        <f>'Пр 5 (произв)-'!#REF!</f>
        <v>#REF!</v>
      </c>
      <c r="IHG60" s="265" t="e">
        <f>'Пр 5 (произв)-'!#REF!</f>
        <v>#REF!</v>
      </c>
      <c r="IHH60" s="265" t="e">
        <f>'Пр 5 (произв)-'!#REF!</f>
        <v>#REF!</v>
      </c>
      <c r="IHI60" s="265"/>
      <c r="IHJ60" s="265"/>
      <c r="IHK60" s="265"/>
      <c r="IHL60" s="265"/>
      <c r="IHM60" s="265"/>
      <c r="IHN60" s="467" t="e">
        <f>'Пр 5 (произв)-'!#REF!</f>
        <v>#REF!</v>
      </c>
      <c r="IHO60" s="265" t="e">
        <f>'Пр 5 (произв)-'!#REF!</f>
        <v>#REF!</v>
      </c>
      <c r="IHP60" s="265" t="e">
        <f>'Пр 5 (произв)-'!#REF!</f>
        <v>#REF!</v>
      </c>
      <c r="IHQ60" s="265" t="e">
        <f>'Пр 5 (произв)-'!#REF!</f>
        <v>#REF!</v>
      </c>
      <c r="IHR60" s="265" t="e">
        <f>'Пр 5 (произв)-'!#REF!</f>
        <v>#REF!</v>
      </c>
      <c r="IHS60" s="265"/>
      <c r="IHT60" s="265"/>
      <c r="IHU60" s="265"/>
      <c r="IHV60" s="265"/>
      <c r="IHW60" s="265"/>
      <c r="IHX60" s="467" t="e">
        <f>'Пр 5 (произв)-'!#REF!</f>
        <v>#REF!</v>
      </c>
      <c r="IHY60" s="265" t="e">
        <f>'Пр 5 (произв)-'!#REF!</f>
        <v>#REF!</v>
      </c>
      <c r="IHZ60" s="265" t="e">
        <f>'Пр 5 (произв)-'!#REF!</f>
        <v>#REF!</v>
      </c>
      <c r="IIA60" s="265" t="e">
        <f>'Пр 5 (произв)-'!#REF!</f>
        <v>#REF!</v>
      </c>
      <c r="IIB60" s="265" t="e">
        <f>'Пр 5 (произв)-'!#REF!</f>
        <v>#REF!</v>
      </c>
      <c r="IIC60" s="265"/>
      <c r="IID60" s="265"/>
      <c r="IIE60" s="265"/>
      <c r="IIF60" s="265"/>
      <c r="IIG60" s="265"/>
      <c r="IIH60" s="467" t="e">
        <f t="shared" ref="IIH60" si="497">IHD60+IHN60+IHX60</f>
        <v>#REF!</v>
      </c>
      <c r="III60" s="468" t="e">
        <f t="shared" ref="III60" si="498">IHE60+IHO60+IHY60</f>
        <v>#REF!</v>
      </c>
      <c r="IIJ60" s="468" t="e">
        <f t="shared" ref="IIJ60" si="499">IHF60+IHP60+IHZ60</f>
        <v>#REF!</v>
      </c>
      <c r="IIK60" s="468" t="e">
        <f t="shared" ref="IIK60" si="500">IHG60+IHQ60+IIA60</f>
        <v>#REF!</v>
      </c>
      <c r="IIL60" s="468" t="e">
        <f t="shared" ref="IIL60" si="501">IHH60+IHR60+IIB60</f>
        <v>#REF!</v>
      </c>
      <c r="IIM60" s="265"/>
      <c r="IIN60" s="265"/>
      <c r="IIO60" s="265"/>
      <c r="IIP60" s="265"/>
      <c r="IIQ60" s="265"/>
      <c r="IIR60" s="35"/>
      <c r="IIS60" s="34" t="e">
        <f>'Пр 5 (произв)-'!#REF!</f>
        <v>#REF!</v>
      </c>
      <c r="IIT60" s="35" t="e">
        <f>'Пр 5 (произв)-'!#REF!</f>
        <v>#REF!</v>
      </c>
      <c r="IIU60" s="265" t="e">
        <f>'Пр 5 (произв)-'!#REF!</f>
        <v>#REF!</v>
      </c>
      <c r="IIV60" s="265"/>
      <c r="IIW60" s="265"/>
      <c r="IIX60" s="265"/>
      <c r="IIY60" s="265"/>
      <c r="IIZ60" s="265"/>
      <c r="IJA60" s="265"/>
      <c r="IJB60" s="265"/>
      <c r="IJC60" s="265"/>
      <c r="IJD60" s="265"/>
      <c r="IJE60" s="265"/>
      <c r="IJF60" s="265"/>
      <c r="IJG60" s="265"/>
      <c r="IJH60" s="265"/>
      <c r="IJI60" s="265"/>
      <c r="IJJ60" s="265"/>
      <c r="IJK60" s="265"/>
      <c r="IJL60" s="265"/>
      <c r="IJM60" s="265"/>
      <c r="IJN60" s="265"/>
      <c r="IJO60" s="265"/>
      <c r="IJP60" s="466" t="e">
        <f>'Пр 5 (произв)-'!#REF!</f>
        <v>#REF!</v>
      </c>
      <c r="IJQ60" s="265" t="e">
        <f>'Пр 5 (произв)-'!#REF!</f>
        <v>#REF!</v>
      </c>
      <c r="IJR60" s="265" t="e">
        <f>'Пр 5 (произв)-'!#REF!</f>
        <v>#REF!</v>
      </c>
      <c r="IJS60" s="265" t="e">
        <f>'Пр 5 (произв)-'!#REF!</f>
        <v>#REF!</v>
      </c>
      <c r="IJT60" s="265" t="e">
        <f>'Пр 5 (произв)-'!#REF!</f>
        <v>#REF!</v>
      </c>
      <c r="IJU60" s="265"/>
      <c r="IJV60" s="265"/>
      <c r="IJW60" s="265"/>
      <c r="IJX60" s="265"/>
      <c r="IJY60" s="265"/>
      <c r="IJZ60" s="467" t="e">
        <f>'Пр 5 (произв)-'!#REF!</f>
        <v>#REF!</v>
      </c>
      <c r="IKA60" s="265" t="e">
        <f>'Пр 5 (произв)-'!#REF!</f>
        <v>#REF!</v>
      </c>
      <c r="IKB60" s="265" t="e">
        <f>'Пр 5 (произв)-'!#REF!</f>
        <v>#REF!</v>
      </c>
      <c r="IKC60" s="265" t="e">
        <f>'Пр 5 (произв)-'!#REF!</f>
        <v>#REF!</v>
      </c>
      <c r="IKD60" s="265" t="e">
        <f>'Пр 5 (произв)-'!#REF!</f>
        <v>#REF!</v>
      </c>
      <c r="IKE60" s="265"/>
      <c r="IKF60" s="265"/>
      <c r="IKG60" s="265"/>
      <c r="IKH60" s="265"/>
      <c r="IKI60" s="265"/>
      <c r="IKJ60" s="467" t="e">
        <f>'Пр 5 (произв)-'!#REF!</f>
        <v>#REF!</v>
      </c>
      <c r="IKK60" s="265" t="e">
        <f>'Пр 5 (произв)-'!#REF!</f>
        <v>#REF!</v>
      </c>
      <c r="IKL60" s="265" t="e">
        <f>'Пр 5 (произв)-'!#REF!</f>
        <v>#REF!</v>
      </c>
      <c r="IKM60" s="265" t="e">
        <f>'Пр 5 (произв)-'!#REF!</f>
        <v>#REF!</v>
      </c>
      <c r="IKN60" s="265" t="e">
        <f>'Пр 5 (произв)-'!#REF!</f>
        <v>#REF!</v>
      </c>
      <c r="IKO60" s="265"/>
      <c r="IKP60" s="265"/>
      <c r="IKQ60" s="265"/>
      <c r="IKR60" s="265"/>
      <c r="IKS60" s="265"/>
      <c r="IKT60" s="467" t="e">
        <f t="shared" ref="IKT60" si="502">IJP60+IJZ60+IKJ60</f>
        <v>#REF!</v>
      </c>
      <c r="IKU60" s="468" t="e">
        <f t="shared" ref="IKU60" si="503">IJQ60+IKA60+IKK60</f>
        <v>#REF!</v>
      </c>
      <c r="IKV60" s="468" t="e">
        <f t="shared" ref="IKV60" si="504">IJR60+IKB60+IKL60</f>
        <v>#REF!</v>
      </c>
      <c r="IKW60" s="468" t="e">
        <f t="shared" ref="IKW60" si="505">IJS60+IKC60+IKM60</f>
        <v>#REF!</v>
      </c>
      <c r="IKX60" s="468" t="e">
        <f t="shared" ref="IKX60" si="506">IJT60+IKD60+IKN60</f>
        <v>#REF!</v>
      </c>
      <c r="IKY60" s="265"/>
      <c r="IKZ60" s="265"/>
      <c r="ILA60" s="265"/>
      <c r="ILB60" s="265"/>
      <c r="ILC60" s="265"/>
      <c r="ILD60" s="35"/>
      <c r="ILE60" s="34" t="e">
        <f>'Пр 5 (произв)-'!#REF!</f>
        <v>#REF!</v>
      </c>
      <c r="ILF60" s="35" t="e">
        <f>'Пр 5 (произв)-'!#REF!</f>
        <v>#REF!</v>
      </c>
      <c r="ILG60" s="265" t="e">
        <f>'Пр 5 (произв)-'!#REF!</f>
        <v>#REF!</v>
      </c>
      <c r="ILH60" s="265"/>
      <c r="ILI60" s="265"/>
      <c r="ILJ60" s="265"/>
      <c r="ILK60" s="265"/>
      <c r="ILL60" s="265"/>
      <c r="ILM60" s="265"/>
      <c r="ILN60" s="265"/>
      <c r="ILO60" s="265"/>
      <c r="ILP60" s="265"/>
      <c r="ILQ60" s="265"/>
      <c r="ILR60" s="265"/>
      <c r="ILS60" s="265"/>
      <c r="ILT60" s="265"/>
      <c r="ILU60" s="265"/>
      <c r="ILV60" s="265"/>
      <c r="ILW60" s="265"/>
      <c r="ILX60" s="265"/>
      <c r="ILY60" s="265"/>
      <c r="ILZ60" s="265"/>
      <c r="IMA60" s="265"/>
      <c r="IMB60" s="466" t="e">
        <f>'Пр 5 (произв)-'!#REF!</f>
        <v>#REF!</v>
      </c>
      <c r="IMC60" s="265" t="e">
        <f>'Пр 5 (произв)-'!#REF!</f>
        <v>#REF!</v>
      </c>
      <c r="IMD60" s="265" t="e">
        <f>'Пр 5 (произв)-'!#REF!</f>
        <v>#REF!</v>
      </c>
      <c r="IME60" s="265" t="e">
        <f>'Пр 5 (произв)-'!#REF!</f>
        <v>#REF!</v>
      </c>
      <c r="IMF60" s="265" t="e">
        <f>'Пр 5 (произв)-'!#REF!</f>
        <v>#REF!</v>
      </c>
      <c r="IMG60" s="265"/>
      <c r="IMH60" s="265"/>
      <c r="IMI60" s="265"/>
      <c r="IMJ60" s="265"/>
      <c r="IMK60" s="265"/>
      <c r="IML60" s="467" t="e">
        <f>'Пр 5 (произв)-'!#REF!</f>
        <v>#REF!</v>
      </c>
      <c r="IMM60" s="265" t="e">
        <f>'Пр 5 (произв)-'!#REF!</f>
        <v>#REF!</v>
      </c>
      <c r="IMN60" s="265" t="e">
        <f>'Пр 5 (произв)-'!#REF!</f>
        <v>#REF!</v>
      </c>
      <c r="IMO60" s="265" t="e">
        <f>'Пр 5 (произв)-'!#REF!</f>
        <v>#REF!</v>
      </c>
      <c r="IMP60" s="265" t="e">
        <f>'Пр 5 (произв)-'!#REF!</f>
        <v>#REF!</v>
      </c>
      <c r="IMQ60" s="265"/>
      <c r="IMR60" s="265"/>
      <c r="IMS60" s="265"/>
      <c r="IMT60" s="265"/>
      <c r="IMU60" s="265"/>
      <c r="IMV60" s="467" t="e">
        <f>'Пр 5 (произв)-'!#REF!</f>
        <v>#REF!</v>
      </c>
      <c r="IMW60" s="265" t="e">
        <f>'Пр 5 (произв)-'!#REF!</f>
        <v>#REF!</v>
      </c>
      <c r="IMX60" s="265" t="e">
        <f>'Пр 5 (произв)-'!#REF!</f>
        <v>#REF!</v>
      </c>
      <c r="IMY60" s="265" t="e">
        <f>'Пр 5 (произв)-'!#REF!</f>
        <v>#REF!</v>
      </c>
      <c r="IMZ60" s="265" t="e">
        <f>'Пр 5 (произв)-'!#REF!</f>
        <v>#REF!</v>
      </c>
      <c r="INA60" s="265"/>
      <c r="INB60" s="265"/>
      <c r="INC60" s="265"/>
      <c r="IND60" s="265"/>
      <c r="INE60" s="265"/>
      <c r="INF60" s="467" t="e">
        <f t="shared" ref="INF60" si="507">IMB60+IML60+IMV60</f>
        <v>#REF!</v>
      </c>
      <c r="ING60" s="468" t="e">
        <f t="shared" ref="ING60" si="508">IMC60+IMM60+IMW60</f>
        <v>#REF!</v>
      </c>
      <c r="INH60" s="468" t="e">
        <f t="shared" ref="INH60" si="509">IMD60+IMN60+IMX60</f>
        <v>#REF!</v>
      </c>
      <c r="INI60" s="468" t="e">
        <f t="shared" ref="INI60" si="510">IME60+IMO60+IMY60</f>
        <v>#REF!</v>
      </c>
      <c r="INJ60" s="468" t="e">
        <f t="shared" ref="INJ60" si="511">IMF60+IMP60+IMZ60</f>
        <v>#REF!</v>
      </c>
      <c r="INK60" s="265"/>
      <c r="INL60" s="265"/>
      <c r="INM60" s="265"/>
      <c r="INN60" s="265"/>
      <c r="INO60" s="265"/>
      <c r="INP60" s="35"/>
      <c r="INQ60" s="34" t="e">
        <f>'Пр 5 (произв)-'!#REF!</f>
        <v>#REF!</v>
      </c>
      <c r="INR60" s="35" t="e">
        <f>'Пр 5 (произв)-'!#REF!</f>
        <v>#REF!</v>
      </c>
      <c r="INS60" s="265" t="e">
        <f>'Пр 5 (произв)-'!#REF!</f>
        <v>#REF!</v>
      </c>
      <c r="INT60" s="265"/>
      <c r="INU60" s="265"/>
      <c r="INV60" s="265"/>
      <c r="INW60" s="265"/>
      <c r="INX60" s="265"/>
      <c r="INY60" s="265"/>
      <c r="INZ60" s="265"/>
      <c r="IOA60" s="265"/>
      <c r="IOB60" s="265"/>
      <c r="IOC60" s="265"/>
      <c r="IOD60" s="265"/>
      <c r="IOE60" s="265"/>
      <c r="IOF60" s="265"/>
      <c r="IOG60" s="265"/>
      <c r="IOH60" s="265"/>
      <c r="IOI60" s="265"/>
      <c r="IOJ60" s="265"/>
      <c r="IOK60" s="265"/>
      <c r="IOL60" s="265"/>
      <c r="IOM60" s="265"/>
      <c r="ION60" s="466" t="e">
        <f>'Пр 5 (произв)-'!#REF!</f>
        <v>#REF!</v>
      </c>
      <c r="IOO60" s="265" t="e">
        <f>'Пр 5 (произв)-'!#REF!</f>
        <v>#REF!</v>
      </c>
      <c r="IOP60" s="265" t="e">
        <f>'Пр 5 (произв)-'!#REF!</f>
        <v>#REF!</v>
      </c>
      <c r="IOQ60" s="265" t="e">
        <f>'Пр 5 (произв)-'!#REF!</f>
        <v>#REF!</v>
      </c>
      <c r="IOR60" s="265" t="e">
        <f>'Пр 5 (произв)-'!#REF!</f>
        <v>#REF!</v>
      </c>
      <c r="IOS60" s="265"/>
      <c r="IOT60" s="265"/>
      <c r="IOU60" s="265"/>
      <c r="IOV60" s="265"/>
      <c r="IOW60" s="265"/>
      <c r="IOX60" s="467" t="e">
        <f>'Пр 5 (произв)-'!#REF!</f>
        <v>#REF!</v>
      </c>
      <c r="IOY60" s="265" t="e">
        <f>'Пр 5 (произв)-'!#REF!</f>
        <v>#REF!</v>
      </c>
      <c r="IOZ60" s="265" t="e">
        <f>'Пр 5 (произв)-'!#REF!</f>
        <v>#REF!</v>
      </c>
      <c r="IPA60" s="265" t="e">
        <f>'Пр 5 (произв)-'!#REF!</f>
        <v>#REF!</v>
      </c>
      <c r="IPB60" s="265" t="e">
        <f>'Пр 5 (произв)-'!#REF!</f>
        <v>#REF!</v>
      </c>
      <c r="IPC60" s="265"/>
      <c r="IPD60" s="265"/>
      <c r="IPE60" s="265"/>
      <c r="IPF60" s="265"/>
      <c r="IPG60" s="265"/>
      <c r="IPH60" s="467" t="e">
        <f>'Пр 5 (произв)-'!#REF!</f>
        <v>#REF!</v>
      </c>
      <c r="IPI60" s="265" t="e">
        <f>'Пр 5 (произв)-'!#REF!</f>
        <v>#REF!</v>
      </c>
      <c r="IPJ60" s="265" t="e">
        <f>'Пр 5 (произв)-'!#REF!</f>
        <v>#REF!</v>
      </c>
      <c r="IPK60" s="265" t="e">
        <f>'Пр 5 (произв)-'!#REF!</f>
        <v>#REF!</v>
      </c>
      <c r="IPL60" s="265" t="e">
        <f>'Пр 5 (произв)-'!#REF!</f>
        <v>#REF!</v>
      </c>
      <c r="IPM60" s="265"/>
      <c r="IPN60" s="265"/>
      <c r="IPO60" s="265"/>
      <c r="IPP60" s="265"/>
      <c r="IPQ60" s="265"/>
      <c r="IPR60" s="467" t="e">
        <f t="shared" ref="IPR60" si="512">ION60+IOX60+IPH60</f>
        <v>#REF!</v>
      </c>
      <c r="IPS60" s="468" t="e">
        <f t="shared" ref="IPS60" si="513">IOO60+IOY60+IPI60</f>
        <v>#REF!</v>
      </c>
      <c r="IPT60" s="468" t="e">
        <f t="shared" ref="IPT60" si="514">IOP60+IOZ60+IPJ60</f>
        <v>#REF!</v>
      </c>
      <c r="IPU60" s="468" t="e">
        <f t="shared" ref="IPU60" si="515">IOQ60+IPA60+IPK60</f>
        <v>#REF!</v>
      </c>
      <c r="IPV60" s="468" t="e">
        <f t="shared" ref="IPV60" si="516">IOR60+IPB60+IPL60</f>
        <v>#REF!</v>
      </c>
      <c r="IPW60" s="265"/>
      <c r="IPX60" s="265"/>
      <c r="IPY60" s="265"/>
      <c r="IPZ60" s="265"/>
      <c r="IQA60" s="265"/>
      <c r="IQB60" s="35"/>
      <c r="IQC60" s="34" t="e">
        <f>'Пр 5 (произв)-'!#REF!</f>
        <v>#REF!</v>
      </c>
      <c r="IQD60" s="35" t="e">
        <f>'Пр 5 (произв)-'!#REF!</f>
        <v>#REF!</v>
      </c>
      <c r="IQE60" s="265" t="e">
        <f>'Пр 5 (произв)-'!#REF!</f>
        <v>#REF!</v>
      </c>
      <c r="IQF60" s="265"/>
      <c r="IQG60" s="265"/>
      <c r="IQH60" s="265"/>
      <c r="IQI60" s="265"/>
      <c r="IQJ60" s="265"/>
      <c r="IQK60" s="265"/>
      <c r="IQL60" s="265"/>
      <c r="IQM60" s="265"/>
      <c r="IQN60" s="265"/>
      <c r="IQO60" s="265"/>
      <c r="IQP60" s="265"/>
      <c r="IQQ60" s="265"/>
      <c r="IQR60" s="265"/>
      <c r="IQS60" s="265"/>
      <c r="IQT60" s="265"/>
      <c r="IQU60" s="265"/>
      <c r="IQV60" s="265"/>
      <c r="IQW60" s="265"/>
      <c r="IQX60" s="265"/>
      <c r="IQY60" s="265"/>
      <c r="IQZ60" s="466" t="e">
        <f>'Пр 5 (произв)-'!#REF!</f>
        <v>#REF!</v>
      </c>
      <c r="IRA60" s="265" t="e">
        <f>'Пр 5 (произв)-'!#REF!</f>
        <v>#REF!</v>
      </c>
      <c r="IRB60" s="265" t="e">
        <f>'Пр 5 (произв)-'!#REF!</f>
        <v>#REF!</v>
      </c>
      <c r="IRC60" s="265" t="e">
        <f>'Пр 5 (произв)-'!#REF!</f>
        <v>#REF!</v>
      </c>
      <c r="IRD60" s="265" t="e">
        <f>'Пр 5 (произв)-'!#REF!</f>
        <v>#REF!</v>
      </c>
      <c r="IRE60" s="265"/>
      <c r="IRF60" s="265"/>
      <c r="IRG60" s="265"/>
      <c r="IRH60" s="265"/>
      <c r="IRI60" s="265"/>
      <c r="IRJ60" s="467" t="e">
        <f>'Пр 5 (произв)-'!#REF!</f>
        <v>#REF!</v>
      </c>
      <c r="IRK60" s="265" t="e">
        <f>'Пр 5 (произв)-'!#REF!</f>
        <v>#REF!</v>
      </c>
      <c r="IRL60" s="265" t="e">
        <f>'Пр 5 (произв)-'!#REF!</f>
        <v>#REF!</v>
      </c>
      <c r="IRM60" s="265" t="e">
        <f>'Пр 5 (произв)-'!#REF!</f>
        <v>#REF!</v>
      </c>
      <c r="IRN60" s="265" t="e">
        <f>'Пр 5 (произв)-'!#REF!</f>
        <v>#REF!</v>
      </c>
      <c r="IRO60" s="265"/>
      <c r="IRP60" s="265"/>
      <c r="IRQ60" s="265"/>
      <c r="IRR60" s="265"/>
      <c r="IRS60" s="265"/>
      <c r="IRT60" s="467" t="e">
        <f>'Пр 5 (произв)-'!#REF!</f>
        <v>#REF!</v>
      </c>
      <c r="IRU60" s="265" t="e">
        <f>'Пр 5 (произв)-'!#REF!</f>
        <v>#REF!</v>
      </c>
      <c r="IRV60" s="265" t="e">
        <f>'Пр 5 (произв)-'!#REF!</f>
        <v>#REF!</v>
      </c>
      <c r="IRW60" s="265" t="e">
        <f>'Пр 5 (произв)-'!#REF!</f>
        <v>#REF!</v>
      </c>
      <c r="IRX60" s="265" t="e">
        <f>'Пр 5 (произв)-'!#REF!</f>
        <v>#REF!</v>
      </c>
      <c r="IRY60" s="265"/>
      <c r="IRZ60" s="265"/>
      <c r="ISA60" s="265"/>
      <c r="ISB60" s="265"/>
      <c r="ISC60" s="265"/>
      <c r="ISD60" s="467" t="e">
        <f t="shared" ref="ISD60" si="517">IQZ60+IRJ60+IRT60</f>
        <v>#REF!</v>
      </c>
      <c r="ISE60" s="468" t="e">
        <f t="shared" ref="ISE60" si="518">IRA60+IRK60+IRU60</f>
        <v>#REF!</v>
      </c>
      <c r="ISF60" s="468" t="e">
        <f t="shared" ref="ISF60" si="519">IRB60+IRL60+IRV60</f>
        <v>#REF!</v>
      </c>
      <c r="ISG60" s="468" t="e">
        <f t="shared" ref="ISG60" si="520">IRC60+IRM60+IRW60</f>
        <v>#REF!</v>
      </c>
      <c r="ISH60" s="468" t="e">
        <f t="shared" ref="ISH60" si="521">IRD60+IRN60+IRX60</f>
        <v>#REF!</v>
      </c>
      <c r="ISI60" s="265"/>
      <c r="ISJ60" s="265"/>
      <c r="ISK60" s="265"/>
      <c r="ISL60" s="265"/>
      <c r="ISM60" s="265"/>
      <c r="ISN60" s="35"/>
      <c r="ISO60" s="34" t="e">
        <f>'Пр 5 (произв)-'!#REF!</f>
        <v>#REF!</v>
      </c>
      <c r="ISP60" s="35" t="e">
        <f>'Пр 5 (произв)-'!#REF!</f>
        <v>#REF!</v>
      </c>
      <c r="ISQ60" s="265" t="e">
        <f>'Пр 5 (произв)-'!#REF!</f>
        <v>#REF!</v>
      </c>
      <c r="ISR60" s="265"/>
      <c r="ISS60" s="265"/>
      <c r="IST60" s="265"/>
      <c r="ISU60" s="265"/>
      <c r="ISV60" s="265"/>
      <c r="ISW60" s="265"/>
      <c r="ISX60" s="265"/>
      <c r="ISY60" s="265"/>
      <c r="ISZ60" s="265"/>
      <c r="ITA60" s="265"/>
      <c r="ITB60" s="265"/>
      <c r="ITC60" s="265"/>
      <c r="ITD60" s="265"/>
      <c r="ITE60" s="265"/>
      <c r="ITF60" s="265"/>
      <c r="ITG60" s="265"/>
      <c r="ITH60" s="265"/>
      <c r="ITI60" s="265"/>
      <c r="ITJ60" s="265"/>
      <c r="ITK60" s="265"/>
      <c r="ITL60" s="466" t="e">
        <f>'Пр 5 (произв)-'!#REF!</f>
        <v>#REF!</v>
      </c>
      <c r="ITM60" s="265" t="e">
        <f>'Пр 5 (произв)-'!#REF!</f>
        <v>#REF!</v>
      </c>
      <c r="ITN60" s="265" t="e">
        <f>'Пр 5 (произв)-'!#REF!</f>
        <v>#REF!</v>
      </c>
      <c r="ITO60" s="265" t="e">
        <f>'Пр 5 (произв)-'!#REF!</f>
        <v>#REF!</v>
      </c>
      <c r="ITP60" s="265" t="e">
        <f>'Пр 5 (произв)-'!#REF!</f>
        <v>#REF!</v>
      </c>
      <c r="ITQ60" s="265"/>
      <c r="ITR60" s="265"/>
      <c r="ITS60" s="265"/>
      <c r="ITT60" s="265"/>
      <c r="ITU60" s="265"/>
      <c r="ITV60" s="467" t="e">
        <f>'Пр 5 (произв)-'!#REF!</f>
        <v>#REF!</v>
      </c>
      <c r="ITW60" s="265" t="e">
        <f>'Пр 5 (произв)-'!#REF!</f>
        <v>#REF!</v>
      </c>
      <c r="ITX60" s="265" t="e">
        <f>'Пр 5 (произв)-'!#REF!</f>
        <v>#REF!</v>
      </c>
      <c r="ITY60" s="265" t="e">
        <f>'Пр 5 (произв)-'!#REF!</f>
        <v>#REF!</v>
      </c>
      <c r="ITZ60" s="265" t="e">
        <f>'Пр 5 (произв)-'!#REF!</f>
        <v>#REF!</v>
      </c>
      <c r="IUA60" s="265"/>
      <c r="IUB60" s="265"/>
      <c r="IUC60" s="265"/>
      <c r="IUD60" s="265"/>
      <c r="IUE60" s="265"/>
      <c r="IUF60" s="467" t="e">
        <f>'Пр 5 (произв)-'!#REF!</f>
        <v>#REF!</v>
      </c>
      <c r="IUG60" s="265" t="e">
        <f>'Пр 5 (произв)-'!#REF!</f>
        <v>#REF!</v>
      </c>
      <c r="IUH60" s="265" t="e">
        <f>'Пр 5 (произв)-'!#REF!</f>
        <v>#REF!</v>
      </c>
      <c r="IUI60" s="265" t="e">
        <f>'Пр 5 (произв)-'!#REF!</f>
        <v>#REF!</v>
      </c>
      <c r="IUJ60" s="265" t="e">
        <f>'Пр 5 (произв)-'!#REF!</f>
        <v>#REF!</v>
      </c>
      <c r="IUK60" s="265"/>
      <c r="IUL60" s="265"/>
      <c r="IUM60" s="265"/>
      <c r="IUN60" s="265"/>
      <c r="IUO60" s="265"/>
      <c r="IUP60" s="467" t="e">
        <f t="shared" ref="IUP60" si="522">ITL60+ITV60+IUF60</f>
        <v>#REF!</v>
      </c>
      <c r="IUQ60" s="468" t="e">
        <f t="shared" ref="IUQ60" si="523">ITM60+ITW60+IUG60</f>
        <v>#REF!</v>
      </c>
      <c r="IUR60" s="468" t="e">
        <f t="shared" ref="IUR60" si="524">ITN60+ITX60+IUH60</f>
        <v>#REF!</v>
      </c>
      <c r="IUS60" s="468" t="e">
        <f t="shared" ref="IUS60" si="525">ITO60+ITY60+IUI60</f>
        <v>#REF!</v>
      </c>
      <c r="IUT60" s="468" t="e">
        <f t="shared" ref="IUT60" si="526">ITP60+ITZ60+IUJ60</f>
        <v>#REF!</v>
      </c>
      <c r="IUU60" s="265"/>
      <c r="IUV60" s="265"/>
      <c r="IUW60" s="265"/>
      <c r="IUX60" s="265"/>
      <c r="IUY60" s="265"/>
      <c r="IUZ60" s="35"/>
      <c r="IVA60" s="34" t="e">
        <f>'Пр 5 (произв)-'!#REF!</f>
        <v>#REF!</v>
      </c>
      <c r="IVB60" s="35" t="e">
        <f>'Пр 5 (произв)-'!#REF!</f>
        <v>#REF!</v>
      </c>
      <c r="IVC60" s="265" t="e">
        <f>'Пр 5 (произв)-'!#REF!</f>
        <v>#REF!</v>
      </c>
      <c r="IVD60" s="265"/>
      <c r="IVE60" s="265"/>
      <c r="IVF60" s="265"/>
      <c r="IVG60" s="265"/>
      <c r="IVH60" s="265"/>
      <c r="IVI60" s="265"/>
      <c r="IVJ60" s="265"/>
      <c r="IVK60" s="265"/>
      <c r="IVL60" s="265"/>
      <c r="IVM60" s="265"/>
      <c r="IVN60" s="265"/>
      <c r="IVO60" s="265"/>
      <c r="IVP60" s="265"/>
      <c r="IVQ60" s="265"/>
      <c r="IVR60" s="265"/>
      <c r="IVS60" s="265"/>
      <c r="IVT60" s="265"/>
      <c r="IVU60" s="265"/>
      <c r="IVV60" s="265"/>
      <c r="IVW60" s="265"/>
      <c r="IVX60" s="466" t="e">
        <f>'Пр 5 (произв)-'!#REF!</f>
        <v>#REF!</v>
      </c>
      <c r="IVY60" s="265" t="e">
        <f>'Пр 5 (произв)-'!#REF!</f>
        <v>#REF!</v>
      </c>
      <c r="IVZ60" s="265" t="e">
        <f>'Пр 5 (произв)-'!#REF!</f>
        <v>#REF!</v>
      </c>
      <c r="IWA60" s="265" t="e">
        <f>'Пр 5 (произв)-'!#REF!</f>
        <v>#REF!</v>
      </c>
      <c r="IWB60" s="265" t="e">
        <f>'Пр 5 (произв)-'!#REF!</f>
        <v>#REF!</v>
      </c>
      <c r="IWC60" s="265"/>
      <c r="IWD60" s="265"/>
      <c r="IWE60" s="265"/>
      <c r="IWF60" s="265"/>
      <c r="IWG60" s="265"/>
      <c r="IWH60" s="467" t="e">
        <f>'Пр 5 (произв)-'!#REF!</f>
        <v>#REF!</v>
      </c>
      <c r="IWI60" s="265" t="e">
        <f>'Пр 5 (произв)-'!#REF!</f>
        <v>#REF!</v>
      </c>
      <c r="IWJ60" s="265" t="e">
        <f>'Пр 5 (произв)-'!#REF!</f>
        <v>#REF!</v>
      </c>
      <c r="IWK60" s="265" t="e">
        <f>'Пр 5 (произв)-'!#REF!</f>
        <v>#REF!</v>
      </c>
      <c r="IWL60" s="265" t="e">
        <f>'Пр 5 (произв)-'!#REF!</f>
        <v>#REF!</v>
      </c>
      <c r="IWM60" s="265"/>
      <c r="IWN60" s="265"/>
      <c r="IWO60" s="265"/>
      <c r="IWP60" s="265"/>
      <c r="IWQ60" s="265"/>
      <c r="IWR60" s="467" t="e">
        <f>'Пр 5 (произв)-'!#REF!</f>
        <v>#REF!</v>
      </c>
      <c r="IWS60" s="265" t="e">
        <f>'Пр 5 (произв)-'!#REF!</f>
        <v>#REF!</v>
      </c>
      <c r="IWT60" s="265" t="e">
        <f>'Пр 5 (произв)-'!#REF!</f>
        <v>#REF!</v>
      </c>
      <c r="IWU60" s="265" t="e">
        <f>'Пр 5 (произв)-'!#REF!</f>
        <v>#REF!</v>
      </c>
      <c r="IWV60" s="265" t="e">
        <f>'Пр 5 (произв)-'!#REF!</f>
        <v>#REF!</v>
      </c>
      <c r="IWW60" s="265"/>
      <c r="IWX60" s="265"/>
      <c r="IWY60" s="265"/>
      <c r="IWZ60" s="265"/>
      <c r="IXA60" s="265"/>
      <c r="IXB60" s="467" t="e">
        <f t="shared" ref="IXB60" si="527">IVX60+IWH60+IWR60</f>
        <v>#REF!</v>
      </c>
      <c r="IXC60" s="468" t="e">
        <f t="shared" ref="IXC60" si="528">IVY60+IWI60+IWS60</f>
        <v>#REF!</v>
      </c>
      <c r="IXD60" s="468" t="e">
        <f t="shared" ref="IXD60" si="529">IVZ60+IWJ60+IWT60</f>
        <v>#REF!</v>
      </c>
      <c r="IXE60" s="468" t="e">
        <f t="shared" ref="IXE60" si="530">IWA60+IWK60+IWU60</f>
        <v>#REF!</v>
      </c>
      <c r="IXF60" s="468" t="e">
        <f t="shared" ref="IXF60" si="531">IWB60+IWL60+IWV60</f>
        <v>#REF!</v>
      </c>
      <c r="IXG60" s="265"/>
      <c r="IXH60" s="265"/>
      <c r="IXI60" s="265"/>
      <c r="IXJ60" s="265"/>
      <c r="IXK60" s="265"/>
      <c r="IXL60" s="35"/>
      <c r="IXM60" s="34" t="e">
        <f>'Пр 5 (произв)-'!#REF!</f>
        <v>#REF!</v>
      </c>
      <c r="IXN60" s="35" t="e">
        <f>'Пр 5 (произв)-'!#REF!</f>
        <v>#REF!</v>
      </c>
      <c r="IXO60" s="265" t="e">
        <f>'Пр 5 (произв)-'!#REF!</f>
        <v>#REF!</v>
      </c>
      <c r="IXP60" s="265"/>
      <c r="IXQ60" s="265"/>
      <c r="IXR60" s="265"/>
      <c r="IXS60" s="265"/>
      <c r="IXT60" s="265"/>
      <c r="IXU60" s="265"/>
      <c r="IXV60" s="265"/>
      <c r="IXW60" s="265"/>
      <c r="IXX60" s="265"/>
      <c r="IXY60" s="265"/>
      <c r="IXZ60" s="265"/>
      <c r="IYA60" s="265"/>
      <c r="IYB60" s="265"/>
      <c r="IYC60" s="265"/>
      <c r="IYD60" s="265"/>
      <c r="IYE60" s="265"/>
      <c r="IYF60" s="265"/>
      <c r="IYG60" s="265"/>
      <c r="IYH60" s="265"/>
      <c r="IYI60" s="265"/>
      <c r="IYJ60" s="466" t="e">
        <f>'Пр 5 (произв)-'!#REF!</f>
        <v>#REF!</v>
      </c>
      <c r="IYK60" s="265" t="e">
        <f>'Пр 5 (произв)-'!#REF!</f>
        <v>#REF!</v>
      </c>
      <c r="IYL60" s="265" t="e">
        <f>'Пр 5 (произв)-'!#REF!</f>
        <v>#REF!</v>
      </c>
      <c r="IYM60" s="265" t="e">
        <f>'Пр 5 (произв)-'!#REF!</f>
        <v>#REF!</v>
      </c>
      <c r="IYN60" s="265" t="e">
        <f>'Пр 5 (произв)-'!#REF!</f>
        <v>#REF!</v>
      </c>
      <c r="IYO60" s="265"/>
      <c r="IYP60" s="265"/>
      <c r="IYQ60" s="265"/>
      <c r="IYR60" s="265"/>
      <c r="IYS60" s="265"/>
      <c r="IYT60" s="467" t="e">
        <f>'Пр 5 (произв)-'!#REF!</f>
        <v>#REF!</v>
      </c>
      <c r="IYU60" s="265" t="e">
        <f>'Пр 5 (произв)-'!#REF!</f>
        <v>#REF!</v>
      </c>
      <c r="IYV60" s="265" t="e">
        <f>'Пр 5 (произв)-'!#REF!</f>
        <v>#REF!</v>
      </c>
      <c r="IYW60" s="265" t="e">
        <f>'Пр 5 (произв)-'!#REF!</f>
        <v>#REF!</v>
      </c>
      <c r="IYX60" s="265" t="e">
        <f>'Пр 5 (произв)-'!#REF!</f>
        <v>#REF!</v>
      </c>
      <c r="IYY60" s="265"/>
      <c r="IYZ60" s="265"/>
      <c r="IZA60" s="265"/>
      <c r="IZB60" s="265"/>
      <c r="IZC60" s="265"/>
      <c r="IZD60" s="467" t="e">
        <f>'Пр 5 (произв)-'!#REF!</f>
        <v>#REF!</v>
      </c>
      <c r="IZE60" s="265" t="e">
        <f>'Пр 5 (произв)-'!#REF!</f>
        <v>#REF!</v>
      </c>
      <c r="IZF60" s="265" t="e">
        <f>'Пр 5 (произв)-'!#REF!</f>
        <v>#REF!</v>
      </c>
      <c r="IZG60" s="265" t="e">
        <f>'Пр 5 (произв)-'!#REF!</f>
        <v>#REF!</v>
      </c>
      <c r="IZH60" s="265" t="e">
        <f>'Пр 5 (произв)-'!#REF!</f>
        <v>#REF!</v>
      </c>
      <c r="IZI60" s="265"/>
      <c r="IZJ60" s="265"/>
      <c r="IZK60" s="265"/>
      <c r="IZL60" s="265"/>
      <c r="IZM60" s="265"/>
      <c r="IZN60" s="467" t="e">
        <f t="shared" ref="IZN60" si="532">IYJ60+IYT60+IZD60</f>
        <v>#REF!</v>
      </c>
      <c r="IZO60" s="468" t="e">
        <f t="shared" ref="IZO60" si="533">IYK60+IYU60+IZE60</f>
        <v>#REF!</v>
      </c>
      <c r="IZP60" s="468" t="e">
        <f t="shared" ref="IZP60" si="534">IYL60+IYV60+IZF60</f>
        <v>#REF!</v>
      </c>
      <c r="IZQ60" s="468" t="e">
        <f t="shared" ref="IZQ60" si="535">IYM60+IYW60+IZG60</f>
        <v>#REF!</v>
      </c>
      <c r="IZR60" s="468" t="e">
        <f t="shared" ref="IZR60" si="536">IYN60+IYX60+IZH60</f>
        <v>#REF!</v>
      </c>
      <c r="IZS60" s="265"/>
      <c r="IZT60" s="265"/>
      <c r="IZU60" s="265"/>
      <c r="IZV60" s="265"/>
      <c r="IZW60" s="265"/>
      <c r="IZX60" s="35"/>
      <c r="IZY60" s="34" t="e">
        <f>'Пр 5 (произв)-'!#REF!</f>
        <v>#REF!</v>
      </c>
      <c r="IZZ60" s="35" t="e">
        <f>'Пр 5 (произв)-'!#REF!</f>
        <v>#REF!</v>
      </c>
      <c r="JAA60" s="265" t="e">
        <f>'Пр 5 (произв)-'!#REF!</f>
        <v>#REF!</v>
      </c>
      <c r="JAB60" s="265"/>
      <c r="JAC60" s="265"/>
      <c r="JAD60" s="265"/>
      <c r="JAE60" s="265"/>
      <c r="JAF60" s="265"/>
      <c r="JAG60" s="265"/>
      <c r="JAH60" s="265"/>
      <c r="JAI60" s="265"/>
      <c r="JAJ60" s="265"/>
      <c r="JAK60" s="265"/>
      <c r="JAL60" s="265"/>
      <c r="JAM60" s="265"/>
      <c r="JAN60" s="265"/>
      <c r="JAO60" s="265"/>
      <c r="JAP60" s="265"/>
      <c r="JAQ60" s="265"/>
      <c r="JAR60" s="265"/>
      <c r="JAS60" s="265"/>
      <c r="JAT60" s="265"/>
      <c r="JAU60" s="265"/>
      <c r="JAV60" s="466" t="e">
        <f>'Пр 5 (произв)-'!#REF!</f>
        <v>#REF!</v>
      </c>
      <c r="JAW60" s="265" t="e">
        <f>'Пр 5 (произв)-'!#REF!</f>
        <v>#REF!</v>
      </c>
      <c r="JAX60" s="265" t="e">
        <f>'Пр 5 (произв)-'!#REF!</f>
        <v>#REF!</v>
      </c>
      <c r="JAY60" s="265" t="e">
        <f>'Пр 5 (произв)-'!#REF!</f>
        <v>#REF!</v>
      </c>
      <c r="JAZ60" s="265" t="e">
        <f>'Пр 5 (произв)-'!#REF!</f>
        <v>#REF!</v>
      </c>
      <c r="JBA60" s="265"/>
      <c r="JBB60" s="265"/>
      <c r="JBC60" s="265"/>
      <c r="JBD60" s="265"/>
      <c r="JBE60" s="265"/>
      <c r="JBF60" s="467" t="e">
        <f>'Пр 5 (произв)-'!#REF!</f>
        <v>#REF!</v>
      </c>
      <c r="JBG60" s="265" t="e">
        <f>'Пр 5 (произв)-'!#REF!</f>
        <v>#REF!</v>
      </c>
      <c r="JBH60" s="265" t="e">
        <f>'Пр 5 (произв)-'!#REF!</f>
        <v>#REF!</v>
      </c>
      <c r="JBI60" s="265" t="e">
        <f>'Пр 5 (произв)-'!#REF!</f>
        <v>#REF!</v>
      </c>
      <c r="JBJ60" s="265" t="e">
        <f>'Пр 5 (произв)-'!#REF!</f>
        <v>#REF!</v>
      </c>
      <c r="JBK60" s="265"/>
      <c r="JBL60" s="265"/>
      <c r="JBM60" s="265"/>
      <c r="JBN60" s="265"/>
      <c r="JBO60" s="265"/>
      <c r="JBP60" s="467" t="e">
        <f>'Пр 5 (произв)-'!#REF!</f>
        <v>#REF!</v>
      </c>
      <c r="JBQ60" s="265" t="e">
        <f>'Пр 5 (произв)-'!#REF!</f>
        <v>#REF!</v>
      </c>
      <c r="JBR60" s="265" t="e">
        <f>'Пр 5 (произв)-'!#REF!</f>
        <v>#REF!</v>
      </c>
      <c r="JBS60" s="265" t="e">
        <f>'Пр 5 (произв)-'!#REF!</f>
        <v>#REF!</v>
      </c>
      <c r="JBT60" s="265" t="e">
        <f>'Пр 5 (произв)-'!#REF!</f>
        <v>#REF!</v>
      </c>
      <c r="JBU60" s="265"/>
      <c r="JBV60" s="265"/>
      <c r="JBW60" s="265"/>
      <c r="JBX60" s="265"/>
      <c r="JBY60" s="265"/>
      <c r="JBZ60" s="467" t="e">
        <f t="shared" ref="JBZ60" si="537">JAV60+JBF60+JBP60</f>
        <v>#REF!</v>
      </c>
      <c r="JCA60" s="468" t="e">
        <f t="shared" ref="JCA60" si="538">JAW60+JBG60+JBQ60</f>
        <v>#REF!</v>
      </c>
      <c r="JCB60" s="468" t="e">
        <f t="shared" ref="JCB60" si="539">JAX60+JBH60+JBR60</f>
        <v>#REF!</v>
      </c>
      <c r="JCC60" s="468" t="e">
        <f t="shared" ref="JCC60" si="540">JAY60+JBI60+JBS60</f>
        <v>#REF!</v>
      </c>
      <c r="JCD60" s="468" t="e">
        <f t="shared" ref="JCD60" si="541">JAZ60+JBJ60+JBT60</f>
        <v>#REF!</v>
      </c>
      <c r="JCE60" s="265"/>
      <c r="JCF60" s="265"/>
      <c r="JCG60" s="265"/>
      <c r="JCH60" s="265"/>
      <c r="JCI60" s="265"/>
      <c r="JCJ60" s="35"/>
      <c r="JCK60" s="34" t="e">
        <f>'Пр 5 (произв)-'!#REF!</f>
        <v>#REF!</v>
      </c>
      <c r="JCL60" s="35" t="e">
        <f>'Пр 5 (произв)-'!#REF!</f>
        <v>#REF!</v>
      </c>
      <c r="JCM60" s="265" t="e">
        <f>'Пр 5 (произв)-'!#REF!</f>
        <v>#REF!</v>
      </c>
      <c r="JCN60" s="265"/>
      <c r="JCO60" s="265"/>
      <c r="JCP60" s="265"/>
      <c r="JCQ60" s="265"/>
      <c r="JCR60" s="265"/>
      <c r="JCS60" s="265"/>
      <c r="JCT60" s="265"/>
      <c r="JCU60" s="265"/>
      <c r="JCV60" s="265"/>
      <c r="JCW60" s="265"/>
      <c r="JCX60" s="265"/>
      <c r="JCY60" s="265"/>
      <c r="JCZ60" s="265"/>
      <c r="JDA60" s="265"/>
      <c r="JDB60" s="265"/>
      <c r="JDC60" s="265"/>
      <c r="JDD60" s="265"/>
      <c r="JDE60" s="265"/>
      <c r="JDF60" s="265"/>
      <c r="JDG60" s="265"/>
      <c r="JDH60" s="466" t="e">
        <f>'Пр 5 (произв)-'!#REF!</f>
        <v>#REF!</v>
      </c>
      <c r="JDI60" s="265" t="e">
        <f>'Пр 5 (произв)-'!#REF!</f>
        <v>#REF!</v>
      </c>
      <c r="JDJ60" s="265" t="e">
        <f>'Пр 5 (произв)-'!#REF!</f>
        <v>#REF!</v>
      </c>
      <c r="JDK60" s="265" t="e">
        <f>'Пр 5 (произв)-'!#REF!</f>
        <v>#REF!</v>
      </c>
      <c r="JDL60" s="265" t="e">
        <f>'Пр 5 (произв)-'!#REF!</f>
        <v>#REF!</v>
      </c>
      <c r="JDM60" s="265"/>
      <c r="JDN60" s="265"/>
      <c r="JDO60" s="265"/>
      <c r="JDP60" s="265"/>
      <c r="JDQ60" s="265"/>
      <c r="JDR60" s="467" t="e">
        <f>'Пр 5 (произв)-'!#REF!</f>
        <v>#REF!</v>
      </c>
      <c r="JDS60" s="265" t="e">
        <f>'Пр 5 (произв)-'!#REF!</f>
        <v>#REF!</v>
      </c>
      <c r="JDT60" s="265" t="e">
        <f>'Пр 5 (произв)-'!#REF!</f>
        <v>#REF!</v>
      </c>
      <c r="JDU60" s="265" t="e">
        <f>'Пр 5 (произв)-'!#REF!</f>
        <v>#REF!</v>
      </c>
      <c r="JDV60" s="265" t="e">
        <f>'Пр 5 (произв)-'!#REF!</f>
        <v>#REF!</v>
      </c>
      <c r="JDW60" s="265"/>
      <c r="JDX60" s="265"/>
      <c r="JDY60" s="265"/>
      <c r="JDZ60" s="265"/>
      <c r="JEA60" s="265"/>
      <c r="JEB60" s="467" t="e">
        <f>'Пр 5 (произв)-'!#REF!</f>
        <v>#REF!</v>
      </c>
      <c r="JEC60" s="265" t="e">
        <f>'Пр 5 (произв)-'!#REF!</f>
        <v>#REF!</v>
      </c>
      <c r="JED60" s="265" t="e">
        <f>'Пр 5 (произв)-'!#REF!</f>
        <v>#REF!</v>
      </c>
      <c r="JEE60" s="265" t="e">
        <f>'Пр 5 (произв)-'!#REF!</f>
        <v>#REF!</v>
      </c>
      <c r="JEF60" s="265" t="e">
        <f>'Пр 5 (произв)-'!#REF!</f>
        <v>#REF!</v>
      </c>
      <c r="JEG60" s="265"/>
      <c r="JEH60" s="265"/>
      <c r="JEI60" s="265"/>
      <c r="JEJ60" s="265"/>
      <c r="JEK60" s="265"/>
      <c r="JEL60" s="467" t="e">
        <f t="shared" ref="JEL60" si="542">JDH60+JDR60+JEB60</f>
        <v>#REF!</v>
      </c>
      <c r="JEM60" s="468" t="e">
        <f t="shared" ref="JEM60" si="543">JDI60+JDS60+JEC60</f>
        <v>#REF!</v>
      </c>
      <c r="JEN60" s="468" t="e">
        <f t="shared" ref="JEN60" si="544">JDJ60+JDT60+JED60</f>
        <v>#REF!</v>
      </c>
      <c r="JEO60" s="468" t="e">
        <f t="shared" ref="JEO60" si="545">JDK60+JDU60+JEE60</f>
        <v>#REF!</v>
      </c>
      <c r="JEP60" s="468" t="e">
        <f t="shared" ref="JEP60" si="546">JDL60+JDV60+JEF60</f>
        <v>#REF!</v>
      </c>
      <c r="JEQ60" s="265"/>
      <c r="JER60" s="265"/>
      <c r="JES60" s="265"/>
      <c r="JET60" s="265"/>
      <c r="JEU60" s="265"/>
      <c r="JEV60" s="35"/>
      <c r="JEW60" s="34" t="e">
        <f>'Пр 5 (произв)-'!#REF!</f>
        <v>#REF!</v>
      </c>
      <c r="JEX60" s="35" t="e">
        <f>'Пр 5 (произв)-'!#REF!</f>
        <v>#REF!</v>
      </c>
      <c r="JEY60" s="265" t="e">
        <f>'Пр 5 (произв)-'!#REF!</f>
        <v>#REF!</v>
      </c>
      <c r="JEZ60" s="265"/>
      <c r="JFA60" s="265"/>
      <c r="JFB60" s="265"/>
      <c r="JFC60" s="265"/>
      <c r="JFD60" s="265"/>
      <c r="JFE60" s="265"/>
      <c r="JFF60" s="265"/>
      <c r="JFG60" s="265"/>
      <c r="JFH60" s="265"/>
      <c r="JFI60" s="265"/>
      <c r="JFJ60" s="265"/>
      <c r="JFK60" s="265"/>
      <c r="JFL60" s="265"/>
      <c r="JFM60" s="265"/>
      <c r="JFN60" s="265"/>
      <c r="JFO60" s="265"/>
      <c r="JFP60" s="265"/>
      <c r="JFQ60" s="265"/>
      <c r="JFR60" s="265"/>
      <c r="JFS60" s="265"/>
      <c r="JFT60" s="466" t="e">
        <f>'Пр 5 (произв)-'!#REF!</f>
        <v>#REF!</v>
      </c>
      <c r="JFU60" s="265" t="e">
        <f>'Пр 5 (произв)-'!#REF!</f>
        <v>#REF!</v>
      </c>
      <c r="JFV60" s="265" t="e">
        <f>'Пр 5 (произв)-'!#REF!</f>
        <v>#REF!</v>
      </c>
      <c r="JFW60" s="265" t="e">
        <f>'Пр 5 (произв)-'!#REF!</f>
        <v>#REF!</v>
      </c>
      <c r="JFX60" s="265" t="e">
        <f>'Пр 5 (произв)-'!#REF!</f>
        <v>#REF!</v>
      </c>
      <c r="JFY60" s="265"/>
      <c r="JFZ60" s="265"/>
      <c r="JGA60" s="265"/>
      <c r="JGB60" s="265"/>
      <c r="JGC60" s="265"/>
      <c r="JGD60" s="467" t="e">
        <f>'Пр 5 (произв)-'!#REF!</f>
        <v>#REF!</v>
      </c>
      <c r="JGE60" s="265" t="e">
        <f>'Пр 5 (произв)-'!#REF!</f>
        <v>#REF!</v>
      </c>
      <c r="JGF60" s="265" t="e">
        <f>'Пр 5 (произв)-'!#REF!</f>
        <v>#REF!</v>
      </c>
      <c r="JGG60" s="265" t="e">
        <f>'Пр 5 (произв)-'!#REF!</f>
        <v>#REF!</v>
      </c>
      <c r="JGH60" s="265" t="e">
        <f>'Пр 5 (произв)-'!#REF!</f>
        <v>#REF!</v>
      </c>
      <c r="JGI60" s="265"/>
      <c r="JGJ60" s="265"/>
      <c r="JGK60" s="265"/>
      <c r="JGL60" s="265"/>
      <c r="JGM60" s="265"/>
      <c r="JGN60" s="467" t="e">
        <f>'Пр 5 (произв)-'!#REF!</f>
        <v>#REF!</v>
      </c>
      <c r="JGO60" s="265" t="e">
        <f>'Пр 5 (произв)-'!#REF!</f>
        <v>#REF!</v>
      </c>
      <c r="JGP60" s="265" t="e">
        <f>'Пр 5 (произв)-'!#REF!</f>
        <v>#REF!</v>
      </c>
      <c r="JGQ60" s="265" t="e">
        <f>'Пр 5 (произв)-'!#REF!</f>
        <v>#REF!</v>
      </c>
      <c r="JGR60" s="265" t="e">
        <f>'Пр 5 (произв)-'!#REF!</f>
        <v>#REF!</v>
      </c>
      <c r="JGS60" s="265"/>
      <c r="JGT60" s="265"/>
      <c r="JGU60" s="265"/>
      <c r="JGV60" s="265"/>
      <c r="JGW60" s="265"/>
      <c r="JGX60" s="467" t="e">
        <f t="shared" ref="JGX60" si="547">JFT60+JGD60+JGN60</f>
        <v>#REF!</v>
      </c>
      <c r="JGY60" s="468" t="e">
        <f t="shared" ref="JGY60" si="548">JFU60+JGE60+JGO60</f>
        <v>#REF!</v>
      </c>
      <c r="JGZ60" s="468" t="e">
        <f t="shared" ref="JGZ60" si="549">JFV60+JGF60+JGP60</f>
        <v>#REF!</v>
      </c>
      <c r="JHA60" s="468" t="e">
        <f t="shared" ref="JHA60" si="550">JFW60+JGG60+JGQ60</f>
        <v>#REF!</v>
      </c>
      <c r="JHB60" s="468" t="e">
        <f t="shared" ref="JHB60" si="551">JFX60+JGH60+JGR60</f>
        <v>#REF!</v>
      </c>
      <c r="JHC60" s="265"/>
      <c r="JHD60" s="265"/>
      <c r="JHE60" s="265"/>
      <c r="JHF60" s="265"/>
      <c r="JHG60" s="265"/>
      <c r="JHH60" s="35"/>
      <c r="JHI60" s="34" t="e">
        <f>'Пр 5 (произв)-'!#REF!</f>
        <v>#REF!</v>
      </c>
      <c r="JHJ60" s="35" t="e">
        <f>'Пр 5 (произв)-'!#REF!</f>
        <v>#REF!</v>
      </c>
      <c r="JHK60" s="265" t="e">
        <f>'Пр 5 (произв)-'!#REF!</f>
        <v>#REF!</v>
      </c>
      <c r="JHL60" s="265"/>
      <c r="JHM60" s="265"/>
      <c r="JHN60" s="265"/>
      <c r="JHO60" s="265"/>
      <c r="JHP60" s="265"/>
      <c r="JHQ60" s="265"/>
      <c r="JHR60" s="265"/>
      <c r="JHS60" s="265"/>
      <c r="JHT60" s="265"/>
      <c r="JHU60" s="265"/>
      <c r="JHV60" s="265"/>
      <c r="JHW60" s="265"/>
      <c r="JHX60" s="265"/>
      <c r="JHY60" s="265"/>
      <c r="JHZ60" s="265"/>
      <c r="JIA60" s="265"/>
      <c r="JIB60" s="265"/>
      <c r="JIC60" s="265"/>
      <c r="JID60" s="265"/>
      <c r="JIE60" s="265"/>
      <c r="JIF60" s="466" t="e">
        <f>'Пр 5 (произв)-'!#REF!</f>
        <v>#REF!</v>
      </c>
      <c r="JIG60" s="265" t="e">
        <f>'Пр 5 (произв)-'!#REF!</f>
        <v>#REF!</v>
      </c>
      <c r="JIH60" s="265" t="e">
        <f>'Пр 5 (произв)-'!#REF!</f>
        <v>#REF!</v>
      </c>
      <c r="JII60" s="265" t="e">
        <f>'Пр 5 (произв)-'!#REF!</f>
        <v>#REF!</v>
      </c>
      <c r="JIJ60" s="265" t="e">
        <f>'Пр 5 (произв)-'!#REF!</f>
        <v>#REF!</v>
      </c>
      <c r="JIK60" s="265"/>
      <c r="JIL60" s="265"/>
      <c r="JIM60" s="265"/>
      <c r="JIN60" s="265"/>
      <c r="JIO60" s="265"/>
      <c r="JIP60" s="467" t="e">
        <f>'Пр 5 (произв)-'!#REF!</f>
        <v>#REF!</v>
      </c>
      <c r="JIQ60" s="265" t="e">
        <f>'Пр 5 (произв)-'!#REF!</f>
        <v>#REF!</v>
      </c>
      <c r="JIR60" s="265" t="e">
        <f>'Пр 5 (произв)-'!#REF!</f>
        <v>#REF!</v>
      </c>
      <c r="JIS60" s="265" t="e">
        <f>'Пр 5 (произв)-'!#REF!</f>
        <v>#REF!</v>
      </c>
      <c r="JIT60" s="265" t="e">
        <f>'Пр 5 (произв)-'!#REF!</f>
        <v>#REF!</v>
      </c>
      <c r="JIU60" s="265"/>
      <c r="JIV60" s="265"/>
      <c r="JIW60" s="265"/>
      <c r="JIX60" s="265"/>
      <c r="JIY60" s="265"/>
      <c r="JIZ60" s="467" t="e">
        <f>'Пр 5 (произв)-'!#REF!</f>
        <v>#REF!</v>
      </c>
      <c r="JJA60" s="265" t="e">
        <f>'Пр 5 (произв)-'!#REF!</f>
        <v>#REF!</v>
      </c>
      <c r="JJB60" s="265" t="e">
        <f>'Пр 5 (произв)-'!#REF!</f>
        <v>#REF!</v>
      </c>
      <c r="JJC60" s="265" t="e">
        <f>'Пр 5 (произв)-'!#REF!</f>
        <v>#REF!</v>
      </c>
      <c r="JJD60" s="265" t="e">
        <f>'Пр 5 (произв)-'!#REF!</f>
        <v>#REF!</v>
      </c>
      <c r="JJE60" s="265"/>
      <c r="JJF60" s="265"/>
      <c r="JJG60" s="265"/>
      <c r="JJH60" s="265"/>
      <c r="JJI60" s="265"/>
      <c r="JJJ60" s="467" t="e">
        <f t="shared" ref="JJJ60" si="552">JIF60+JIP60+JIZ60</f>
        <v>#REF!</v>
      </c>
      <c r="JJK60" s="468" t="e">
        <f t="shared" ref="JJK60" si="553">JIG60+JIQ60+JJA60</f>
        <v>#REF!</v>
      </c>
      <c r="JJL60" s="468" t="e">
        <f t="shared" ref="JJL60" si="554">JIH60+JIR60+JJB60</f>
        <v>#REF!</v>
      </c>
      <c r="JJM60" s="468" t="e">
        <f t="shared" ref="JJM60" si="555">JII60+JIS60+JJC60</f>
        <v>#REF!</v>
      </c>
      <c r="JJN60" s="468" t="e">
        <f t="shared" ref="JJN60" si="556">JIJ60+JIT60+JJD60</f>
        <v>#REF!</v>
      </c>
      <c r="JJO60" s="265"/>
      <c r="JJP60" s="265"/>
      <c r="JJQ60" s="265"/>
      <c r="JJR60" s="265"/>
      <c r="JJS60" s="265"/>
      <c r="JJT60" s="35"/>
      <c r="JJU60" s="34" t="e">
        <f>'Пр 5 (произв)-'!#REF!</f>
        <v>#REF!</v>
      </c>
      <c r="JJV60" s="35" t="e">
        <f>'Пр 5 (произв)-'!#REF!</f>
        <v>#REF!</v>
      </c>
      <c r="JJW60" s="265" t="e">
        <f>'Пр 5 (произв)-'!#REF!</f>
        <v>#REF!</v>
      </c>
      <c r="JJX60" s="265"/>
      <c r="JJY60" s="265"/>
      <c r="JJZ60" s="265"/>
      <c r="JKA60" s="265"/>
      <c r="JKB60" s="265"/>
      <c r="JKC60" s="265"/>
      <c r="JKD60" s="265"/>
      <c r="JKE60" s="265"/>
      <c r="JKF60" s="265"/>
      <c r="JKG60" s="265"/>
      <c r="JKH60" s="265"/>
      <c r="JKI60" s="265"/>
      <c r="JKJ60" s="265"/>
      <c r="JKK60" s="265"/>
      <c r="JKL60" s="265"/>
      <c r="JKM60" s="265"/>
      <c r="JKN60" s="265"/>
      <c r="JKO60" s="265"/>
      <c r="JKP60" s="265"/>
      <c r="JKQ60" s="265"/>
      <c r="JKR60" s="466" t="e">
        <f>'Пр 5 (произв)-'!#REF!</f>
        <v>#REF!</v>
      </c>
      <c r="JKS60" s="265" t="e">
        <f>'Пр 5 (произв)-'!#REF!</f>
        <v>#REF!</v>
      </c>
      <c r="JKT60" s="265" t="e">
        <f>'Пр 5 (произв)-'!#REF!</f>
        <v>#REF!</v>
      </c>
      <c r="JKU60" s="265" t="e">
        <f>'Пр 5 (произв)-'!#REF!</f>
        <v>#REF!</v>
      </c>
      <c r="JKV60" s="265" t="e">
        <f>'Пр 5 (произв)-'!#REF!</f>
        <v>#REF!</v>
      </c>
      <c r="JKW60" s="265"/>
      <c r="JKX60" s="265"/>
      <c r="JKY60" s="265"/>
      <c r="JKZ60" s="265"/>
      <c r="JLA60" s="265"/>
      <c r="JLB60" s="467" t="e">
        <f>'Пр 5 (произв)-'!#REF!</f>
        <v>#REF!</v>
      </c>
      <c r="JLC60" s="265" t="e">
        <f>'Пр 5 (произв)-'!#REF!</f>
        <v>#REF!</v>
      </c>
      <c r="JLD60" s="265" t="e">
        <f>'Пр 5 (произв)-'!#REF!</f>
        <v>#REF!</v>
      </c>
      <c r="JLE60" s="265" t="e">
        <f>'Пр 5 (произв)-'!#REF!</f>
        <v>#REF!</v>
      </c>
      <c r="JLF60" s="265" t="e">
        <f>'Пр 5 (произв)-'!#REF!</f>
        <v>#REF!</v>
      </c>
      <c r="JLG60" s="265"/>
      <c r="JLH60" s="265"/>
      <c r="JLI60" s="265"/>
      <c r="JLJ60" s="265"/>
      <c r="JLK60" s="265"/>
      <c r="JLL60" s="467" t="e">
        <f>'Пр 5 (произв)-'!#REF!</f>
        <v>#REF!</v>
      </c>
      <c r="JLM60" s="265" t="e">
        <f>'Пр 5 (произв)-'!#REF!</f>
        <v>#REF!</v>
      </c>
      <c r="JLN60" s="265" t="e">
        <f>'Пр 5 (произв)-'!#REF!</f>
        <v>#REF!</v>
      </c>
      <c r="JLO60" s="265" t="e">
        <f>'Пр 5 (произв)-'!#REF!</f>
        <v>#REF!</v>
      </c>
      <c r="JLP60" s="265" t="e">
        <f>'Пр 5 (произв)-'!#REF!</f>
        <v>#REF!</v>
      </c>
      <c r="JLQ60" s="265"/>
      <c r="JLR60" s="265"/>
      <c r="JLS60" s="265"/>
      <c r="JLT60" s="265"/>
      <c r="JLU60" s="265"/>
      <c r="JLV60" s="467" t="e">
        <f t="shared" ref="JLV60" si="557">JKR60+JLB60+JLL60</f>
        <v>#REF!</v>
      </c>
      <c r="JLW60" s="468" t="e">
        <f t="shared" ref="JLW60" si="558">JKS60+JLC60+JLM60</f>
        <v>#REF!</v>
      </c>
      <c r="JLX60" s="468" t="e">
        <f t="shared" ref="JLX60" si="559">JKT60+JLD60+JLN60</f>
        <v>#REF!</v>
      </c>
      <c r="JLY60" s="468" t="e">
        <f t="shared" ref="JLY60" si="560">JKU60+JLE60+JLO60</f>
        <v>#REF!</v>
      </c>
      <c r="JLZ60" s="468" t="e">
        <f t="shared" ref="JLZ60" si="561">JKV60+JLF60+JLP60</f>
        <v>#REF!</v>
      </c>
      <c r="JMA60" s="265"/>
      <c r="JMB60" s="265"/>
      <c r="JMC60" s="265"/>
      <c r="JMD60" s="265"/>
      <c r="JME60" s="265"/>
      <c r="JMF60" s="35"/>
      <c r="JMG60" s="34" t="e">
        <f>'Пр 5 (произв)-'!#REF!</f>
        <v>#REF!</v>
      </c>
      <c r="JMH60" s="35" t="e">
        <f>'Пр 5 (произв)-'!#REF!</f>
        <v>#REF!</v>
      </c>
      <c r="JMI60" s="265" t="e">
        <f>'Пр 5 (произв)-'!#REF!</f>
        <v>#REF!</v>
      </c>
      <c r="JMJ60" s="265"/>
      <c r="JMK60" s="265"/>
      <c r="JML60" s="265"/>
      <c r="JMM60" s="265"/>
      <c r="JMN60" s="265"/>
      <c r="JMO60" s="265"/>
      <c r="JMP60" s="265"/>
      <c r="JMQ60" s="265"/>
      <c r="JMR60" s="265"/>
      <c r="JMS60" s="265"/>
      <c r="JMT60" s="265"/>
      <c r="JMU60" s="265"/>
      <c r="JMV60" s="265"/>
      <c r="JMW60" s="265"/>
      <c r="JMX60" s="265"/>
      <c r="JMY60" s="265"/>
      <c r="JMZ60" s="265"/>
      <c r="JNA60" s="265"/>
      <c r="JNB60" s="265"/>
      <c r="JNC60" s="265"/>
      <c r="JND60" s="466" t="e">
        <f>'Пр 5 (произв)-'!#REF!</f>
        <v>#REF!</v>
      </c>
      <c r="JNE60" s="265" t="e">
        <f>'Пр 5 (произв)-'!#REF!</f>
        <v>#REF!</v>
      </c>
      <c r="JNF60" s="265" t="e">
        <f>'Пр 5 (произв)-'!#REF!</f>
        <v>#REF!</v>
      </c>
      <c r="JNG60" s="265" t="e">
        <f>'Пр 5 (произв)-'!#REF!</f>
        <v>#REF!</v>
      </c>
      <c r="JNH60" s="265" t="e">
        <f>'Пр 5 (произв)-'!#REF!</f>
        <v>#REF!</v>
      </c>
      <c r="JNI60" s="265"/>
      <c r="JNJ60" s="265"/>
      <c r="JNK60" s="265"/>
      <c r="JNL60" s="265"/>
      <c r="JNM60" s="265"/>
      <c r="JNN60" s="467" t="e">
        <f>'Пр 5 (произв)-'!#REF!</f>
        <v>#REF!</v>
      </c>
      <c r="JNO60" s="265" t="e">
        <f>'Пр 5 (произв)-'!#REF!</f>
        <v>#REF!</v>
      </c>
      <c r="JNP60" s="265" t="e">
        <f>'Пр 5 (произв)-'!#REF!</f>
        <v>#REF!</v>
      </c>
      <c r="JNQ60" s="265" t="e">
        <f>'Пр 5 (произв)-'!#REF!</f>
        <v>#REF!</v>
      </c>
      <c r="JNR60" s="265" t="e">
        <f>'Пр 5 (произв)-'!#REF!</f>
        <v>#REF!</v>
      </c>
      <c r="JNS60" s="265"/>
      <c r="JNT60" s="265"/>
      <c r="JNU60" s="265"/>
      <c r="JNV60" s="265"/>
      <c r="JNW60" s="265"/>
      <c r="JNX60" s="467" t="e">
        <f>'Пр 5 (произв)-'!#REF!</f>
        <v>#REF!</v>
      </c>
      <c r="JNY60" s="265" t="e">
        <f>'Пр 5 (произв)-'!#REF!</f>
        <v>#REF!</v>
      </c>
      <c r="JNZ60" s="265" t="e">
        <f>'Пр 5 (произв)-'!#REF!</f>
        <v>#REF!</v>
      </c>
      <c r="JOA60" s="265" t="e">
        <f>'Пр 5 (произв)-'!#REF!</f>
        <v>#REF!</v>
      </c>
      <c r="JOB60" s="265" t="e">
        <f>'Пр 5 (произв)-'!#REF!</f>
        <v>#REF!</v>
      </c>
      <c r="JOC60" s="265"/>
      <c r="JOD60" s="265"/>
      <c r="JOE60" s="265"/>
      <c r="JOF60" s="265"/>
      <c r="JOG60" s="265"/>
      <c r="JOH60" s="467" t="e">
        <f t="shared" ref="JOH60" si="562">JND60+JNN60+JNX60</f>
        <v>#REF!</v>
      </c>
      <c r="JOI60" s="468" t="e">
        <f t="shared" ref="JOI60" si="563">JNE60+JNO60+JNY60</f>
        <v>#REF!</v>
      </c>
      <c r="JOJ60" s="468" t="e">
        <f t="shared" ref="JOJ60" si="564">JNF60+JNP60+JNZ60</f>
        <v>#REF!</v>
      </c>
      <c r="JOK60" s="468" t="e">
        <f t="shared" ref="JOK60" si="565">JNG60+JNQ60+JOA60</f>
        <v>#REF!</v>
      </c>
      <c r="JOL60" s="468" t="e">
        <f t="shared" ref="JOL60" si="566">JNH60+JNR60+JOB60</f>
        <v>#REF!</v>
      </c>
      <c r="JOM60" s="265"/>
      <c r="JON60" s="265"/>
      <c r="JOO60" s="265"/>
      <c r="JOP60" s="265"/>
      <c r="JOQ60" s="265"/>
      <c r="JOR60" s="35"/>
      <c r="JOS60" s="34" t="e">
        <f>'Пр 5 (произв)-'!#REF!</f>
        <v>#REF!</v>
      </c>
      <c r="JOT60" s="35" t="e">
        <f>'Пр 5 (произв)-'!#REF!</f>
        <v>#REF!</v>
      </c>
      <c r="JOU60" s="265" t="e">
        <f>'Пр 5 (произв)-'!#REF!</f>
        <v>#REF!</v>
      </c>
      <c r="JOV60" s="265"/>
      <c r="JOW60" s="265"/>
      <c r="JOX60" s="265"/>
      <c r="JOY60" s="265"/>
      <c r="JOZ60" s="265"/>
      <c r="JPA60" s="265"/>
      <c r="JPB60" s="265"/>
      <c r="JPC60" s="265"/>
      <c r="JPD60" s="265"/>
      <c r="JPE60" s="265"/>
      <c r="JPF60" s="265"/>
      <c r="JPG60" s="265"/>
      <c r="JPH60" s="265"/>
      <c r="JPI60" s="265"/>
      <c r="JPJ60" s="265"/>
      <c r="JPK60" s="265"/>
      <c r="JPL60" s="265"/>
      <c r="JPM60" s="265"/>
      <c r="JPN60" s="265"/>
      <c r="JPO60" s="265"/>
      <c r="JPP60" s="466" t="e">
        <f>'Пр 5 (произв)-'!#REF!</f>
        <v>#REF!</v>
      </c>
      <c r="JPQ60" s="265" t="e">
        <f>'Пр 5 (произв)-'!#REF!</f>
        <v>#REF!</v>
      </c>
      <c r="JPR60" s="265" t="e">
        <f>'Пр 5 (произв)-'!#REF!</f>
        <v>#REF!</v>
      </c>
      <c r="JPS60" s="265" t="e">
        <f>'Пр 5 (произв)-'!#REF!</f>
        <v>#REF!</v>
      </c>
      <c r="JPT60" s="265" t="e">
        <f>'Пр 5 (произв)-'!#REF!</f>
        <v>#REF!</v>
      </c>
      <c r="JPU60" s="265"/>
      <c r="JPV60" s="265"/>
      <c r="JPW60" s="265"/>
      <c r="JPX60" s="265"/>
      <c r="JPY60" s="265"/>
      <c r="JPZ60" s="467" t="e">
        <f>'Пр 5 (произв)-'!#REF!</f>
        <v>#REF!</v>
      </c>
      <c r="JQA60" s="265" t="e">
        <f>'Пр 5 (произв)-'!#REF!</f>
        <v>#REF!</v>
      </c>
      <c r="JQB60" s="265" t="e">
        <f>'Пр 5 (произв)-'!#REF!</f>
        <v>#REF!</v>
      </c>
      <c r="JQC60" s="265" t="e">
        <f>'Пр 5 (произв)-'!#REF!</f>
        <v>#REF!</v>
      </c>
      <c r="JQD60" s="265" t="e">
        <f>'Пр 5 (произв)-'!#REF!</f>
        <v>#REF!</v>
      </c>
      <c r="JQE60" s="265"/>
      <c r="JQF60" s="265"/>
      <c r="JQG60" s="265"/>
      <c r="JQH60" s="265"/>
      <c r="JQI60" s="265"/>
      <c r="JQJ60" s="467" t="e">
        <f>'Пр 5 (произв)-'!#REF!</f>
        <v>#REF!</v>
      </c>
      <c r="JQK60" s="265" t="e">
        <f>'Пр 5 (произв)-'!#REF!</f>
        <v>#REF!</v>
      </c>
      <c r="JQL60" s="265" t="e">
        <f>'Пр 5 (произв)-'!#REF!</f>
        <v>#REF!</v>
      </c>
      <c r="JQM60" s="265" t="e">
        <f>'Пр 5 (произв)-'!#REF!</f>
        <v>#REF!</v>
      </c>
      <c r="JQN60" s="265" t="e">
        <f>'Пр 5 (произв)-'!#REF!</f>
        <v>#REF!</v>
      </c>
      <c r="JQO60" s="265"/>
      <c r="JQP60" s="265"/>
      <c r="JQQ60" s="265"/>
      <c r="JQR60" s="265"/>
      <c r="JQS60" s="265"/>
      <c r="JQT60" s="467" t="e">
        <f t="shared" ref="JQT60" si="567">JPP60+JPZ60+JQJ60</f>
        <v>#REF!</v>
      </c>
      <c r="JQU60" s="468" t="e">
        <f t="shared" ref="JQU60" si="568">JPQ60+JQA60+JQK60</f>
        <v>#REF!</v>
      </c>
      <c r="JQV60" s="468" t="e">
        <f t="shared" ref="JQV60" si="569">JPR60+JQB60+JQL60</f>
        <v>#REF!</v>
      </c>
      <c r="JQW60" s="468" t="e">
        <f t="shared" ref="JQW60" si="570">JPS60+JQC60+JQM60</f>
        <v>#REF!</v>
      </c>
      <c r="JQX60" s="468" t="e">
        <f t="shared" ref="JQX60" si="571">JPT60+JQD60+JQN60</f>
        <v>#REF!</v>
      </c>
      <c r="JQY60" s="265"/>
      <c r="JQZ60" s="265"/>
      <c r="JRA60" s="265"/>
      <c r="JRB60" s="265"/>
      <c r="JRC60" s="265"/>
      <c r="JRD60" s="35"/>
      <c r="JRE60" s="34" t="e">
        <f>'Пр 5 (произв)-'!#REF!</f>
        <v>#REF!</v>
      </c>
      <c r="JRF60" s="35" t="e">
        <f>'Пр 5 (произв)-'!#REF!</f>
        <v>#REF!</v>
      </c>
      <c r="JRG60" s="265" t="e">
        <f>'Пр 5 (произв)-'!#REF!</f>
        <v>#REF!</v>
      </c>
      <c r="JRH60" s="265"/>
      <c r="JRI60" s="265"/>
      <c r="JRJ60" s="265"/>
      <c r="JRK60" s="265"/>
      <c r="JRL60" s="265"/>
      <c r="JRM60" s="265"/>
      <c r="JRN60" s="265"/>
      <c r="JRO60" s="265"/>
      <c r="JRP60" s="265"/>
      <c r="JRQ60" s="265"/>
      <c r="JRR60" s="265"/>
      <c r="JRS60" s="265"/>
      <c r="JRT60" s="265"/>
      <c r="JRU60" s="265"/>
      <c r="JRV60" s="265"/>
      <c r="JRW60" s="265"/>
      <c r="JRX60" s="265"/>
      <c r="JRY60" s="265"/>
      <c r="JRZ60" s="265"/>
      <c r="JSA60" s="265"/>
      <c r="JSB60" s="466" t="e">
        <f>'Пр 5 (произв)-'!#REF!</f>
        <v>#REF!</v>
      </c>
      <c r="JSC60" s="265" t="e">
        <f>'Пр 5 (произв)-'!#REF!</f>
        <v>#REF!</v>
      </c>
      <c r="JSD60" s="265" t="e">
        <f>'Пр 5 (произв)-'!#REF!</f>
        <v>#REF!</v>
      </c>
      <c r="JSE60" s="265" t="e">
        <f>'Пр 5 (произв)-'!#REF!</f>
        <v>#REF!</v>
      </c>
      <c r="JSF60" s="265" t="e">
        <f>'Пр 5 (произв)-'!#REF!</f>
        <v>#REF!</v>
      </c>
      <c r="JSG60" s="265"/>
      <c r="JSH60" s="265"/>
      <c r="JSI60" s="265"/>
      <c r="JSJ60" s="265"/>
      <c r="JSK60" s="265"/>
      <c r="JSL60" s="467" t="e">
        <f>'Пр 5 (произв)-'!#REF!</f>
        <v>#REF!</v>
      </c>
      <c r="JSM60" s="265" t="e">
        <f>'Пр 5 (произв)-'!#REF!</f>
        <v>#REF!</v>
      </c>
      <c r="JSN60" s="265" t="e">
        <f>'Пр 5 (произв)-'!#REF!</f>
        <v>#REF!</v>
      </c>
      <c r="JSO60" s="265" t="e">
        <f>'Пр 5 (произв)-'!#REF!</f>
        <v>#REF!</v>
      </c>
      <c r="JSP60" s="265" t="e">
        <f>'Пр 5 (произв)-'!#REF!</f>
        <v>#REF!</v>
      </c>
      <c r="JSQ60" s="265"/>
      <c r="JSR60" s="265"/>
      <c r="JSS60" s="265"/>
      <c r="JST60" s="265"/>
      <c r="JSU60" s="265"/>
      <c r="JSV60" s="467" t="e">
        <f>'Пр 5 (произв)-'!#REF!</f>
        <v>#REF!</v>
      </c>
      <c r="JSW60" s="265" t="e">
        <f>'Пр 5 (произв)-'!#REF!</f>
        <v>#REF!</v>
      </c>
      <c r="JSX60" s="265" t="e">
        <f>'Пр 5 (произв)-'!#REF!</f>
        <v>#REF!</v>
      </c>
      <c r="JSY60" s="265" t="e">
        <f>'Пр 5 (произв)-'!#REF!</f>
        <v>#REF!</v>
      </c>
      <c r="JSZ60" s="265" t="e">
        <f>'Пр 5 (произв)-'!#REF!</f>
        <v>#REF!</v>
      </c>
      <c r="JTA60" s="265"/>
      <c r="JTB60" s="265"/>
      <c r="JTC60" s="265"/>
      <c r="JTD60" s="265"/>
      <c r="JTE60" s="265"/>
      <c r="JTF60" s="467" t="e">
        <f t="shared" ref="JTF60" si="572">JSB60+JSL60+JSV60</f>
        <v>#REF!</v>
      </c>
      <c r="JTG60" s="468" t="e">
        <f t="shared" ref="JTG60" si="573">JSC60+JSM60+JSW60</f>
        <v>#REF!</v>
      </c>
      <c r="JTH60" s="468" t="e">
        <f t="shared" ref="JTH60" si="574">JSD60+JSN60+JSX60</f>
        <v>#REF!</v>
      </c>
      <c r="JTI60" s="468" t="e">
        <f t="shared" ref="JTI60" si="575">JSE60+JSO60+JSY60</f>
        <v>#REF!</v>
      </c>
      <c r="JTJ60" s="468" t="e">
        <f t="shared" ref="JTJ60" si="576">JSF60+JSP60+JSZ60</f>
        <v>#REF!</v>
      </c>
      <c r="JTK60" s="265"/>
      <c r="JTL60" s="265"/>
      <c r="JTM60" s="265"/>
      <c r="JTN60" s="265"/>
      <c r="JTO60" s="265"/>
      <c r="JTP60" s="35"/>
      <c r="JTQ60" s="34" t="e">
        <f>'Пр 5 (произв)-'!#REF!</f>
        <v>#REF!</v>
      </c>
      <c r="JTR60" s="35" t="e">
        <f>'Пр 5 (произв)-'!#REF!</f>
        <v>#REF!</v>
      </c>
      <c r="JTS60" s="265" t="e">
        <f>'Пр 5 (произв)-'!#REF!</f>
        <v>#REF!</v>
      </c>
      <c r="JTT60" s="265"/>
      <c r="JTU60" s="265"/>
      <c r="JTV60" s="265"/>
      <c r="JTW60" s="265"/>
      <c r="JTX60" s="265"/>
      <c r="JTY60" s="265"/>
      <c r="JTZ60" s="265"/>
      <c r="JUA60" s="265"/>
      <c r="JUB60" s="265"/>
      <c r="JUC60" s="265"/>
      <c r="JUD60" s="265"/>
      <c r="JUE60" s="265"/>
      <c r="JUF60" s="265"/>
      <c r="JUG60" s="265"/>
      <c r="JUH60" s="265"/>
      <c r="JUI60" s="265"/>
      <c r="JUJ60" s="265"/>
      <c r="JUK60" s="265"/>
      <c r="JUL60" s="265"/>
      <c r="JUM60" s="265"/>
      <c r="JUN60" s="466" t="e">
        <f>'Пр 5 (произв)-'!#REF!</f>
        <v>#REF!</v>
      </c>
      <c r="JUO60" s="265" t="e">
        <f>'Пр 5 (произв)-'!#REF!</f>
        <v>#REF!</v>
      </c>
      <c r="JUP60" s="265" t="e">
        <f>'Пр 5 (произв)-'!#REF!</f>
        <v>#REF!</v>
      </c>
      <c r="JUQ60" s="265" t="e">
        <f>'Пр 5 (произв)-'!#REF!</f>
        <v>#REF!</v>
      </c>
      <c r="JUR60" s="265" t="e">
        <f>'Пр 5 (произв)-'!#REF!</f>
        <v>#REF!</v>
      </c>
      <c r="JUS60" s="265"/>
      <c r="JUT60" s="265"/>
      <c r="JUU60" s="265"/>
      <c r="JUV60" s="265"/>
      <c r="JUW60" s="265"/>
      <c r="JUX60" s="467" t="e">
        <f>'Пр 5 (произв)-'!#REF!</f>
        <v>#REF!</v>
      </c>
      <c r="JUY60" s="265" t="e">
        <f>'Пр 5 (произв)-'!#REF!</f>
        <v>#REF!</v>
      </c>
      <c r="JUZ60" s="265" t="e">
        <f>'Пр 5 (произв)-'!#REF!</f>
        <v>#REF!</v>
      </c>
      <c r="JVA60" s="265" t="e">
        <f>'Пр 5 (произв)-'!#REF!</f>
        <v>#REF!</v>
      </c>
      <c r="JVB60" s="265" t="e">
        <f>'Пр 5 (произв)-'!#REF!</f>
        <v>#REF!</v>
      </c>
      <c r="JVC60" s="265"/>
      <c r="JVD60" s="265"/>
      <c r="JVE60" s="265"/>
      <c r="JVF60" s="265"/>
      <c r="JVG60" s="265"/>
      <c r="JVH60" s="467" t="e">
        <f>'Пр 5 (произв)-'!#REF!</f>
        <v>#REF!</v>
      </c>
      <c r="JVI60" s="265" t="e">
        <f>'Пр 5 (произв)-'!#REF!</f>
        <v>#REF!</v>
      </c>
      <c r="JVJ60" s="265" t="e">
        <f>'Пр 5 (произв)-'!#REF!</f>
        <v>#REF!</v>
      </c>
      <c r="JVK60" s="265" t="e">
        <f>'Пр 5 (произв)-'!#REF!</f>
        <v>#REF!</v>
      </c>
      <c r="JVL60" s="265" t="e">
        <f>'Пр 5 (произв)-'!#REF!</f>
        <v>#REF!</v>
      </c>
      <c r="JVM60" s="265"/>
      <c r="JVN60" s="265"/>
      <c r="JVO60" s="265"/>
      <c r="JVP60" s="265"/>
      <c r="JVQ60" s="265"/>
      <c r="JVR60" s="467" t="e">
        <f t="shared" ref="JVR60" si="577">JUN60+JUX60+JVH60</f>
        <v>#REF!</v>
      </c>
      <c r="JVS60" s="468" t="e">
        <f t="shared" ref="JVS60" si="578">JUO60+JUY60+JVI60</f>
        <v>#REF!</v>
      </c>
      <c r="JVT60" s="468" t="e">
        <f t="shared" ref="JVT60" si="579">JUP60+JUZ60+JVJ60</f>
        <v>#REF!</v>
      </c>
      <c r="JVU60" s="468" t="e">
        <f t="shared" ref="JVU60" si="580">JUQ60+JVA60+JVK60</f>
        <v>#REF!</v>
      </c>
      <c r="JVV60" s="468" t="e">
        <f t="shared" ref="JVV60" si="581">JUR60+JVB60+JVL60</f>
        <v>#REF!</v>
      </c>
      <c r="JVW60" s="265"/>
      <c r="JVX60" s="265"/>
      <c r="JVY60" s="265"/>
      <c r="JVZ60" s="265"/>
      <c r="JWA60" s="265"/>
      <c r="JWB60" s="35"/>
      <c r="JWC60" s="34" t="e">
        <f>'Пр 5 (произв)-'!#REF!</f>
        <v>#REF!</v>
      </c>
      <c r="JWD60" s="35" t="e">
        <f>'Пр 5 (произв)-'!#REF!</f>
        <v>#REF!</v>
      </c>
      <c r="JWE60" s="265" t="e">
        <f>'Пр 5 (произв)-'!#REF!</f>
        <v>#REF!</v>
      </c>
      <c r="JWF60" s="265"/>
      <c r="JWG60" s="265"/>
      <c r="JWH60" s="265"/>
      <c r="JWI60" s="265"/>
      <c r="JWJ60" s="265"/>
      <c r="JWK60" s="265"/>
      <c r="JWL60" s="265"/>
      <c r="JWM60" s="265"/>
      <c r="JWN60" s="265"/>
      <c r="JWO60" s="265"/>
      <c r="JWP60" s="265"/>
      <c r="JWQ60" s="265"/>
      <c r="JWR60" s="265"/>
      <c r="JWS60" s="265"/>
      <c r="JWT60" s="265"/>
      <c r="JWU60" s="265"/>
      <c r="JWV60" s="265"/>
      <c r="JWW60" s="265"/>
      <c r="JWX60" s="265"/>
      <c r="JWY60" s="265"/>
      <c r="JWZ60" s="466" t="e">
        <f>'Пр 5 (произв)-'!#REF!</f>
        <v>#REF!</v>
      </c>
      <c r="JXA60" s="265" t="e">
        <f>'Пр 5 (произв)-'!#REF!</f>
        <v>#REF!</v>
      </c>
      <c r="JXB60" s="265" t="e">
        <f>'Пр 5 (произв)-'!#REF!</f>
        <v>#REF!</v>
      </c>
      <c r="JXC60" s="265" t="e">
        <f>'Пр 5 (произв)-'!#REF!</f>
        <v>#REF!</v>
      </c>
      <c r="JXD60" s="265" t="e">
        <f>'Пр 5 (произв)-'!#REF!</f>
        <v>#REF!</v>
      </c>
      <c r="JXE60" s="265"/>
      <c r="JXF60" s="265"/>
      <c r="JXG60" s="265"/>
      <c r="JXH60" s="265"/>
      <c r="JXI60" s="265"/>
      <c r="JXJ60" s="467" t="e">
        <f>'Пр 5 (произв)-'!#REF!</f>
        <v>#REF!</v>
      </c>
      <c r="JXK60" s="265" t="e">
        <f>'Пр 5 (произв)-'!#REF!</f>
        <v>#REF!</v>
      </c>
      <c r="JXL60" s="265" t="e">
        <f>'Пр 5 (произв)-'!#REF!</f>
        <v>#REF!</v>
      </c>
      <c r="JXM60" s="265" t="e">
        <f>'Пр 5 (произв)-'!#REF!</f>
        <v>#REF!</v>
      </c>
      <c r="JXN60" s="265" t="e">
        <f>'Пр 5 (произв)-'!#REF!</f>
        <v>#REF!</v>
      </c>
      <c r="JXO60" s="265"/>
      <c r="JXP60" s="265"/>
      <c r="JXQ60" s="265"/>
      <c r="JXR60" s="265"/>
      <c r="JXS60" s="265"/>
      <c r="JXT60" s="467" t="e">
        <f>'Пр 5 (произв)-'!#REF!</f>
        <v>#REF!</v>
      </c>
      <c r="JXU60" s="265" t="e">
        <f>'Пр 5 (произв)-'!#REF!</f>
        <v>#REF!</v>
      </c>
      <c r="JXV60" s="265" t="e">
        <f>'Пр 5 (произв)-'!#REF!</f>
        <v>#REF!</v>
      </c>
      <c r="JXW60" s="265" t="e">
        <f>'Пр 5 (произв)-'!#REF!</f>
        <v>#REF!</v>
      </c>
      <c r="JXX60" s="265" t="e">
        <f>'Пр 5 (произв)-'!#REF!</f>
        <v>#REF!</v>
      </c>
      <c r="JXY60" s="265"/>
      <c r="JXZ60" s="265"/>
      <c r="JYA60" s="265"/>
      <c r="JYB60" s="265"/>
      <c r="JYC60" s="265"/>
      <c r="JYD60" s="467" t="e">
        <f t="shared" ref="JYD60" si="582">JWZ60+JXJ60+JXT60</f>
        <v>#REF!</v>
      </c>
      <c r="JYE60" s="468" t="e">
        <f t="shared" ref="JYE60" si="583">JXA60+JXK60+JXU60</f>
        <v>#REF!</v>
      </c>
      <c r="JYF60" s="468" t="e">
        <f t="shared" ref="JYF60" si="584">JXB60+JXL60+JXV60</f>
        <v>#REF!</v>
      </c>
      <c r="JYG60" s="468" t="e">
        <f t="shared" ref="JYG60" si="585">JXC60+JXM60+JXW60</f>
        <v>#REF!</v>
      </c>
      <c r="JYH60" s="468" t="e">
        <f t="shared" ref="JYH60" si="586">JXD60+JXN60+JXX60</f>
        <v>#REF!</v>
      </c>
      <c r="JYI60" s="265"/>
      <c r="JYJ60" s="265"/>
      <c r="JYK60" s="265"/>
      <c r="JYL60" s="265"/>
      <c r="JYM60" s="265"/>
      <c r="JYN60" s="35"/>
      <c r="JYO60" s="34" t="e">
        <f>'Пр 5 (произв)-'!#REF!</f>
        <v>#REF!</v>
      </c>
      <c r="JYP60" s="35" t="e">
        <f>'Пр 5 (произв)-'!#REF!</f>
        <v>#REF!</v>
      </c>
      <c r="JYQ60" s="265" t="e">
        <f>'Пр 5 (произв)-'!#REF!</f>
        <v>#REF!</v>
      </c>
      <c r="JYR60" s="265"/>
      <c r="JYS60" s="265"/>
      <c r="JYT60" s="265"/>
      <c r="JYU60" s="265"/>
      <c r="JYV60" s="265"/>
      <c r="JYW60" s="265"/>
      <c r="JYX60" s="265"/>
      <c r="JYY60" s="265"/>
      <c r="JYZ60" s="265"/>
      <c r="JZA60" s="265"/>
      <c r="JZB60" s="265"/>
      <c r="JZC60" s="265"/>
      <c r="JZD60" s="265"/>
      <c r="JZE60" s="265"/>
      <c r="JZF60" s="265"/>
      <c r="JZG60" s="265"/>
      <c r="JZH60" s="265"/>
      <c r="JZI60" s="265"/>
      <c r="JZJ60" s="265"/>
      <c r="JZK60" s="265"/>
      <c r="JZL60" s="466" t="e">
        <f>'Пр 5 (произв)-'!#REF!</f>
        <v>#REF!</v>
      </c>
      <c r="JZM60" s="265" t="e">
        <f>'Пр 5 (произв)-'!#REF!</f>
        <v>#REF!</v>
      </c>
      <c r="JZN60" s="265" t="e">
        <f>'Пр 5 (произв)-'!#REF!</f>
        <v>#REF!</v>
      </c>
      <c r="JZO60" s="265" t="e">
        <f>'Пр 5 (произв)-'!#REF!</f>
        <v>#REF!</v>
      </c>
      <c r="JZP60" s="265" t="e">
        <f>'Пр 5 (произв)-'!#REF!</f>
        <v>#REF!</v>
      </c>
      <c r="JZQ60" s="265"/>
      <c r="JZR60" s="265"/>
      <c r="JZS60" s="265"/>
      <c r="JZT60" s="265"/>
      <c r="JZU60" s="265"/>
      <c r="JZV60" s="467" t="e">
        <f>'Пр 5 (произв)-'!#REF!</f>
        <v>#REF!</v>
      </c>
      <c r="JZW60" s="265" t="e">
        <f>'Пр 5 (произв)-'!#REF!</f>
        <v>#REF!</v>
      </c>
      <c r="JZX60" s="265" t="e">
        <f>'Пр 5 (произв)-'!#REF!</f>
        <v>#REF!</v>
      </c>
      <c r="JZY60" s="265" t="e">
        <f>'Пр 5 (произв)-'!#REF!</f>
        <v>#REF!</v>
      </c>
      <c r="JZZ60" s="265" t="e">
        <f>'Пр 5 (произв)-'!#REF!</f>
        <v>#REF!</v>
      </c>
      <c r="KAA60" s="265"/>
      <c r="KAB60" s="265"/>
      <c r="KAC60" s="265"/>
      <c r="KAD60" s="265"/>
      <c r="KAE60" s="265"/>
      <c r="KAF60" s="467" t="e">
        <f>'Пр 5 (произв)-'!#REF!</f>
        <v>#REF!</v>
      </c>
      <c r="KAG60" s="265" t="e">
        <f>'Пр 5 (произв)-'!#REF!</f>
        <v>#REF!</v>
      </c>
      <c r="KAH60" s="265" t="e">
        <f>'Пр 5 (произв)-'!#REF!</f>
        <v>#REF!</v>
      </c>
      <c r="KAI60" s="265" t="e">
        <f>'Пр 5 (произв)-'!#REF!</f>
        <v>#REF!</v>
      </c>
      <c r="KAJ60" s="265" t="e">
        <f>'Пр 5 (произв)-'!#REF!</f>
        <v>#REF!</v>
      </c>
      <c r="KAK60" s="265"/>
      <c r="KAL60" s="265"/>
      <c r="KAM60" s="265"/>
      <c r="KAN60" s="265"/>
      <c r="KAO60" s="265"/>
      <c r="KAP60" s="467" t="e">
        <f t="shared" ref="KAP60" si="587">JZL60+JZV60+KAF60</f>
        <v>#REF!</v>
      </c>
      <c r="KAQ60" s="468" t="e">
        <f t="shared" ref="KAQ60" si="588">JZM60+JZW60+KAG60</f>
        <v>#REF!</v>
      </c>
      <c r="KAR60" s="468" t="e">
        <f t="shared" ref="KAR60" si="589">JZN60+JZX60+KAH60</f>
        <v>#REF!</v>
      </c>
      <c r="KAS60" s="468" t="e">
        <f t="shared" ref="KAS60" si="590">JZO60+JZY60+KAI60</f>
        <v>#REF!</v>
      </c>
      <c r="KAT60" s="468" t="e">
        <f t="shared" ref="KAT60" si="591">JZP60+JZZ60+KAJ60</f>
        <v>#REF!</v>
      </c>
      <c r="KAU60" s="265"/>
      <c r="KAV60" s="265"/>
      <c r="KAW60" s="265"/>
      <c r="KAX60" s="265"/>
      <c r="KAY60" s="265"/>
      <c r="KAZ60" s="35"/>
      <c r="KBA60" s="34" t="e">
        <f>'Пр 5 (произв)-'!#REF!</f>
        <v>#REF!</v>
      </c>
      <c r="KBB60" s="35" t="e">
        <f>'Пр 5 (произв)-'!#REF!</f>
        <v>#REF!</v>
      </c>
      <c r="KBC60" s="265" t="e">
        <f>'Пр 5 (произв)-'!#REF!</f>
        <v>#REF!</v>
      </c>
      <c r="KBD60" s="265"/>
      <c r="KBE60" s="265"/>
      <c r="KBF60" s="265"/>
      <c r="KBG60" s="265"/>
      <c r="KBH60" s="265"/>
      <c r="KBI60" s="265"/>
      <c r="KBJ60" s="265"/>
      <c r="KBK60" s="265"/>
      <c r="KBL60" s="265"/>
      <c r="KBM60" s="265"/>
      <c r="KBN60" s="265"/>
      <c r="KBO60" s="265"/>
      <c r="KBP60" s="265"/>
      <c r="KBQ60" s="265"/>
      <c r="KBR60" s="265"/>
      <c r="KBS60" s="265"/>
      <c r="KBT60" s="265"/>
      <c r="KBU60" s="265"/>
      <c r="KBV60" s="265"/>
      <c r="KBW60" s="265"/>
      <c r="KBX60" s="466" t="e">
        <f>'Пр 5 (произв)-'!#REF!</f>
        <v>#REF!</v>
      </c>
      <c r="KBY60" s="265" t="e">
        <f>'Пр 5 (произв)-'!#REF!</f>
        <v>#REF!</v>
      </c>
      <c r="KBZ60" s="265" t="e">
        <f>'Пр 5 (произв)-'!#REF!</f>
        <v>#REF!</v>
      </c>
      <c r="KCA60" s="265" t="e">
        <f>'Пр 5 (произв)-'!#REF!</f>
        <v>#REF!</v>
      </c>
      <c r="KCB60" s="265" t="e">
        <f>'Пр 5 (произв)-'!#REF!</f>
        <v>#REF!</v>
      </c>
      <c r="KCC60" s="265"/>
      <c r="KCD60" s="265"/>
      <c r="KCE60" s="265"/>
      <c r="KCF60" s="265"/>
      <c r="KCG60" s="265"/>
      <c r="KCH60" s="467" t="e">
        <f>'Пр 5 (произв)-'!#REF!</f>
        <v>#REF!</v>
      </c>
      <c r="KCI60" s="265" t="e">
        <f>'Пр 5 (произв)-'!#REF!</f>
        <v>#REF!</v>
      </c>
      <c r="KCJ60" s="265" t="e">
        <f>'Пр 5 (произв)-'!#REF!</f>
        <v>#REF!</v>
      </c>
      <c r="KCK60" s="265" t="e">
        <f>'Пр 5 (произв)-'!#REF!</f>
        <v>#REF!</v>
      </c>
      <c r="KCL60" s="265" t="e">
        <f>'Пр 5 (произв)-'!#REF!</f>
        <v>#REF!</v>
      </c>
      <c r="KCM60" s="265"/>
      <c r="KCN60" s="265"/>
      <c r="KCO60" s="265"/>
      <c r="KCP60" s="265"/>
      <c r="KCQ60" s="265"/>
      <c r="KCR60" s="467" t="e">
        <f>'Пр 5 (произв)-'!#REF!</f>
        <v>#REF!</v>
      </c>
      <c r="KCS60" s="265" t="e">
        <f>'Пр 5 (произв)-'!#REF!</f>
        <v>#REF!</v>
      </c>
      <c r="KCT60" s="265" t="e">
        <f>'Пр 5 (произв)-'!#REF!</f>
        <v>#REF!</v>
      </c>
      <c r="KCU60" s="265" t="e">
        <f>'Пр 5 (произв)-'!#REF!</f>
        <v>#REF!</v>
      </c>
      <c r="KCV60" s="265" t="e">
        <f>'Пр 5 (произв)-'!#REF!</f>
        <v>#REF!</v>
      </c>
      <c r="KCW60" s="265"/>
      <c r="KCX60" s="265"/>
      <c r="KCY60" s="265"/>
      <c r="KCZ60" s="265"/>
      <c r="KDA60" s="265"/>
      <c r="KDB60" s="467" t="e">
        <f t="shared" ref="KDB60" si="592">KBX60+KCH60+KCR60</f>
        <v>#REF!</v>
      </c>
      <c r="KDC60" s="468" t="e">
        <f t="shared" ref="KDC60" si="593">KBY60+KCI60+KCS60</f>
        <v>#REF!</v>
      </c>
      <c r="KDD60" s="468" t="e">
        <f t="shared" ref="KDD60" si="594">KBZ60+KCJ60+KCT60</f>
        <v>#REF!</v>
      </c>
      <c r="KDE60" s="468" t="e">
        <f t="shared" ref="KDE60" si="595">KCA60+KCK60+KCU60</f>
        <v>#REF!</v>
      </c>
      <c r="KDF60" s="468" t="e">
        <f t="shared" ref="KDF60" si="596">KCB60+KCL60+KCV60</f>
        <v>#REF!</v>
      </c>
      <c r="KDG60" s="265"/>
      <c r="KDH60" s="265"/>
      <c r="KDI60" s="265"/>
      <c r="KDJ60" s="265"/>
      <c r="KDK60" s="265"/>
      <c r="KDL60" s="35"/>
      <c r="KDM60" s="34" t="e">
        <f>'Пр 5 (произв)-'!#REF!</f>
        <v>#REF!</v>
      </c>
      <c r="KDN60" s="35" t="e">
        <f>'Пр 5 (произв)-'!#REF!</f>
        <v>#REF!</v>
      </c>
      <c r="KDO60" s="265" t="e">
        <f>'Пр 5 (произв)-'!#REF!</f>
        <v>#REF!</v>
      </c>
      <c r="KDP60" s="265"/>
      <c r="KDQ60" s="265"/>
      <c r="KDR60" s="265"/>
      <c r="KDS60" s="265"/>
      <c r="KDT60" s="265"/>
      <c r="KDU60" s="265"/>
      <c r="KDV60" s="265"/>
      <c r="KDW60" s="265"/>
      <c r="KDX60" s="265"/>
      <c r="KDY60" s="265"/>
      <c r="KDZ60" s="265"/>
      <c r="KEA60" s="265"/>
      <c r="KEB60" s="265"/>
      <c r="KEC60" s="265"/>
      <c r="KED60" s="265"/>
      <c r="KEE60" s="265"/>
      <c r="KEF60" s="265"/>
      <c r="KEG60" s="265"/>
      <c r="KEH60" s="265"/>
      <c r="KEI60" s="265"/>
      <c r="KEJ60" s="466" t="e">
        <f>'Пр 5 (произв)-'!#REF!</f>
        <v>#REF!</v>
      </c>
      <c r="KEK60" s="265" t="e">
        <f>'Пр 5 (произв)-'!#REF!</f>
        <v>#REF!</v>
      </c>
      <c r="KEL60" s="265" t="e">
        <f>'Пр 5 (произв)-'!#REF!</f>
        <v>#REF!</v>
      </c>
      <c r="KEM60" s="265" t="e">
        <f>'Пр 5 (произв)-'!#REF!</f>
        <v>#REF!</v>
      </c>
      <c r="KEN60" s="265" t="e">
        <f>'Пр 5 (произв)-'!#REF!</f>
        <v>#REF!</v>
      </c>
      <c r="KEO60" s="265"/>
      <c r="KEP60" s="265"/>
      <c r="KEQ60" s="265"/>
      <c r="KER60" s="265"/>
      <c r="KES60" s="265"/>
      <c r="KET60" s="467" t="e">
        <f>'Пр 5 (произв)-'!#REF!</f>
        <v>#REF!</v>
      </c>
      <c r="KEU60" s="265" t="e">
        <f>'Пр 5 (произв)-'!#REF!</f>
        <v>#REF!</v>
      </c>
      <c r="KEV60" s="265" t="e">
        <f>'Пр 5 (произв)-'!#REF!</f>
        <v>#REF!</v>
      </c>
      <c r="KEW60" s="265" t="e">
        <f>'Пр 5 (произв)-'!#REF!</f>
        <v>#REF!</v>
      </c>
      <c r="KEX60" s="265" t="e">
        <f>'Пр 5 (произв)-'!#REF!</f>
        <v>#REF!</v>
      </c>
      <c r="KEY60" s="265"/>
      <c r="KEZ60" s="265"/>
      <c r="KFA60" s="265"/>
      <c r="KFB60" s="265"/>
      <c r="KFC60" s="265"/>
      <c r="KFD60" s="467" t="e">
        <f>'Пр 5 (произв)-'!#REF!</f>
        <v>#REF!</v>
      </c>
      <c r="KFE60" s="265" t="e">
        <f>'Пр 5 (произв)-'!#REF!</f>
        <v>#REF!</v>
      </c>
      <c r="KFF60" s="265" t="e">
        <f>'Пр 5 (произв)-'!#REF!</f>
        <v>#REF!</v>
      </c>
      <c r="KFG60" s="265" t="e">
        <f>'Пр 5 (произв)-'!#REF!</f>
        <v>#REF!</v>
      </c>
      <c r="KFH60" s="265" t="e">
        <f>'Пр 5 (произв)-'!#REF!</f>
        <v>#REF!</v>
      </c>
      <c r="KFI60" s="265"/>
      <c r="KFJ60" s="265"/>
      <c r="KFK60" s="265"/>
      <c r="KFL60" s="265"/>
      <c r="KFM60" s="265"/>
      <c r="KFN60" s="467" t="e">
        <f t="shared" ref="KFN60" si="597">KEJ60+KET60+KFD60</f>
        <v>#REF!</v>
      </c>
      <c r="KFO60" s="468" t="e">
        <f t="shared" ref="KFO60" si="598">KEK60+KEU60+KFE60</f>
        <v>#REF!</v>
      </c>
      <c r="KFP60" s="468" t="e">
        <f t="shared" ref="KFP60" si="599">KEL60+KEV60+KFF60</f>
        <v>#REF!</v>
      </c>
      <c r="KFQ60" s="468" t="e">
        <f t="shared" ref="KFQ60" si="600">KEM60+KEW60+KFG60</f>
        <v>#REF!</v>
      </c>
      <c r="KFR60" s="468" t="e">
        <f t="shared" ref="KFR60" si="601">KEN60+KEX60+KFH60</f>
        <v>#REF!</v>
      </c>
      <c r="KFS60" s="265"/>
      <c r="KFT60" s="265"/>
      <c r="KFU60" s="265"/>
      <c r="KFV60" s="265"/>
      <c r="KFW60" s="265"/>
      <c r="KFX60" s="35"/>
      <c r="KFY60" s="34" t="e">
        <f>'Пр 5 (произв)-'!#REF!</f>
        <v>#REF!</v>
      </c>
      <c r="KFZ60" s="35" t="e">
        <f>'Пр 5 (произв)-'!#REF!</f>
        <v>#REF!</v>
      </c>
      <c r="KGA60" s="265" t="e">
        <f>'Пр 5 (произв)-'!#REF!</f>
        <v>#REF!</v>
      </c>
      <c r="KGB60" s="265"/>
      <c r="KGC60" s="265"/>
      <c r="KGD60" s="265"/>
      <c r="KGE60" s="265"/>
      <c r="KGF60" s="265"/>
      <c r="KGG60" s="265"/>
      <c r="KGH60" s="265"/>
      <c r="KGI60" s="265"/>
      <c r="KGJ60" s="265"/>
      <c r="KGK60" s="265"/>
      <c r="KGL60" s="265"/>
      <c r="KGM60" s="265"/>
      <c r="KGN60" s="265"/>
      <c r="KGO60" s="265"/>
      <c r="KGP60" s="265"/>
      <c r="KGQ60" s="265"/>
      <c r="KGR60" s="265"/>
      <c r="KGS60" s="265"/>
      <c r="KGT60" s="265"/>
      <c r="KGU60" s="265"/>
      <c r="KGV60" s="466" t="e">
        <f>'Пр 5 (произв)-'!#REF!</f>
        <v>#REF!</v>
      </c>
      <c r="KGW60" s="265" t="e">
        <f>'Пр 5 (произв)-'!#REF!</f>
        <v>#REF!</v>
      </c>
      <c r="KGX60" s="265" t="e">
        <f>'Пр 5 (произв)-'!#REF!</f>
        <v>#REF!</v>
      </c>
      <c r="KGY60" s="265" t="e">
        <f>'Пр 5 (произв)-'!#REF!</f>
        <v>#REF!</v>
      </c>
      <c r="KGZ60" s="265" t="e">
        <f>'Пр 5 (произв)-'!#REF!</f>
        <v>#REF!</v>
      </c>
      <c r="KHA60" s="265"/>
      <c r="KHB60" s="265"/>
      <c r="KHC60" s="265"/>
      <c r="KHD60" s="265"/>
      <c r="KHE60" s="265"/>
      <c r="KHF60" s="467" t="e">
        <f>'Пр 5 (произв)-'!#REF!</f>
        <v>#REF!</v>
      </c>
      <c r="KHG60" s="265" t="e">
        <f>'Пр 5 (произв)-'!#REF!</f>
        <v>#REF!</v>
      </c>
      <c r="KHH60" s="265" t="e">
        <f>'Пр 5 (произв)-'!#REF!</f>
        <v>#REF!</v>
      </c>
      <c r="KHI60" s="265" t="e">
        <f>'Пр 5 (произв)-'!#REF!</f>
        <v>#REF!</v>
      </c>
      <c r="KHJ60" s="265" t="e">
        <f>'Пр 5 (произв)-'!#REF!</f>
        <v>#REF!</v>
      </c>
      <c r="KHK60" s="265"/>
      <c r="KHL60" s="265"/>
      <c r="KHM60" s="265"/>
      <c r="KHN60" s="265"/>
      <c r="KHO60" s="265"/>
      <c r="KHP60" s="467" t="e">
        <f>'Пр 5 (произв)-'!#REF!</f>
        <v>#REF!</v>
      </c>
      <c r="KHQ60" s="265" t="e">
        <f>'Пр 5 (произв)-'!#REF!</f>
        <v>#REF!</v>
      </c>
      <c r="KHR60" s="265" t="e">
        <f>'Пр 5 (произв)-'!#REF!</f>
        <v>#REF!</v>
      </c>
      <c r="KHS60" s="265" t="e">
        <f>'Пр 5 (произв)-'!#REF!</f>
        <v>#REF!</v>
      </c>
      <c r="KHT60" s="265" t="e">
        <f>'Пр 5 (произв)-'!#REF!</f>
        <v>#REF!</v>
      </c>
      <c r="KHU60" s="265"/>
      <c r="KHV60" s="265"/>
      <c r="KHW60" s="265"/>
      <c r="KHX60" s="265"/>
      <c r="KHY60" s="265"/>
      <c r="KHZ60" s="467" t="e">
        <f t="shared" ref="KHZ60" si="602">KGV60+KHF60+KHP60</f>
        <v>#REF!</v>
      </c>
      <c r="KIA60" s="468" t="e">
        <f t="shared" ref="KIA60" si="603">KGW60+KHG60+KHQ60</f>
        <v>#REF!</v>
      </c>
      <c r="KIB60" s="468" t="e">
        <f t="shared" ref="KIB60" si="604">KGX60+KHH60+KHR60</f>
        <v>#REF!</v>
      </c>
      <c r="KIC60" s="468" t="e">
        <f t="shared" ref="KIC60" si="605">KGY60+KHI60+KHS60</f>
        <v>#REF!</v>
      </c>
      <c r="KID60" s="468" t="e">
        <f t="shared" ref="KID60" si="606">KGZ60+KHJ60+KHT60</f>
        <v>#REF!</v>
      </c>
      <c r="KIE60" s="265"/>
      <c r="KIF60" s="265"/>
      <c r="KIG60" s="265"/>
      <c r="KIH60" s="265"/>
      <c r="KII60" s="265"/>
      <c r="KIJ60" s="35"/>
      <c r="KIK60" s="34" t="e">
        <f>'Пр 5 (произв)-'!#REF!</f>
        <v>#REF!</v>
      </c>
      <c r="KIL60" s="35" t="e">
        <f>'Пр 5 (произв)-'!#REF!</f>
        <v>#REF!</v>
      </c>
      <c r="KIM60" s="265" t="e">
        <f>'Пр 5 (произв)-'!#REF!</f>
        <v>#REF!</v>
      </c>
      <c r="KIN60" s="265"/>
      <c r="KIO60" s="265"/>
      <c r="KIP60" s="265"/>
      <c r="KIQ60" s="265"/>
      <c r="KIR60" s="265"/>
      <c r="KIS60" s="265"/>
      <c r="KIT60" s="265"/>
      <c r="KIU60" s="265"/>
      <c r="KIV60" s="265"/>
      <c r="KIW60" s="265"/>
      <c r="KIX60" s="265"/>
      <c r="KIY60" s="265"/>
      <c r="KIZ60" s="265"/>
      <c r="KJA60" s="265"/>
      <c r="KJB60" s="265"/>
      <c r="KJC60" s="265"/>
      <c r="KJD60" s="265"/>
      <c r="KJE60" s="265"/>
      <c r="KJF60" s="265"/>
      <c r="KJG60" s="265"/>
      <c r="KJH60" s="466" t="e">
        <f>'Пр 5 (произв)-'!#REF!</f>
        <v>#REF!</v>
      </c>
      <c r="KJI60" s="265" t="e">
        <f>'Пр 5 (произв)-'!#REF!</f>
        <v>#REF!</v>
      </c>
      <c r="KJJ60" s="265" t="e">
        <f>'Пр 5 (произв)-'!#REF!</f>
        <v>#REF!</v>
      </c>
      <c r="KJK60" s="265" t="e">
        <f>'Пр 5 (произв)-'!#REF!</f>
        <v>#REF!</v>
      </c>
      <c r="KJL60" s="265" t="e">
        <f>'Пр 5 (произв)-'!#REF!</f>
        <v>#REF!</v>
      </c>
      <c r="KJM60" s="265"/>
      <c r="KJN60" s="265"/>
      <c r="KJO60" s="265"/>
      <c r="KJP60" s="265"/>
      <c r="KJQ60" s="265"/>
      <c r="KJR60" s="467" t="e">
        <f>'Пр 5 (произв)-'!#REF!</f>
        <v>#REF!</v>
      </c>
      <c r="KJS60" s="265" t="e">
        <f>'Пр 5 (произв)-'!#REF!</f>
        <v>#REF!</v>
      </c>
      <c r="KJT60" s="265" t="e">
        <f>'Пр 5 (произв)-'!#REF!</f>
        <v>#REF!</v>
      </c>
      <c r="KJU60" s="265" t="e">
        <f>'Пр 5 (произв)-'!#REF!</f>
        <v>#REF!</v>
      </c>
      <c r="KJV60" s="265" t="e">
        <f>'Пр 5 (произв)-'!#REF!</f>
        <v>#REF!</v>
      </c>
      <c r="KJW60" s="265"/>
      <c r="KJX60" s="265"/>
      <c r="KJY60" s="265"/>
      <c r="KJZ60" s="265"/>
      <c r="KKA60" s="265"/>
      <c r="KKB60" s="467" t="e">
        <f>'Пр 5 (произв)-'!#REF!</f>
        <v>#REF!</v>
      </c>
      <c r="KKC60" s="265" t="e">
        <f>'Пр 5 (произв)-'!#REF!</f>
        <v>#REF!</v>
      </c>
      <c r="KKD60" s="265" t="e">
        <f>'Пр 5 (произв)-'!#REF!</f>
        <v>#REF!</v>
      </c>
      <c r="KKE60" s="265" t="e">
        <f>'Пр 5 (произв)-'!#REF!</f>
        <v>#REF!</v>
      </c>
      <c r="KKF60" s="265" t="e">
        <f>'Пр 5 (произв)-'!#REF!</f>
        <v>#REF!</v>
      </c>
      <c r="KKG60" s="265"/>
      <c r="KKH60" s="265"/>
      <c r="KKI60" s="265"/>
      <c r="KKJ60" s="265"/>
      <c r="KKK60" s="265"/>
      <c r="KKL60" s="467" t="e">
        <f t="shared" ref="KKL60" si="607">KJH60+KJR60+KKB60</f>
        <v>#REF!</v>
      </c>
      <c r="KKM60" s="468" t="e">
        <f t="shared" ref="KKM60" si="608">KJI60+KJS60+KKC60</f>
        <v>#REF!</v>
      </c>
      <c r="KKN60" s="468" t="e">
        <f t="shared" ref="KKN60" si="609">KJJ60+KJT60+KKD60</f>
        <v>#REF!</v>
      </c>
      <c r="KKO60" s="468" t="e">
        <f t="shared" ref="KKO60" si="610">KJK60+KJU60+KKE60</f>
        <v>#REF!</v>
      </c>
      <c r="KKP60" s="468" t="e">
        <f t="shared" ref="KKP60" si="611">KJL60+KJV60+KKF60</f>
        <v>#REF!</v>
      </c>
      <c r="KKQ60" s="265"/>
      <c r="KKR60" s="265"/>
      <c r="KKS60" s="265"/>
      <c r="KKT60" s="265"/>
      <c r="KKU60" s="265"/>
      <c r="KKV60" s="35"/>
      <c r="KKW60" s="34" t="e">
        <f>'Пр 5 (произв)-'!#REF!</f>
        <v>#REF!</v>
      </c>
      <c r="KKX60" s="35" t="e">
        <f>'Пр 5 (произв)-'!#REF!</f>
        <v>#REF!</v>
      </c>
      <c r="KKY60" s="265" t="e">
        <f>'Пр 5 (произв)-'!#REF!</f>
        <v>#REF!</v>
      </c>
      <c r="KKZ60" s="265"/>
      <c r="KLA60" s="265"/>
      <c r="KLB60" s="265"/>
      <c r="KLC60" s="265"/>
      <c r="KLD60" s="265"/>
      <c r="KLE60" s="265"/>
      <c r="KLF60" s="265"/>
      <c r="KLG60" s="265"/>
      <c r="KLH60" s="265"/>
      <c r="KLI60" s="265"/>
      <c r="KLJ60" s="265"/>
      <c r="KLK60" s="265"/>
      <c r="KLL60" s="265"/>
      <c r="KLM60" s="265"/>
      <c r="KLN60" s="265"/>
      <c r="KLO60" s="265"/>
      <c r="KLP60" s="265"/>
      <c r="KLQ60" s="265"/>
      <c r="KLR60" s="265"/>
      <c r="KLS60" s="265"/>
      <c r="KLT60" s="466" t="e">
        <f>'Пр 5 (произв)-'!#REF!</f>
        <v>#REF!</v>
      </c>
      <c r="KLU60" s="265" t="e">
        <f>'Пр 5 (произв)-'!#REF!</f>
        <v>#REF!</v>
      </c>
      <c r="KLV60" s="265" t="e">
        <f>'Пр 5 (произв)-'!#REF!</f>
        <v>#REF!</v>
      </c>
      <c r="KLW60" s="265" t="e">
        <f>'Пр 5 (произв)-'!#REF!</f>
        <v>#REF!</v>
      </c>
      <c r="KLX60" s="265" t="e">
        <f>'Пр 5 (произв)-'!#REF!</f>
        <v>#REF!</v>
      </c>
      <c r="KLY60" s="265"/>
      <c r="KLZ60" s="265"/>
      <c r="KMA60" s="265"/>
      <c r="KMB60" s="265"/>
      <c r="KMC60" s="265"/>
      <c r="KMD60" s="467" t="e">
        <f>'Пр 5 (произв)-'!#REF!</f>
        <v>#REF!</v>
      </c>
      <c r="KME60" s="265" t="e">
        <f>'Пр 5 (произв)-'!#REF!</f>
        <v>#REF!</v>
      </c>
      <c r="KMF60" s="265" t="e">
        <f>'Пр 5 (произв)-'!#REF!</f>
        <v>#REF!</v>
      </c>
      <c r="KMG60" s="265" t="e">
        <f>'Пр 5 (произв)-'!#REF!</f>
        <v>#REF!</v>
      </c>
      <c r="KMH60" s="265" t="e">
        <f>'Пр 5 (произв)-'!#REF!</f>
        <v>#REF!</v>
      </c>
      <c r="KMI60" s="265"/>
      <c r="KMJ60" s="265"/>
      <c r="KMK60" s="265"/>
      <c r="KML60" s="265"/>
      <c r="KMM60" s="265"/>
      <c r="KMN60" s="467" t="e">
        <f>'Пр 5 (произв)-'!#REF!</f>
        <v>#REF!</v>
      </c>
      <c r="KMO60" s="265" t="e">
        <f>'Пр 5 (произв)-'!#REF!</f>
        <v>#REF!</v>
      </c>
      <c r="KMP60" s="265" t="e">
        <f>'Пр 5 (произв)-'!#REF!</f>
        <v>#REF!</v>
      </c>
      <c r="KMQ60" s="265" t="e">
        <f>'Пр 5 (произв)-'!#REF!</f>
        <v>#REF!</v>
      </c>
      <c r="KMR60" s="265" t="e">
        <f>'Пр 5 (произв)-'!#REF!</f>
        <v>#REF!</v>
      </c>
      <c r="KMS60" s="265"/>
      <c r="KMT60" s="265"/>
      <c r="KMU60" s="265"/>
      <c r="KMV60" s="265"/>
      <c r="KMW60" s="265"/>
      <c r="KMX60" s="467" t="e">
        <f t="shared" ref="KMX60" si="612">KLT60+KMD60+KMN60</f>
        <v>#REF!</v>
      </c>
      <c r="KMY60" s="468" t="e">
        <f t="shared" ref="KMY60" si="613">KLU60+KME60+KMO60</f>
        <v>#REF!</v>
      </c>
      <c r="KMZ60" s="468" t="e">
        <f t="shared" ref="KMZ60" si="614">KLV60+KMF60+KMP60</f>
        <v>#REF!</v>
      </c>
      <c r="KNA60" s="468" t="e">
        <f t="shared" ref="KNA60" si="615">KLW60+KMG60+KMQ60</f>
        <v>#REF!</v>
      </c>
      <c r="KNB60" s="468" t="e">
        <f t="shared" ref="KNB60" si="616">KLX60+KMH60+KMR60</f>
        <v>#REF!</v>
      </c>
      <c r="KNC60" s="265"/>
      <c r="KND60" s="265"/>
      <c r="KNE60" s="265"/>
      <c r="KNF60" s="265"/>
      <c r="KNG60" s="265"/>
      <c r="KNH60" s="35"/>
      <c r="KNI60" s="34" t="e">
        <f>'Пр 5 (произв)-'!#REF!</f>
        <v>#REF!</v>
      </c>
      <c r="KNJ60" s="35" t="e">
        <f>'Пр 5 (произв)-'!#REF!</f>
        <v>#REF!</v>
      </c>
      <c r="KNK60" s="265" t="e">
        <f>'Пр 5 (произв)-'!#REF!</f>
        <v>#REF!</v>
      </c>
      <c r="KNL60" s="265"/>
      <c r="KNM60" s="265"/>
      <c r="KNN60" s="265"/>
      <c r="KNO60" s="265"/>
      <c r="KNP60" s="265"/>
      <c r="KNQ60" s="265"/>
      <c r="KNR60" s="265"/>
      <c r="KNS60" s="265"/>
      <c r="KNT60" s="265"/>
      <c r="KNU60" s="265"/>
      <c r="KNV60" s="265"/>
      <c r="KNW60" s="265"/>
      <c r="KNX60" s="265"/>
      <c r="KNY60" s="265"/>
      <c r="KNZ60" s="265"/>
      <c r="KOA60" s="265"/>
      <c r="KOB60" s="265"/>
      <c r="KOC60" s="265"/>
      <c r="KOD60" s="265"/>
      <c r="KOE60" s="265"/>
      <c r="KOF60" s="466" t="e">
        <f>'Пр 5 (произв)-'!#REF!</f>
        <v>#REF!</v>
      </c>
      <c r="KOG60" s="265" t="e">
        <f>'Пр 5 (произв)-'!#REF!</f>
        <v>#REF!</v>
      </c>
      <c r="KOH60" s="265" t="e">
        <f>'Пр 5 (произв)-'!#REF!</f>
        <v>#REF!</v>
      </c>
      <c r="KOI60" s="265" t="e">
        <f>'Пр 5 (произв)-'!#REF!</f>
        <v>#REF!</v>
      </c>
      <c r="KOJ60" s="265" t="e">
        <f>'Пр 5 (произв)-'!#REF!</f>
        <v>#REF!</v>
      </c>
      <c r="KOK60" s="265"/>
      <c r="KOL60" s="265"/>
      <c r="KOM60" s="265"/>
      <c r="KON60" s="265"/>
      <c r="KOO60" s="265"/>
      <c r="KOP60" s="467" t="e">
        <f>'Пр 5 (произв)-'!#REF!</f>
        <v>#REF!</v>
      </c>
      <c r="KOQ60" s="265" t="e">
        <f>'Пр 5 (произв)-'!#REF!</f>
        <v>#REF!</v>
      </c>
      <c r="KOR60" s="265" t="e">
        <f>'Пр 5 (произв)-'!#REF!</f>
        <v>#REF!</v>
      </c>
      <c r="KOS60" s="265" t="e">
        <f>'Пр 5 (произв)-'!#REF!</f>
        <v>#REF!</v>
      </c>
      <c r="KOT60" s="265" t="e">
        <f>'Пр 5 (произв)-'!#REF!</f>
        <v>#REF!</v>
      </c>
      <c r="KOU60" s="265"/>
      <c r="KOV60" s="265"/>
      <c r="KOW60" s="265"/>
      <c r="KOX60" s="265"/>
      <c r="KOY60" s="265"/>
      <c r="KOZ60" s="467" t="e">
        <f>'Пр 5 (произв)-'!#REF!</f>
        <v>#REF!</v>
      </c>
      <c r="KPA60" s="265" t="e">
        <f>'Пр 5 (произв)-'!#REF!</f>
        <v>#REF!</v>
      </c>
      <c r="KPB60" s="265" t="e">
        <f>'Пр 5 (произв)-'!#REF!</f>
        <v>#REF!</v>
      </c>
      <c r="KPC60" s="265" t="e">
        <f>'Пр 5 (произв)-'!#REF!</f>
        <v>#REF!</v>
      </c>
      <c r="KPD60" s="265" t="e">
        <f>'Пр 5 (произв)-'!#REF!</f>
        <v>#REF!</v>
      </c>
      <c r="KPE60" s="265"/>
      <c r="KPF60" s="265"/>
      <c r="KPG60" s="265"/>
      <c r="KPH60" s="265"/>
      <c r="KPI60" s="265"/>
      <c r="KPJ60" s="467" t="e">
        <f t="shared" ref="KPJ60" si="617">KOF60+KOP60+KOZ60</f>
        <v>#REF!</v>
      </c>
      <c r="KPK60" s="468" t="e">
        <f t="shared" ref="KPK60" si="618">KOG60+KOQ60+KPA60</f>
        <v>#REF!</v>
      </c>
      <c r="KPL60" s="468" t="e">
        <f t="shared" ref="KPL60" si="619">KOH60+KOR60+KPB60</f>
        <v>#REF!</v>
      </c>
      <c r="KPM60" s="468" t="e">
        <f t="shared" ref="KPM60" si="620">KOI60+KOS60+KPC60</f>
        <v>#REF!</v>
      </c>
      <c r="KPN60" s="468" t="e">
        <f t="shared" ref="KPN60" si="621">KOJ60+KOT60+KPD60</f>
        <v>#REF!</v>
      </c>
      <c r="KPO60" s="265"/>
      <c r="KPP60" s="265"/>
      <c r="KPQ60" s="265"/>
      <c r="KPR60" s="265"/>
      <c r="KPS60" s="265"/>
      <c r="KPT60" s="35"/>
      <c r="KPU60" s="34" t="e">
        <f>'Пр 5 (произв)-'!#REF!</f>
        <v>#REF!</v>
      </c>
      <c r="KPV60" s="35" t="e">
        <f>'Пр 5 (произв)-'!#REF!</f>
        <v>#REF!</v>
      </c>
      <c r="KPW60" s="265" t="e">
        <f>'Пр 5 (произв)-'!#REF!</f>
        <v>#REF!</v>
      </c>
      <c r="KPX60" s="265"/>
      <c r="KPY60" s="265"/>
      <c r="KPZ60" s="265"/>
      <c r="KQA60" s="265"/>
      <c r="KQB60" s="265"/>
      <c r="KQC60" s="265"/>
      <c r="KQD60" s="265"/>
      <c r="KQE60" s="265"/>
      <c r="KQF60" s="265"/>
      <c r="KQG60" s="265"/>
      <c r="KQH60" s="265"/>
      <c r="KQI60" s="265"/>
      <c r="KQJ60" s="265"/>
      <c r="KQK60" s="265"/>
      <c r="KQL60" s="265"/>
      <c r="KQM60" s="265"/>
      <c r="KQN60" s="265"/>
      <c r="KQO60" s="265"/>
      <c r="KQP60" s="265"/>
      <c r="KQQ60" s="265"/>
      <c r="KQR60" s="466" t="e">
        <f>'Пр 5 (произв)-'!#REF!</f>
        <v>#REF!</v>
      </c>
      <c r="KQS60" s="265" t="e">
        <f>'Пр 5 (произв)-'!#REF!</f>
        <v>#REF!</v>
      </c>
      <c r="KQT60" s="265" t="e">
        <f>'Пр 5 (произв)-'!#REF!</f>
        <v>#REF!</v>
      </c>
      <c r="KQU60" s="265" t="e">
        <f>'Пр 5 (произв)-'!#REF!</f>
        <v>#REF!</v>
      </c>
      <c r="KQV60" s="265" t="e">
        <f>'Пр 5 (произв)-'!#REF!</f>
        <v>#REF!</v>
      </c>
      <c r="KQW60" s="265"/>
      <c r="KQX60" s="265"/>
      <c r="KQY60" s="265"/>
      <c r="KQZ60" s="265"/>
      <c r="KRA60" s="265"/>
      <c r="KRB60" s="467" t="e">
        <f>'Пр 5 (произв)-'!#REF!</f>
        <v>#REF!</v>
      </c>
      <c r="KRC60" s="265" t="e">
        <f>'Пр 5 (произв)-'!#REF!</f>
        <v>#REF!</v>
      </c>
      <c r="KRD60" s="265" t="e">
        <f>'Пр 5 (произв)-'!#REF!</f>
        <v>#REF!</v>
      </c>
      <c r="KRE60" s="265" t="e">
        <f>'Пр 5 (произв)-'!#REF!</f>
        <v>#REF!</v>
      </c>
      <c r="KRF60" s="265" t="e">
        <f>'Пр 5 (произв)-'!#REF!</f>
        <v>#REF!</v>
      </c>
      <c r="KRG60" s="265"/>
      <c r="KRH60" s="265"/>
      <c r="KRI60" s="265"/>
      <c r="KRJ60" s="265"/>
      <c r="KRK60" s="265"/>
      <c r="KRL60" s="467" t="e">
        <f>'Пр 5 (произв)-'!#REF!</f>
        <v>#REF!</v>
      </c>
      <c r="KRM60" s="265" t="e">
        <f>'Пр 5 (произв)-'!#REF!</f>
        <v>#REF!</v>
      </c>
      <c r="KRN60" s="265" t="e">
        <f>'Пр 5 (произв)-'!#REF!</f>
        <v>#REF!</v>
      </c>
      <c r="KRO60" s="265" t="e">
        <f>'Пр 5 (произв)-'!#REF!</f>
        <v>#REF!</v>
      </c>
      <c r="KRP60" s="265" t="e">
        <f>'Пр 5 (произв)-'!#REF!</f>
        <v>#REF!</v>
      </c>
      <c r="KRQ60" s="265"/>
      <c r="KRR60" s="265"/>
      <c r="KRS60" s="265"/>
      <c r="KRT60" s="265"/>
      <c r="KRU60" s="265"/>
      <c r="KRV60" s="467" t="e">
        <f t="shared" ref="KRV60" si="622">KQR60+KRB60+KRL60</f>
        <v>#REF!</v>
      </c>
      <c r="KRW60" s="468" t="e">
        <f t="shared" ref="KRW60" si="623">KQS60+KRC60+KRM60</f>
        <v>#REF!</v>
      </c>
      <c r="KRX60" s="468" t="e">
        <f t="shared" ref="KRX60" si="624">KQT60+KRD60+KRN60</f>
        <v>#REF!</v>
      </c>
      <c r="KRY60" s="468" t="e">
        <f t="shared" ref="KRY60" si="625">KQU60+KRE60+KRO60</f>
        <v>#REF!</v>
      </c>
      <c r="KRZ60" s="468" t="e">
        <f t="shared" ref="KRZ60" si="626">KQV60+KRF60+KRP60</f>
        <v>#REF!</v>
      </c>
      <c r="KSA60" s="265"/>
      <c r="KSB60" s="265"/>
      <c r="KSC60" s="265"/>
      <c r="KSD60" s="265"/>
      <c r="KSE60" s="265"/>
      <c r="KSF60" s="35"/>
      <c r="KSG60" s="34" t="e">
        <f>'Пр 5 (произв)-'!#REF!</f>
        <v>#REF!</v>
      </c>
      <c r="KSH60" s="35" t="e">
        <f>'Пр 5 (произв)-'!#REF!</f>
        <v>#REF!</v>
      </c>
      <c r="KSI60" s="265" t="e">
        <f>'Пр 5 (произв)-'!#REF!</f>
        <v>#REF!</v>
      </c>
      <c r="KSJ60" s="265"/>
      <c r="KSK60" s="265"/>
      <c r="KSL60" s="265"/>
      <c r="KSM60" s="265"/>
      <c r="KSN60" s="265"/>
      <c r="KSO60" s="265"/>
      <c r="KSP60" s="265"/>
      <c r="KSQ60" s="265"/>
      <c r="KSR60" s="265"/>
      <c r="KSS60" s="265"/>
      <c r="KST60" s="265"/>
      <c r="KSU60" s="265"/>
      <c r="KSV60" s="265"/>
      <c r="KSW60" s="265"/>
      <c r="KSX60" s="265"/>
      <c r="KSY60" s="265"/>
      <c r="KSZ60" s="265"/>
      <c r="KTA60" s="265"/>
      <c r="KTB60" s="265"/>
      <c r="KTC60" s="265"/>
      <c r="KTD60" s="466" t="e">
        <f>'Пр 5 (произв)-'!#REF!</f>
        <v>#REF!</v>
      </c>
      <c r="KTE60" s="265" t="e">
        <f>'Пр 5 (произв)-'!#REF!</f>
        <v>#REF!</v>
      </c>
      <c r="KTF60" s="265" t="e">
        <f>'Пр 5 (произв)-'!#REF!</f>
        <v>#REF!</v>
      </c>
      <c r="KTG60" s="265" t="e">
        <f>'Пр 5 (произв)-'!#REF!</f>
        <v>#REF!</v>
      </c>
      <c r="KTH60" s="265" t="e">
        <f>'Пр 5 (произв)-'!#REF!</f>
        <v>#REF!</v>
      </c>
      <c r="KTI60" s="265"/>
      <c r="KTJ60" s="265"/>
      <c r="KTK60" s="265"/>
      <c r="KTL60" s="265"/>
      <c r="KTM60" s="265"/>
      <c r="KTN60" s="467" t="e">
        <f>'Пр 5 (произв)-'!#REF!</f>
        <v>#REF!</v>
      </c>
      <c r="KTO60" s="265" t="e">
        <f>'Пр 5 (произв)-'!#REF!</f>
        <v>#REF!</v>
      </c>
      <c r="KTP60" s="265" t="e">
        <f>'Пр 5 (произв)-'!#REF!</f>
        <v>#REF!</v>
      </c>
      <c r="KTQ60" s="265" t="e">
        <f>'Пр 5 (произв)-'!#REF!</f>
        <v>#REF!</v>
      </c>
      <c r="KTR60" s="265" t="e">
        <f>'Пр 5 (произв)-'!#REF!</f>
        <v>#REF!</v>
      </c>
      <c r="KTS60" s="265"/>
      <c r="KTT60" s="265"/>
      <c r="KTU60" s="265"/>
      <c r="KTV60" s="265"/>
      <c r="KTW60" s="265"/>
      <c r="KTX60" s="467" t="e">
        <f>'Пр 5 (произв)-'!#REF!</f>
        <v>#REF!</v>
      </c>
      <c r="KTY60" s="265" t="e">
        <f>'Пр 5 (произв)-'!#REF!</f>
        <v>#REF!</v>
      </c>
      <c r="KTZ60" s="265" t="e">
        <f>'Пр 5 (произв)-'!#REF!</f>
        <v>#REF!</v>
      </c>
      <c r="KUA60" s="265" t="e">
        <f>'Пр 5 (произв)-'!#REF!</f>
        <v>#REF!</v>
      </c>
      <c r="KUB60" s="265" t="e">
        <f>'Пр 5 (произв)-'!#REF!</f>
        <v>#REF!</v>
      </c>
      <c r="KUC60" s="265"/>
      <c r="KUD60" s="265"/>
      <c r="KUE60" s="265"/>
      <c r="KUF60" s="265"/>
      <c r="KUG60" s="265"/>
      <c r="KUH60" s="467" t="e">
        <f t="shared" ref="KUH60" si="627">KTD60+KTN60+KTX60</f>
        <v>#REF!</v>
      </c>
      <c r="KUI60" s="468" t="e">
        <f t="shared" ref="KUI60" si="628">KTE60+KTO60+KTY60</f>
        <v>#REF!</v>
      </c>
      <c r="KUJ60" s="468" t="e">
        <f t="shared" ref="KUJ60" si="629">KTF60+KTP60+KTZ60</f>
        <v>#REF!</v>
      </c>
      <c r="KUK60" s="468" t="e">
        <f t="shared" ref="KUK60" si="630">KTG60+KTQ60+KUA60</f>
        <v>#REF!</v>
      </c>
      <c r="KUL60" s="468" t="e">
        <f t="shared" ref="KUL60" si="631">KTH60+KTR60+KUB60</f>
        <v>#REF!</v>
      </c>
      <c r="KUM60" s="265"/>
      <c r="KUN60" s="265"/>
      <c r="KUO60" s="265"/>
      <c r="KUP60" s="265"/>
      <c r="KUQ60" s="265"/>
      <c r="KUR60" s="35"/>
      <c r="KUS60" s="34" t="e">
        <f>'Пр 5 (произв)-'!#REF!</f>
        <v>#REF!</v>
      </c>
      <c r="KUT60" s="35" t="e">
        <f>'Пр 5 (произв)-'!#REF!</f>
        <v>#REF!</v>
      </c>
      <c r="KUU60" s="265" t="e">
        <f>'Пр 5 (произв)-'!#REF!</f>
        <v>#REF!</v>
      </c>
      <c r="KUV60" s="265"/>
      <c r="KUW60" s="265"/>
      <c r="KUX60" s="265"/>
      <c r="KUY60" s="265"/>
      <c r="KUZ60" s="265"/>
      <c r="KVA60" s="265"/>
      <c r="KVB60" s="265"/>
      <c r="KVC60" s="265"/>
      <c r="KVD60" s="265"/>
      <c r="KVE60" s="265"/>
      <c r="KVF60" s="265"/>
      <c r="KVG60" s="265"/>
      <c r="KVH60" s="265"/>
      <c r="KVI60" s="265"/>
      <c r="KVJ60" s="265"/>
      <c r="KVK60" s="265"/>
      <c r="KVL60" s="265"/>
      <c r="KVM60" s="265"/>
      <c r="KVN60" s="265"/>
      <c r="KVO60" s="265"/>
      <c r="KVP60" s="466" t="e">
        <f>'Пр 5 (произв)-'!#REF!</f>
        <v>#REF!</v>
      </c>
      <c r="KVQ60" s="265" t="e">
        <f>'Пр 5 (произв)-'!#REF!</f>
        <v>#REF!</v>
      </c>
      <c r="KVR60" s="265" t="e">
        <f>'Пр 5 (произв)-'!#REF!</f>
        <v>#REF!</v>
      </c>
      <c r="KVS60" s="265" t="e">
        <f>'Пр 5 (произв)-'!#REF!</f>
        <v>#REF!</v>
      </c>
      <c r="KVT60" s="265" t="e">
        <f>'Пр 5 (произв)-'!#REF!</f>
        <v>#REF!</v>
      </c>
      <c r="KVU60" s="265"/>
      <c r="KVV60" s="265"/>
      <c r="KVW60" s="265"/>
      <c r="KVX60" s="265"/>
      <c r="KVY60" s="265"/>
      <c r="KVZ60" s="467" t="e">
        <f>'Пр 5 (произв)-'!#REF!</f>
        <v>#REF!</v>
      </c>
      <c r="KWA60" s="265" t="e">
        <f>'Пр 5 (произв)-'!#REF!</f>
        <v>#REF!</v>
      </c>
      <c r="KWB60" s="265" t="e">
        <f>'Пр 5 (произв)-'!#REF!</f>
        <v>#REF!</v>
      </c>
      <c r="KWC60" s="265" t="e">
        <f>'Пр 5 (произв)-'!#REF!</f>
        <v>#REF!</v>
      </c>
      <c r="KWD60" s="265" t="e">
        <f>'Пр 5 (произв)-'!#REF!</f>
        <v>#REF!</v>
      </c>
      <c r="KWE60" s="265"/>
      <c r="KWF60" s="265"/>
      <c r="KWG60" s="265"/>
      <c r="KWH60" s="265"/>
      <c r="KWI60" s="265"/>
      <c r="KWJ60" s="467" t="e">
        <f>'Пр 5 (произв)-'!#REF!</f>
        <v>#REF!</v>
      </c>
      <c r="KWK60" s="265" t="e">
        <f>'Пр 5 (произв)-'!#REF!</f>
        <v>#REF!</v>
      </c>
      <c r="KWL60" s="265" t="e">
        <f>'Пр 5 (произв)-'!#REF!</f>
        <v>#REF!</v>
      </c>
      <c r="KWM60" s="265" t="e">
        <f>'Пр 5 (произв)-'!#REF!</f>
        <v>#REF!</v>
      </c>
      <c r="KWN60" s="265" t="e">
        <f>'Пр 5 (произв)-'!#REF!</f>
        <v>#REF!</v>
      </c>
      <c r="KWO60" s="265"/>
      <c r="KWP60" s="265"/>
      <c r="KWQ60" s="265"/>
      <c r="KWR60" s="265"/>
      <c r="KWS60" s="265"/>
      <c r="KWT60" s="467" t="e">
        <f t="shared" ref="KWT60" si="632">KVP60+KVZ60+KWJ60</f>
        <v>#REF!</v>
      </c>
      <c r="KWU60" s="468" t="e">
        <f t="shared" ref="KWU60" si="633">KVQ60+KWA60+KWK60</f>
        <v>#REF!</v>
      </c>
      <c r="KWV60" s="468" t="e">
        <f t="shared" ref="KWV60" si="634">KVR60+KWB60+KWL60</f>
        <v>#REF!</v>
      </c>
      <c r="KWW60" s="468" t="e">
        <f t="shared" ref="KWW60" si="635">KVS60+KWC60+KWM60</f>
        <v>#REF!</v>
      </c>
      <c r="KWX60" s="468" t="e">
        <f t="shared" ref="KWX60" si="636">KVT60+KWD60+KWN60</f>
        <v>#REF!</v>
      </c>
      <c r="KWY60" s="265"/>
      <c r="KWZ60" s="265"/>
      <c r="KXA60" s="265"/>
      <c r="KXB60" s="265"/>
      <c r="KXC60" s="265"/>
      <c r="KXD60" s="35"/>
      <c r="KXE60" s="34" t="e">
        <f>'Пр 5 (произв)-'!#REF!</f>
        <v>#REF!</v>
      </c>
      <c r="KXF60" s="35" t="e">
        <f>'Пр 5 (произв)-'!#REF!</f>
        <v>#REF!</v>
      </c>
      <c r="KXG60" s="265" t="e">
        <f>'Пр 5 (произв)-'!#REF!</f>
        <v>#REF!</v>
      </c>
      <c r="KXH60" s="265"/>
      <c r="KXI60" s="265"/>
      <c r="KXJ60" s="265"/>
      <c r="KXK60" s="265"/>
      <c r="KXL60" s="265"/>
      <c r="KXM60" s="265"/>
      <c r="KXN60" s="265"/>
      <c r="KXO60" s="265"/>
      <c r="KXP60" s="265"/>
      <c r="KXQ60" s="265"/>
      <c r="KXR60" s="265"/>
      <c r="KXS60" s="265"/>
      <c r="KXT60" s="265"/>
      <c r="KXU60" s="265"/>
      <c r="KXV60" s="265"/>
      <c r="KXW60" s="265"/>
      <c r="KXX60" s="265"/>
      <c r="KXY60" s="265"/>
      <c r="KXZ60" s="265"/>
      <c r="KYA60" s="265"/>
      <c r="KYB60" s="466" t="e">
        <f>'Пр 5 (произв)-'!#REF!</f>
        <v>#REF!</v>
      </c>
      <c r="KYC60" s="265" t="e">
        <f>'Пр 5 (произв)-'!#REF!</f>
        <v>#REF!</v>
      </c>
      <c r="KYD60" s="265" t="e">
        <f>'Пр 5 (произв)-'!#REF!</f>
        <v>#REF!</v>
      </c>
      <c r="KYE60" s="265" t="e">
        <f>'Пр 5 (произв)-'!#REF!</f>
        <v>#REF!</v>
      </c>
      <c r="KYF60" s="265" t="e">
        <f>'Пр 5 (произв)-'!#REF!</f>
        <v>#REF!</v>
      </c>
      <c r="KYG60" s="265"/>
      <c r="KYH60" s="265"/>
      <c r="KYI60" s="265"/>
      <c r="KYJ60" s="265"/>
      <c r="KYK60" s="265"/>
      <c r="KYL60" s="467" t="e">
        <f>'Пр 5 (произв)-'!#REF!</f>
        <v>#REF!</v>
      </c>
      <c r="KYM60" s="265" t="e">
        <f>'Пр 5 (произв)-'!#REF!</f>
        <v>#REF!</v>
      </c>
      <c r="KYN60" s="265" t="e">
        <f>'Пр 5 (произв)-'!#REF!</f>
        <v>#REF!</v>
      </c>
      <c r="KYO60" s="265" t="e">
        <f>'Пр 5 (произв)-'!#REF!</f>
        <v>#REF!</v>
      </c>
      <c r="KYP60" s="265" t="e">
        <f>'Пр 5 (произв)-'!#REF!</f>
        <v>#REF!</v>
      </c>
      <c r="KYQ60" s="265"/>
      <c r="KYR60" s="265"/>
      <c r="KYS60" s="265"/>
      <c r="KYT60" s="265"/>
      <c r="KYU60" s="265"/>
      <c r="KYV60" s="467" t="e">
        <f>'Пр 5 (произв)-'!#REF!</f>
        <v>#REF!</v>
      </c>
      <c r="KYW60" s="265" t="e">
        <f>'Пр 5 (произв)-'!#REF!</f>
        <v>#REF!</v>
      </c>
      <c r="KYX60" s="265" t="e">
        <f>'Пр 5 (произв)-'!#REF!</f>
        <v>#REF!</v>
      </c>
      <c r="KYY60" s="265" t="e">
        <f>'Пр 5 (произв)-'!#REF!</f>
        <v>#REF!</v>
      </c>
      <c r="KYZ60" s="265" t="e">
        <f>'Пр 5 (произв)-'!#REF!</f>
        <v>#REF!</v>
      </c>
      <c r="KZA60" s="265"/>
      <c r="KZB60" s="265"/>
      <c r="KZC60" s="265"/>
      <c r="KZD60" s="265"/>
      <c r="KZE60" s="265"/>
      <c r="KZF60" s="467" t="e">
        <f t="shared" ref="KZF60" si="637">KYB60+KYL60+KYV60</f>
        <v>#REF!</v>
      </c>
      <c r="KZG60" s="468" t="e">
        <f t="shared" ref="KZG60" si="638">KYC60+KYM60+KYW60</f>
        <v>#REF!</v>
      </c>
      <c r="KZH60" s="468" t="e">
        <f t="shared" ref="KZH60" si="639">KYD60+KYN60+KYX60</f>
        <v>#REF!</v>
      </c>
      <c r="KZI60" s="468" t="e">
        <f t="shared" ref="KZI60" si="640">KYE60+KYO60+KYY60</f>
        <v>#REF!</v>
      </c>
      <c r="KZJ60" s="468" t="e">
        <f t="shared" ref="KZJ60" si="641">KYF60+KYP60+KYZ60</f>
        <v>#REF!</v>
      </c>
      <c r="KZK60" s="265"/>
      <c r="KZL60" s="265"/>
      <c r="KZM60" s="265"/>
      <c r="KZN60" s="265"/>
      <c r="KZO60" s="265"/>
      <c r="KZP60" s="35"/>
      <c r="KZQ60" s="34" t="e">
        <f>'Пр 5 (произв)-'!#REF!</f>
        <v>#REF!</v>
      </c>
      <c r="KZR60" s="35" t="e">
        <f>'Пр 5 (произв)-'!#REF!</f>
        <v>#REF!</v>
      </c>
      <c r="KZS60" s="265" t="e">
        <f>'Пр 5 (произв)-'!#REF!</f>
        <v>#REF!</v>
      </c>
      <c r="KZT60" s="265"/>
      <c r="KZU60" s="265"/>
      <c r="KZV60" s="265"/>
      <c r="KZW60" s="265"/>
      <c r="KZX60" s="265"/>
      <c r="KZY60" s="265"/>
      <c r="KZZ60" s="265"/>
      <c r="LAA60" s="265"/>
      <c r="LAB60" s="265"/>
      <c r="LAC60" s="265"/>
      <c r="LAD60" s="265"/>
      <c r="LAE60" s="265"/>
      <c r="LAF60" s="265"/>
      <c r="LAG60" s="265"/>
      <c r="LAH60" s="265"/>
      <c r="LAI60" s="265"/>
      <c r="LAJ60" s="265"/>
      <c r="LAK60" s="265"/>
      <c r="LAL60" s="265"/>
      <c r="LAM60" s="265"/>
      <c r="LAN60" s="466" t="e">
        <f>'Пр 5 (произв)-'!#REF!</f>
        <v>#REF!</v>
      </c>
      <c r="LAO60" s="265" t="e">
        <f>'Пр 5 (произв)-'!#REF!</f>
        <v>#REF!</v>
      </c>
      <c r="LAP60" s="265" t="e">
        <f>'Пр 5 (произв)-'!#REF!</f>
        <v>#REF!</v>
      </c>
      <c r="LAQ60" s="265" t="e">
        <f>'Пр 5 (произв)-'!#REF!</f>
        <v>#REF!</v>
      </c>
      <c r="LAR60" s="265" t="e">
        <f>'Пр 5 (произв)-'!#REF!</f>
        <v>#REF!</v>
      </c>
      <c r="LAS60" s="265"/>
      <c r="LAT60" s="265"/>
      <c r="LAU60" s="265"/>
      <c r="LAV60" s="265"/>
      <c r="LAW60" s="265"/>
      <c r="LAX60" s="467" t="e">
        <f>'Пр 5 (произв)-'!#REF!</f>
        <v>#REF!</v>
      </c>
      <c r="LAY60" s="265" t="e">
        <f>'Пр 5 (произв)-'!#REF!</f>
        <v>#REF!</v>
      </c>
      <c r="LAZ60" s="265" t="e">
        <f>'Пр 5 (произв)-'!#REF!</f>
        <v>#REF!</v>
      </c>
      <c r="LBA60" s="265" t="e">
        <f>'Пр 5 (произв)-'!#REF!</f>
        <v>#REF!</v>
      </c>
      <c r="LBB60" s="265" t="e">
        <f>'Пр 5 (произв)-'!#REF!</f>
        <v>#REF!</v>
      </c>
      <c r="LBC60" s="265"/>
      <c r="LBD60" s="265"/>
      <c r="LBE60" s="265"/>
      <c r="LBF60" s="265"/>
      <c r="LBG60" s="265"/>
      <c r="LBH60" s="467" t="e">
        <f>'Пр 5 (произв)-'!#REF!</f>
        <v>#REF!</v>
      </c>
      <c r="LBI60" s="265" t="e">
        <f>'Пр 5 (произв)-'!#REF!</f>
        <v>#REF!</v>
      </c>
      <c r="LBJ60" s="265" t="e">
        <f>'Пр 5 (произв)-'!#REF!</f>
        <v>#REF!</v>
      </c>
      <c r="LBK60" s="265" t="e">
        <f>'Пр 5 (произв)-'!#REF!</f>
        <v>#REF!</v>
      </c>
      <c r="LBL60" s="265" t="e">
        <f>'Пр 5 (произв)-'!#REF!</f>
        <v>#REF!</v>
      </c>
      <c r="LBM60" s="265"/>
      <c r="LBN60" s="265"/>
      <c r="LBO60" s="265"/>
      <c r="LBP60" s="265"/>
      <c r="LBQ60" s="265"/>
      <c r="LBR60" s="467" t="e">
        <f t="shared" ref="LBR60" si="642">LAN60+LAX60+LBH60</f>
        <v>#REF!</v>
      </c>
      <c r="LBS60" s="468" t="e">
        <f t="shared" ref="LBS60" si="643">LAO60+LAY60+LBI60</f>
        <v>#REF!</v>
      </c>
      <c r="LBT60" s="468" t="e">
        <f t="shared" ref="LBT60" si="644">LAP60+LAZ60+LBJ60</f>
        <v>#REF!</v>
      </c>
      <c r="LBU60" s="468" t="e">
        <f t="shared" ref="LBU60" si="645">LAQ60+LBA60+LBK60</f>
        <v>#REF!</v>
      </c>
      <c r="LBV60" s="468" t="e">
        <f t="shared" ref="LBV60" si="646">LAR60+LBB60+LBL60</f>
        <v>#REF!</v>
      </c>
      <c r="LBW60" s="265"/>
      <c r="LBX60" s="265"/>
      <c r="LBY60" s="265"/>
      <c r="LBZ60" s="265"/>
      <c r="LCA60" s="265"/>
      <c r="LCB60" s="35"/>
      <c r="LCC60" s="34" t="e">
        <f>'Пр 5 (произв)-'!#REF!</f>
        <v>#REF!</v>
      </c>
      <c r="LCD60" s="35" t="e">
        <f>'Пр 5 (произв)-'!#REF!</f>
        <v>#REF!</v>
      </c>
      <c r="LCE60" s="265" t="e">
        <f>'Пр 5 (произв)-'!#REF!</f>
        <v>#REF!</v>
      </c>
      <c r="LCF60" s="265"/>
      <c r="LCG60" s="265"/>
      <c r="LCH60" s="265"/>
      <c r="LCI60" s="265"/>
      <c r="LCJ60" s="265"/>
      <c r="LCK60" s="265"/>
      <c r="LCL60" s="265"/>
      <c r="LCM60" s="265"/>
      <c r="LCN60" s="265"/>
      <c r="LCO60" s="265"/>
      <c r="LCP60" s="265"/>
      <c r="LCQ60" s="265"/>
      <c r="LCR60" s="265"/>
      <c r="LCS60" s="265"/>
      <c r="LCT60" s="265"/>
      <c r="LCU60" s="265"/>
      <c r="LCV60" s="265"/>
      <c r="LCW60" s="265"/>
      <c r="LCX60" s="265"/>
      <c r="LCY60" s="265"/>
      <c r="LCZ60" s="466" t="e">
        <f>'Пр 5 (произв)-'!#REF!</f>
        <v>#REF!</v>
      </c>
      <c r="LDA60" s="265" t="e">
        <f>'Пр 5 (произв)-'!#REF!</f>
        <v>#REF!</v>
      </c>
      <c r="LDB60" s="265" t="e">
        <f>'Пр 5 (произв)-'!#REF!</f>
        <v>#REF!</v>
      </c>
      <c r="LDC60" s="265" t="e">
        <f>'Пр 5 (произв)-'!#REF!</f>
        <v>#REF!</v>
      </c>
      <c r="LDD60" s="265" t="e">
        <f>'Пр 5 (произв)-'!#REF!</f>
        <v>#REF!</v>
      </c>
      <c r="LDE60" s="265"/>
      <c r="LDF60" s="265"/>
      <c r="LDG60" s="265"/>
      <c r="LDH60" s="265"/>
      <c r="LDI60" s="265"/>
      <c r="LDJ60" s="467" t="e">
        <f>'Пр 5 (произв)-'!#REF!</f>
        <v>#REF!</v>
      </c>
      <c r="LDK60" s="265" t="e">
        <f>'Пр 5 (произв)-'!#REF!</f>
        <v>#REF!</v>
      </c>
      <c r="LDL60" s="265" t="e">
        <f>'Пр 5 (произв)-'!#REF!</f>
        <v>#REF!</v>
      </c>
      <c r="LDM60" s="265" t="e">
        <f>'Пр 5 (произв)-'!#REF!</f>
        <v>#REF!</v>
      </c>
      <c r="LDN60" s="265" t="e">
        <f>'Пр 5 (произв)-'!#REF!</f>
        <v>#REF!</v>
      </c>
      <c r="LDO60" s="265"/>
      <c r="LDP60" s="265"/>
      <c r="LDQ60" s="265"/>
      <c r="LDR60" s="265"/>
      <c r="LDS60" s="265"/>
      <c r="LDT60" s="467" t="e">
        <f>'Пр 5 (произв)-'!#REF!</f>
        <v>#REF!</v>
      </c>
      <c r="LDU60" s="265" t="e">
        <f>'Пр 5 (произв)-'!#REF!</f>
        <v>#REF!</v>
      </c>
      <c r="LDV60" s="265" t="e">
        <f>'Пр 5 (произв)-'!#REF!</f>
        <v>#REF!</v>
      </c>
      <c r="LDW60" s="265" t="e">
        <f>'Пр 5 (произв)-'!#REF!</f>
        <v>#REF!</v>
      </c>
      <c r="LDX60" s="265" t="e">
        <f>'Пр 5 (произв)-'!#REF!</f>
        <v>#REF!</v>
      </c>
      <c r="LDY60" s="265"/>
      <c r="LDZ60" s="265"/>
      <c r="LEA60" s="265"/>
      <c r="LEB60" s="265"/>
      <c r="LEC60" s="265"/>
      <c r="LED60" s="467" t="e">
        <f t="shared" ref="LED60" si="647">LCZ60+LDJ60+LDT60</f>
        <v>#REF!</v>
      </c>
      <c r="LEE60" s="468" t="e">
        <f t="shared" ref="LEE60" si="648">LDA60+LDK60+LDU60</f>
        <v>#REF!</v>
      </c>
      <c r="LEF60" s="468" t="e">
        <f t="shared" ref="LEF60" si="649">LDB60+LDL60+LDV60</f>
        <v>#REF!</v>
      </c>
      <c r="LEG60" s="468" t="e">
        <f t="shared" ref="LEG60" si="650">LDC60+LDM60+LDW60</f>
        <v>#REF!</v>
      </c>
      <c r="LEH60" s="468" t="e">
        <f t="shared" ref="LEH60" si="651">LDD60+LDN60+LDX60</f>
        <v>#REF!</v>
      </c>
      <c r="LEI60" s="265"/>
      <c r="LEJ60" s="265"/>
      <c r="LEK60" s="265"/>
      <c r="LEL60" s="265"/>
      <c r="LEM60" s="265"/>
      <c r="LEN60" s="35"/>
      <c r="LEO60" s="34" t="e">
        <f>'Пр 5 (произв)-'!#REF!</f>
        <v>#REF!</v>
      </c>
      <c r="LEP60" s="35" t="e">
        <f>'Пр 5 (произв)-'!#REF!</f>
        <v>#REF!</v>
      </c>
      <c r="LEQ60" s="265" t="e">
        <f>'Пр 5 (произв)-'!#REF!</f>
        <v>#REF!</v>
      </c>
      <c r="LER60" s="265"/>
      <c r="LES60" s="265"/>
      <c r="LET60" s="265"/>
      <c r="LEU60" s="265"/>
      <c r="LEV60" s="265"/>
      <c r="LEW60" s="265"/>
      <c r="LEX60" s="265"/>
      <c r="LEY60" s="265"/>
      <c r="LEZ60" s="265"/>
      <c r="LFA60" s="265"/>
      <c r="LFB60" s="265"/>
      <c r="LFC60" s="265"/>
      <c r="LFD60" s="265"/>
      <c r="LFE60" s="265"/>
      <c r="LFF60" s="265"/>
      <c r="LFG60" s="265"/>
      <c r="LFH60" s="265"/>
      <c r="LFI60" s="265"/>
      <c r="LFJ60" s="265"/>
      <c r="LFK60" s="265"/>
      <c r="LFL60" s="466" t="e">
        <f>'Пр 5 (произв)-'!#REF!</f>
        <v>#REF!</v>
      </c>
      <c r="LFM60" s="265" t="e">
        <f>'Пр 5 (произв)-'!#REF!</f>
        <v>#REF!</v>
      </c>
      <c r="LFN60" s="265" t="e">
        <f>'Пр 5 (произв)-'!#REF!</f>
        <v>#REF!</v>
      </c>
      <c r="LFO60" s="265" t="e">
        <f>'Пр 5 (произв)-'!#REF!</f>
        <v>#REF!</v>
      </c>
      <c r="LFP60" s="265" t="e">
        <f>'Пр 5 (произв)-'!#REF!</f>
        <v>#REF!</v>
      </c>
      <c r="LFQ60" s="265"/>
      <c r="LFR60" s="265"/>
      <c r="LFS60" s="265"/>
      <c r="LFT60" s="265"/>
      <c r="LFU60" s="265"/>
      <c r="LFV60" s="467" t="e">
        <f>'Пр 5 (произв)-'!#REF!</f>
        <v>#REF!</v>
      </c>
      <c r="LFW60" s="265" t="e">
        <f>'Пр 5 (произв)-'!#REF!</f>
        <v>#REF!</v>
      </c>
      <c r="LFX60" s="265" t="e">
        <f>'Пр 5 (произв)-'!#REF!</f>
        <v>#REF!</v>
      </c>
      <c r="LFY60" s="265" t="e">
        <f>'Пр 5 (произв)-'!#REF!</f>
        <v>#REF!</v>
      </c>
      <c r="LFZ60" s="265" t="e">
        <f>'Пр 5 (произв)-'!#REF!</f>
        <v>#REF!</v>
      </c>
      <c r="LGA60" s="265"/>
      <c r="LGB60" s="265"/>
      <c r="LGC60" s="265"/>
      <c r="LGD60" s="265"/>
      <c r="LGE60" s="265"/>
      <c r="LGF60" s="467" t="e">
        <f>'Пр 5 (произв)-'!#REF!</f>
        <v>#REF!</v>
      </c>
      <c r="LGG60" s="265" t="e">
        <f>'Пр 5 (произв)-'!#REF!</f>
        <v>#REF!</v>
      </c>
      <c r="LGH60" s="265" t="e">
        <f>'Пр 5 (произв)-'!#REF!</f>
        <v>#REF!</v>
      </c>
      <c r="LGI60" s="265" t="e">
        <f>'Пр 5 (произв)-'!#REF!</f>
        <v>#REF!</v>
      </c>
      <c r="LGJ60" s="265" t="e">
        <f>'Пр 5 (произв)-'!#REF!</f>
        <v>#REF!</v>
      </c>
      <c r="LGK60" s="265"/>
      <c r="LGL60" s="265"/>
      <c r="LGM60" s="265"/>
      <c r="LGN60" s="265"/>
      <c r="LGO60" s="265"/>
      <c r="LGP60" s="467" t="e">
        <f t="shared" ref="LGP60" si="652">LFL60+LFV60+LGF60</f>
        <v>#REF!</v>
      </c>
      <c r="LGQ60" s="468" t="e">
        <f t="shared" ref="LGQ60" si="653">LFM60+LFW60+LGG60</f>
        <v>#REF!</v>
      </c>
      <c r="LGR60" s="468" t="e">
        <f t="shared" ref="LGR60" si="654">LFN60+LFX60+LGH60</f>
        <v>#REF!</v>
      </c>
      <c r="LGS60" s="468" t="e">
        <f t="shared" ref="LGS60" si="655">LFO60+LFY60+LGI60</f>
        <v>#REF!</v>
      </c>
      <c r="LGT60" s="468" t="e">
        <f t="shared" ref="LGT60" si="656">LFP60+LFZ60+LGJ60</f>
        <v>#REF!</v>
      </c>
      <c r="LGU60" s="265"/>
      <c r="LGV60" s="265"/>
      <c r="LGW60" s="265"/>
      <c r="LGX60" s="265"/>
      <c r="LGY60" s="265"/>
      <c r="LGZ60" s="35"/>
      <c r="LHA60" s="34" t="e">
        <f>'Пр 5 (произв)-'!#REF!</f>
        <v>#REF!</v>
      </c>
      <c r="LHB60" s="35" t="e">
        <f>'Пр 5 (произв)-'!#REF!</f>
        <v>#REF!</v>
      </c>
      <c r="LHC60" s="265" t="e">
        <f>'Пр 5 (произв)-'!#REF!</f>
        <v>#REF!</v>
      </c>
      <c r="LHD60" s="265"/>
      <c r="LHE60" s="265"/>
      <c r="LHF60" s="265"/>
      <c r="LHG60" s="265"/>
      <c r="LHH60" s="265"/>
      <c r="LHI60" s="265"/>
      <c r="LHJ60" s="265"/>
      <c r="LHK60" s="265"/>
      <c r="LHL60" s="265"/>
      <c r="LHM60" s="265"/>
      <c r="LHN60" s="265"/>
      <c r="LHO60" s="265"/>
      <c r="LHP60" s="265"/>
      <c r="LHQ60" s="265"/>
      <c r="LHR60" s="265"/>
      <c r="LHS60" s="265"/>
      <c r="LHT60" s="265"/>
      <c r="LHU60" s="265"/>
      <c r="LHV60" s="265"/>
      <c r="LHW60" s="265"/>
      <c r="LHX60" s="466" t="e">
        <f>'Пр 5 (произв)-'!#REF!</f>
        <v>#REF!</v>
      </c>
      <c r="LHY60" s="265" t="e">
        <f>'Пр 5 (произв)-'!#REF!</f>
        <v>#REF!</v>
      </c>
      <c r="LHZ60" s="265" t="e">
        <f>'Пр 5 (произв)-'!#REF!</f>
        <v>#REF!</v>
      </c>
      <c r="LIA60" s="265" t="e">
        <f>'Пр 5 (произв)-'!#REF!</f>
        <v>#REF!</v>
      </c>
      <c r="LIB60" s="265" t="e">
        <f>'Пр 5 (произв)-'!#REF!</f>
        <v>#REF!</v>
      </c>
      <c r="LIC60" s="265"/>
      <c r="LID60" s="265"/>
      <c r="LIE60" s="265"/>
      <c r="LIF60" s="265"/>
      <c r="LIG60" s="265"/>
      <c r="LIH60" s="467" t="e">
        <f>'Пр 5 (произв)-'!#REF!</f>
        <v>#REF!</v>
      </c>
      <c r="LII60" s="265" t="e">
        <f>'Пр 5 (произв)-'!#REF!</f>
        <v>#REF!</v>
      </c>
      <c r="LIJ60" s="265" t="e">
        <f>'Пр 5 (произв)-'!#REF!</f>
        <v>#REF!</v>
      </c>
      <c r="LIK60" s="265" t="e">
        <f>'Пр 5 (произв)-'!#REF!</f>
        <v>#REF!</v>
      </c>
      <c r="LIL60" s="265" t="e">
        <f>'Пр 5 (произв)-'!#REF!</f>
        <v>#REF!</v>
      </c>
      <c r="LIM60" s="265"/>
      <c r="LIN60" s="265"/>
      <c r="LIO60" s="265"/>
      <c r="LIP60" s="265"/>
      <c r="LIQ60" s="265"/>
      <c r="LIR60" s="467" t="e">
        <f>'Пр 5 (произв)-'!#REF!</f>
        <v>#REF!</v>
      </c>
      <c r="LIS60" s="265" t="e">
        <f>'Пр 5 (произв)-'!#REF!</f>
        <v>#REF!</v>
      </c>
      <c r="LIT60" s="265" t="e">
        <f>'Пр 5 (произв)-'!#REF!</f>
        <v>#REF!</v>
      </c>
      <c r="LIU60" s="265" t="e">
        <f>'Пр 5 (произв)-'!#REF!</f>
        <v>#REF!</v>
      </c>
      <c r="LIV60" s="265" t="e">
        <f>'Пр 5 (произв)-'!#REF!</f>
        <v>#REF!</v>
      </c>
      <c r="LIW60" s="265"/>
      <c r="LIX60" s="265"/>
      <c r="LIY60" s="265"/>
      <c r="LIZ60" s="265"/>
      <c r="LJA60" s="265"/>
      <c r="LJB60" s="467" t="e">
        <f t="shared" ref="LJB60" si="657">LHX60+LIH60+LIR60</f>
        <v>#REF!</v>
      </c>
      <c r="LJC60" s="468" t="e">
        <f t="shared" ref="LJC60" si="658">LHY60+LII60+LIS60</f>
        <v>#REF!</v>
      </c>
      <c r="LJD60" s="468" t="e">
        <f t="shared" ref="LJD60" si="659">LHZ60+LIJ60+LIT60</f>
        <v>#REF!</v>
      </c>
      <c r="LJE60" s="468" t="e">
        <f t="shared" ref="LJE60" si="660">LIA60+LIK60+LIU60</f>
        <v>#REF!</v>
      </c>
      <c r="LJF60" s="468" t="e">
        <f t="shared" ref="LJF60" si="661">LIB60+LIL60+LIV60</f>
        <v>#REF!</v>
      </c>
      <c r="LJG60" s="265"/>
      <c r="LJH60" s="265"/>
      <c r="LJI60" s="265"/>
      <c r="LJJ60" s="265"/>
      <c r="LJK60" s="265"/>
      <c r="LJL60" s="35"/>
      <c r="LJM60" s="34" t="e">
        <f>'Пр 5 (произв)-'!#REF!</f>
        <v>#REF!</v>
      </c>
      <c r="LJN60" s="35" t="e">
        <f>'Пр 5 (произв)-'!#REF!</f>
        <v>#REF!</v>
      </c>
      <c r="LJO60" s="265" t="e">
        <f>'Пр 5 (произв)-'!#REF!</f>
        <v>#REF!</v>
      </c>
      <c r="LJP60" s="265"/>
      <c r="LJQ60" s="265"/>
      <c r="LJR60" s="265"/>
      <c r="LJS60" s="265"/>
      <c r="LJT60" s="265"/>
      <c r="LJU60" s="265"/>
      <c r="LJV60" s="265"/>
      <c r="LJW60" s="265"/>
      <c r="LJX60" s="265"/>
      <c r="LJY60" s="265"/>
      <c r="LJZ60" s="265"/>
      <c r="LKA60" s="265"/>
      <c r="LKB60" s="265"/>
      <c r="LKC60" s="265"/>
      <c r="LKD60" s="265"/>
      <c r="LKE60" s="265"/>
      <c r="LKF60" s="265"/>
      <c r="LKG60" s="265"/>
      <c r="LKH60" s="265"/>
      <c r="LKI60" s="265"/>
      <c r="LKJ60" s="466" t="e">
        <f>'Пр 5 (произв)-'!#REF!</f>
        <v>#REF!</v>
      </c>
      <c r="LKK60" s="265" t="e">
        <f>'Пр 5 (произв)-'!#REF!</f>
        <v>#REF!</v>
      </c>
      <c r="LKL60" s="265" t="e">
        <f>'Пр 5 (произв)-'!#REF!</f>
        <v>#REF!</v>
      </c>
      <c r="LKM60" s="265" t="e">
        <f>'Пр 5 (произв)-'!#REF!</f>
        <v>#REF!</v>
      </c>
      <c r="LKN60" s="265" t="e">
        <f>'Пр 5 (произв)-'!#REF!</f>
        <v>#REF!</v>
      </c>
      <c r="LKO60" s="265"/>
      <c r="LKP60" s="265"/>
      <c r="LKQ60" s="265"/>
      <c r="LKR60" s="265"/>
      <c r="LKS60" s="265"/>
      <c r="LKT60" s="467" t="e">
        <f>'Пр 5 (произв)-'!#REF!</f>
        <v>#REF!</v>
      </c>
      <c r="LKU60" s="265" t="e">
        <f>'Пр 5 (произв)-'!#REF!</f>
        <v>#REF!</v>
      </c>
      <c r="LKV60" s="265" t="e">
        <f>'Пр 5 (произв)-'!#REF!</f>
        <v>#REF!</v>
      </c>
      <c r="LKW60" s="265" t="e">
        <f>'Пр 5 (произв)-'!#REF!</f>
        <v>#REF!</v>
      </c>
      <c r="LKX60" s="265" t="e">
        <f>'Пр 5 (произв)-'!#REF!</f>
        <v>#REF!</v>
      </c>
      <c r="LKY60" s="265"/>
      <c r="LKZ60" s="265"/>
      <c r="LLA60" s="265"/>
      <c r="LLB60" s="265"/>
      <c r="LLC60" s="265"/>
      <c r="LLD60" s="467" t="e">
        <f>'Пр 5 (произв)-'!#REF!</f>
        <v>#REF!</v>
      </c>
      <c r="LLE60" s="265" t="e">
        <f>'Пр 5 (произв)-'!#REF!</f>
        <v>#REF!</v>
      </c>
      <c r="LLF60" s="265" t="e">
        <f>'Пр 5 (произв)-'!#REF!</f>
        <v>#REF!</v>
      </c>
      <c r="LLG60" s="265" t="e">
        <f>'Пр 5 (произв)-'!#REF!</f>
        <v>#REF!</v>
      </c>
      <c r="LLH60" s="265" t="e">
        <f>'Пр 5 (произв)-'!#REF!</f>
        <v>#REF!</v>
      </c>
      <c r="LLI60" s="265"/>
      <c r="LLJ60" s="265"/>
      <c r="LLK60" s="265"/>
      <c r="LLL60" s="265"/>
      <c r="LLM60" s="265"/>
      <c r="LLN60" s="467" t="e">
        <f t="shared" ref="LLN60" si="662">LKJ60+LKT60+LLD60</f>
        <v>#REF!</v>
      </c>
      <c r="LLO60" s="468" t="e">
        <f t="shared" ref="LLO60" si="663">LKK60+LKU60+LLE60</f>
        <v>#REF!</v>
      </c>
      <c r="LLP60" s="468" t="e">
        <f t="shared" ref="LLP60" si="664">LKL60+LKV60+LLF60</f>
        <v>#REF!</v>
      </c>
      <c r="LLQ60" s="468" t="e">
        <f t="shared" ref="LLQ60" si="665">LKM60+LKW60+LLG60</f>
        <v>#REF!</v>
      </c>
      <c r="LLR60" s="468" t="e">
        <f t="shared" ref="LLR60" si="666">LKN60+LKX60+LLH60</f>
        <v>#REF!</v>
      </c>
      <c r="LLS60" s="265"/>
      <c r="LLT60" s="265"/>
      <c r="LLU60" s="265"/>
      <c r="LLV60" s="265"/>
      <c r="LLW60" s="265"/>
      <c r="LLX60" s="35"/>
      <c r="LLY60" s="34" t="e">
        <f>'Пр 5 (произв)-'!#REF!</f>
        <v>#REF!</v>
      </c>
      <c r="LLZ60" s="35" t="e">
        <f>'Пр 5 (произв)-'!#REF!</f>
        <v>#REF!</v>
      </c>
      <c r="LMA60" s="265" t="e">
        <f>'Пр 5 (произв)-'!#REF!</f>
        <v>#REF!</v>
      </c>
      <c r="LMB60" s="265"/>
      <c r="LMC60" s="265"/>
      <c r="LMD60" s="265"/>
      <c r="LME60" s="265"/>
      <c r="LMF60" s="265"/>
      <c r="LMG60" s="265"/>
      <c r="LMH60" s="265"/>
      <c r="LMI60" s="265"/>
      <c r="LMJ60" s="265"/>
      <c r="LMK60" s="265"/>
      <c r="LML60" s="265"/>
      <c r="LMM60" s="265"/>
      <c r="LMN60" s="265"/>
      <c r="LMO60" s="265"/>
      <c r="LMP60" s="265"/>
      <c r="LMQ60" s="265"/>
      <c r="LMR60" s="265"/>
      <c r="LMS60" s="265"/>
      <c r="LMT60" s="265"/>
      <c r="LMU60" s="265"/>
      <c r="LMV60" s="466" t="e">
        <f>'Пр 5 (произв)-'!#REF!</f>
        <v>#REF!</v>
      </c>
      <c r="LMW60" s="265" t="e">
        <f>'Пр 5 (произв)-'!#REF!</f>
        <v>#REF!</v>
      </c>
      <c r="LMX60" s="265" t="e">
        <f>'Пр 5 (произв)-'!#REF!</f>
        <v>#REF!</v>
      </c>
      <c r="LMY60" s="265" t="e">
        <f>'Пр 5 (произв)-'!#REF!</f>
        <v>#REF!</v>
      </c>
      <c r="LMZ60" s="265" t="e">
        <f>'Пр 5 (произв)-'!#REF!</f>
        <v>#REF!</v>
      </c>
      <c r="LNA60" s="265"/>
      <c r="LNB60" s="265"/>
      <c r="LNC60" s="265"/>
      <c r="LND60" s="265"/>
      <c r="LNE60" s="265"/>
      <c r="LNF60" s="467" t="e">
        <f>'Пр 5 (произв)-'!#REF!</f>
        <v>#REF!</v>
      </c>
      <c r="LNG60" s="265" t="e">
        <f>'Пр 5 (произв)-'!#REF!</f>
        <v>#REF!</v>
      </c>
      <c r="LNH60" s="265" t="e">
        <f>'Пр 5 (произв)-'!#REF!</f>
        <v>#REF!</v>
      </c>
      <c r="LNI60" s="265" t="e">
        <f>'Пр 5 (произв)-'!#REF!</f>
        <v>#REF!</v>
      </c>
      <c r="LNJ60" s="265" t="e">
        <f>'Пр 5 (произв)-'!#REF!</f>
        <v>#REF!</v>
      </c>
      <c r="LNK60" s="265"/>
      <c r="LNL60" s="265"/>
      <c r="LNM60" s="265"/>
      <c r="LNN60" s="265"/>
      <c r="LNO60" s="265"/>
      <c r="LNP60" s="467" t="e">
        <f>'Пр 5 (произв)-'!#REF!</f>
        <v>#REF!</v>
      </c>
      <c r="LNQ60" s="265" t="e">
        <f>'Пр 5 (произв)-'!#REF!</f>
        <v>#REF!</v>
      </c>
      <c r="LNR60" s="265" t="e">
        <f>'Пр 5 (произв)-'!#REF!</f>
        <v>#REF!</v>
      </c>
      <c r="LNS60" s="265" t="e">
        <f>'Пр 5 (произв)-'!#REF!</f>
        <v>#REF!</v>
      </c>
      <c r="LNT60" s="265" t="e">
        <f>'Пр 5 (произв)-'!#REF!</f>
        <v>#REF!</v>
      </c>
      <c r="LNU60" s="265"/>
      <c r="LNV60" s="265"/>
      <c r="LNW60" s="265"/>
      <c r="LNX60" s="265"/>
      <c r="LNY60" s="265"/>
      <c r="LNZ60" s="467" t="e">
        <f t="shared" ref="LNZ60" si="667">LMV60+LNF60+LNP60</f>
        <v>#REF!</v>
      </c>
      <c r="LOA60" s="468" t="e">
        <f t="shared" ref="LOA60" si="668">LMW60+LNG60+LNQ60</f>
        <v>#REF!</v>
      </c>
      <c r="LOB60" s="468" t="e">
        <f t="shared" ref="LOB60" si="669">LMX60+LNH60+LNR60</f>
        <v>#REF!</v>
      </c>
      <c r="LOC60" s="468" t="e">
        <f t="shared" ref="LOC60" si="670">LMY60+LNI60+LNS60</f>
        <v>#REF!</v>
      </c>
      <c r="LOD60" s="468" t="e">
        <f t="shared" ref="LOD60" si="671">LMZ60+LNJ60+LNT60</f>
        <v>#REF!</v>
      </c>
      <c r="LOE60" s="265"/>
      <c r="LOF60" s="265"/>
      <c r="LOG60" s="265"/>
      <c r="LOH60" s="265"/>
      <c r="LOI60" s="265"/>
      <c r="LOJ60" s="35"/>
      <c r="LOK60" s="34" t="e">
        <f>'Пр 5 (произв)-'!#REF!</f>
        <v>#REF!</v>
      </c>
      <c r="LOL60" s="35" t="e">
        <f>'Пр 5 (произв)-'!#REF!</f>
        <v>#REF!</v>
      </c>
      <c r="LOM60" s="265" t="e">
        <f>'Пр 5 (произв)-'!#REF!</f>
        <v>#REF!</v>
      </c>
      <c r="LON60" s="265"/>
      <c r="LOO60" s="265"/>
      <c r="LOP60" s="265"/>
      <c r="LOQ60" s="265"/>
      <c r="LOR60" s="265"/>
      <c r="LOS60" s="265"/>
      <c r="LOT60" s="265"/>
      <c r="LOU60" s="265"/>
      <c r="LOV60" s="265"/>
      <c r="LOW60" s="265"/>
      <c r="LOX60" s="265"/>
      <c r="LOY60" s="265"/>
      <c r="LOZ60" s="265"/>
      <c r="LPA60" s="265"/>
      <c r="LPB60" s="265"/>
      <c r="LPC60" s="265"/>
      <c r="LPD60" s="265"/>
      <c r="LPE60" s="265"/>
      <c r="LPF60" s="265"/>
      <c r="LPG60" s="265"/>
      <c r="LPH60" s="466" t="e">
        <f>'Пр 5 (произв)-'!#REF!</f>
        <v>#REF!</v>
      </c>
      <c r="LPI60" s="265" t="e">
        <f>'Пр 5 (произв)-'!#REF!</f>
        <v>#REF!</v>
      </c>
      <c r="LPJ60" s="265" t="e">
        <f>'Пр 5 (произв)-'!#REF!</f>
        <v>#REF!</v>
      </c>
      <c r="LPK60" s="265" t="e">
        <f>'Пр 5 (произв)-'!#REF!</f>
        <v>#REF!</v>
      </c>
      <c r="LPL60" s="265" t="e">
        <f>'Пр 5 (произв)-'!#REF!</f>
        <v>#REF!</v>
      </c>
      <c r="LPM60" s="265"/>
      <c r="LPN60" s="265"/>
      <c r="LPO60" s="265"/>
      <c r="LPP60" s="265"/>
      <c r="LPQ60" s="265"/>
      <c r="LPR60" s="467" t="e">
        <f>'Пр 5 (произв)-'!#REF!</f>
        <v>#REF!</v>
      </c>
      <c r="LPS60" s="265" t="e">
        <f>'Пр 5 (произв)-'!#REF!</f>
        <v>#REF!</v>
      </c>
      <c r="LPT60" s="265" t="e">
        <f>'Пр 5 (произв)-'!#REF!</f>
        <v>#REF!</v>
      </c>
      <c r="LPU60" s="265" t="e">
        <f>'Пр 5 (произв)-'!#REF!</f>
        <v>#REF!</v>
      </c>
      <c r="LPV60" s="265" t="e">
        <f>'Пр 5 (произв)-'!#REF!</f>
        <v>#REF!</v>
      </c>
      <c r="LPW60" s="265"/>
      <c r="LPX60" s="265"/>
      <c r="LPY60" s="265"/>
      <c r="LPZ60" s="265"/>
      <c r="LQA60" s="265"/>
      <c r="LQB60" s="467" t="e">
        <f>'Пр 5 (произв)-'!#REF!</f>
        <v>#REF!</v>
      </c>
      <c r="LQC60" s="265" t="e">
        <f>'Пр 5 (произв)-'!#REF!</f>
        <v>#REF!</v>
      </c>
      <c r="LQD60" s="265" t="e">
        <f>'Пр 5 (произв)-'!#REF!</f>
        <v>#REF!</v>
      </c>
      <c r="LQE60" s="265" t="e">
        <f>'Пр 5 (произв)-'!#REF!</f>
        <v>#REF!</v>
      </c>
      <c r="LQF60" s="265" t="e">
        <f>'Пр 5 (произв)-'!#REF!</f>
        <v>#REF!</v>
      </c>
      <c r="LQG60" s="265"/>
      <c r="LQH60" s="265"/>
      <c r="LQI60" s="265"/>
      <c r="LQJ60" s="265"/>
      <c r="LQK60" s="265"/>
      <c r="LQL60" s="467" t="e">
        <f t="shared" ref="LQL60" si="672">LPH60+LPR60+LQB60</f>
        <v>#REF!</v>
      </c>
      <c r="LQM60" s="468" t="e">
        <f t="shared" ref="LQM60" si="673">LPI60+LPS60+LQC60</f>
        <v>#REF!</v>
      </c>
      <c r="LQN60" s="468" t="e">
        <f t="shared" ref="LQN60" si="674">LPJ60+LPT60+LQD60</f>
        <v>#REF!</v>
      </c>
      <c r="LQO60" s="468" t="e">
        <f t="shared" ref="LQO60" si="675">LPK60+LPU60+LQE60</f>
        <v>#REF!</v>
      </c>
      <c r="LQP60" s="468" t="e">
        <f t="shared" ref="LQP60" si="676">LPL60+LPV60+LQF60</f>
        <v>#REF!</v>
      </c>
      <c r="LQQ60" s="265"/>
      <c r="LQR60" s="265"/>
      <c r="LQS60" s="265"/>
      <c r="LQT60" s="265"/>
      <c r="LQU60" s="265"/>
      <c r="LQV60" s="35"/>
      <c r="LQW60" s="34" t="e">
        <f>'Пр 5 (произв)-'!#REF!</f>
        <v>#REF!</v>
      </c>
      <c r="LQX60" s="35" t="e">
        <f>'Пр 5 (произв)-'!#REF!</f>
        <v>#REF!</v>
      </c>
      <c r="LQY60" s="265" t="e">
        <f>'Пр 5 (произв)-'!#REF!</f>
        <v>#REF!</v>
      </c>
      <c r="LQZ60" s="265"/>
      <c r="LRA60" s="265"/>
      <c r="LRB60" s="265"/>
      <c r="LRC60" s="265"/>
      <c r="LRD60" s="265"/>
      <c r="LRE60" s="265"/>
      <c r="LRF60" s="265"/>
      <c r="LRG60" s="265"/>
      <c r="LRH60" s="265"/>
      <c r="LRI60" s="265"/>
      <c r="LRJ60" s="265"/>
      <c r="LRK60" s="265"/>
      <c r="LRL60" s="265"/>
      <c r="LRM60" s="265"/>
      <c r="LRN60" s="265"/>
      <c r="LRO60" s="265"/>
      <c r="LRP60" s="265"/>
      <c r="LRQ60" s="265"/>
      <c r="LRR60" s="265"/>
      <c r="LRS60" s="265"/>
      <c r="LRT60" s="466" t="e">
        <f>'Пр 5 (произв)-'!#REF!</f>
        <v>#REF!</v>
      </c>
      <c r="LRU60" s="265" t="e">
        <f>'Пр 5 (произв)-'!#REF!</f>
        <v>#REF!</v>
      </c>
      <c r="LRV60" s="265" t="e">
        <f>'Пр 5 (произв)-'!#REF!</f>
        <v>#REF!</v>
      </c>
      <c r="LRW60" s="265" t="e">
        <f>'Пр 5 (произв)-'!#REF!</f>
        <v>#REF!</v>
      </c>
      <c r="LRX60" s="265" t="e">
        <f>'Пр 5 (произв)-'!#REF!</f>
        <v>#REF!</v>
      </c>
      <c r="LRY60" s="265"/>
      <c r="LRZ60" s="265"/>
      <c r="LSA60" s="265"/>
      <c r="LSB60" s="265"/>
      <c r="LSC60" s="265"/>
      <c r="LSD60" s="467" t="e">
        <f>'Пр 5 (произв)-'!#REF!</f>
        <v>#REF!</v>
      </c>
      <c r="LSE60" s="265" t="e">
        <f>'Пр 5 (произв)-'!#REF!</f>
        <v>#REF!</v>
      </c>
      <c r="LSF60" s="265" t="e">
        <f>'Пр 5 (произв)-'!#REF!</f>
        <v>#REF!</v>
      </c>
      <c r="LSG60" s="265" t="e">
        <f>'Пр 5 (произв)-'!#REF!</f>
        <v>#REF!</v>
      </c>
      <c r="LSH60" s="265" t="e">
        <f>'Пр 5 (произв)-'!#REF!</f>
        <v>#REF!</v>
      </c>
      <c r="LSI60" s="265"/>
      <c r="LSJ60" s="265"/>
      <c r="LSK60" s="265"/>
      <c r="LSL60" s="265"/>
      <c r="LSM60" s="265"/>
      <c r="LSN60" s="467" t="e">
        <f>'Пр 5 (произв)-'!#REF!</f>
        <v>#REF!</v>
      </c>
      <c r="LSO60" s="265" t="e">
        <f>'Пр 5 (произв)-'!#REF!</f>
        <v>#REF!</v>
      </c>
      <c r="LSP60" s="265" t="e">
        <f>'Пр 5 (произв)-'!#REF!</f>
        <v>#REF!</v>
      </c>
      <c r="LSQ60" s="265" t="e">
        <f>'Пр 5 (произв)-'!#REF!</f>
        <v>#REF!</v>
      </c>
      <c r="LSR60" s="265" t="e">
        <f>'Пр 5 (произв)-'!#REF!</f>
        <v>#REF!</v>
      </c>
      <c r="LSS60" s="265"/>
      <c r="LST60" s="265"/>
      <c r="LSU60" s="265"/>
      <c r="LSV60" s="265"/>
      <c r="LSW60" s="265"/>
      <c r="LSX60" s="467" t="e">
        <f t="shared" ref="LSX60" si="677">LRT60+LSD60+LSN60</f>
        <v>#REF!</v>
      </c>
      <c r="LSY60" s="468" t="e">
        <f t="shared" ref="LSY60" si="678">LRU60+LSE60+LSO60</f>
        <v>#REF!</v>
      </c>
      <c r="LSZ60" s="468" t="e">
        <f t="shared" ref="LSZ60" si="679">LRV60+LSF60+LSP60</f>
        <v>#REF!</v>
      </c>
      <c r="LTA60" s="468" t="e">
        <f t="shared" ref="LTA60" si="680">LRW60+LSG60+LSQ60</f>
        <v>#REF!</v>
      </c>
      <c r="LTB60" s="468" t="e">
        <f t="shared" ref="LTB60" si="681">LRX60+LSH60+LSR60</f>
        <v>#REF!</v>
      </c>
      <c r="LTC60" s="265"/>
      <c r="LTD60" s="265"/>
      <c r="LTE60" s="265"/>
      <c r="LTF60" s="265"/>
      <c r="LTG60" s="265"/>
      <c r="LTH60" s="35"/>
      <c r="LTI60" s="34" t="e">
        <f>'Пр 5 (произв)-'!#REF!</f>
        <v>#REF!</v>
      </c>
      <c r="LTJ60" s="35" t="e">
        <f>'Пр 5 (произв)-'!#REF!</f>
        <v>#REF!</v>
      </c>
      <c r="LTK60" s="265" t="e">
        <f>'Пр 5 (произв)-'!#REF!</f>
        <v>#REF!</v>
      </c>
      <c r="LTL60" s="265"/>
      <c r="LTM60" s="265"/>
      <c r="LTN60" s="265"/>
      <c r="LTO60" s="265"/>
      <c r="LTP60" s="265"/>
      <c r="LTQ60" s="265"/>
      <c r="LTR60" s="265"/>
      <c r="LTS60" s="265"/>
      <c r="LTT60" s="265"/>
      <c r="LTU60" s="265"/>
      <c r="LTV60" s="265"/>
      <c r="LTW60" s="265"/>
      <c r="LTX60" s="265"/>
      <c r="LTY60" s="265"/>
      <c r="LTZ60" s="265"/>
      <c r="LUA60" s="265"/>
      <c r="LUB60" s="265"/>
      <c r="LUC60" s="265"/>
      <c r="LUD60" s="265"/>
      <c r="LUE60" s="265"/>
      <c r="LUF60" s="466" t="e">
        <f>'Пр 5 (произв)-'!#REF!</f>
        <v>#REF!</v>
      </c>
      <c r="LUG60" s="265" t="e">
        <f>'Пр 5 (произв)-'!#REF!</f>
        <v>#REF!</v>
      </c>
      <c r="LUH60" s="265" t="e">
        <f>'Пр 5 (произв)-'!#REF!</f>
        <v>#REF!</v>
      </c>
      <c r="LUI60" s="265" t="e">
        <f>'Пр 5 (произв)-'!#REF!</f>
        <v>#REF!</v>
      </c>
      <c r="LUJ60" s="265" t="e">
        <f>'Пр 5 (произв)-'!#REF!</f>
        <v>#REF!</v>
      </c>
      <c r="LUK60" s="265"/>
      <c r="LUL60" s="265"/>
      <c r="LUM60" s="265"/>
      <c r="LUN60" s="265"/>
      <c r="LUO60" s="265"/>
      <c r="LUP60" s="467" t="e">
        <f>'Пр 5 (произв)-'!#REF!</f>
        <v>#REF!</v>
      </c>
      <c r="LUQ60" s="265" t="e">
        <f>'Пр 5 (произв)-'!#REF!</f>
        <v>#REF!</v>
      </c>
      <c r="LUR60" s="265" t="e">
        <f>'Пр 5 (произв)-'!#REF!</f>
        <v>#REF!</v>
      </c>
      <c r="LUS60" s="265" t="e">
        <f>'Пр 5 (произв)-'!#REF!</f>
        <v>#REF!</v>
      </c>
      <c r="LUT60" s="265" t="e">
        <f>'Пр 5 (произв)-'!#REF!</f>
        <v>#REF!</v>
      </c>
      <c r="LUU60" s="265"/>
      <c r="LUV60" s="265"/>
      <c r="LUW60" s="265"/>
      <c r="LUX60" s="265"/>
      <c r="LUY60" s="265"/>
      <c r="LUZ60" s="467" t="e">
        <f>'Пр 5 (произв)-'!#REF!</f>
        <v>#REF!</v>
      </c>
      <c r="LVA60" s="265" t="e">
        <f>'Пр 5 (произв)-'!#REF!</f>
        <v>#REF!</v>
      </c>
      <c r="LVB60" s="265" t="e">
        <f>'Пр 5 (произв)-'!#REF!</f>
        <v>#REF!</v>
      </c>
      <c r="LVC60" s="265" t="e">
        <f>'Пр 5 (произв)-'!#REF!</f>
        <v>#REF!</v>
      </c>
      <c r="LVD60" s="265" t="e">
        <f>'Пр 5 (произв)-'!#REF!</f>
        <v>#REF!</v>
      </c>
      <c r="LVE60" s="265"/>
      <c r="LVF60" s="265"/>
      <c r="LVG60" s="265"/>
      <c r="LVH60" s="265"/>
      <c r="LVI60" s="265"/>
      <c r="LVJ60" s="467" t="e">
        <f t="shared" ref="LVJ60" si="682">LUF60+LUP60+LUZ60</f>
        <v>#REF!</v>
      </c>
      <c r="LVK60" s="468" t="e">
        <f t="shared" ref="LVK60" si="683">LUG60+LUQ60+LVA60</f>
        <v>#REF!</v>
      </c>
      <c r="LVL60" s="468" t="e">
        <f t="shared" ref="LVL60" si="684">LUH60+LUR60+LVB60</f>
        <v>#REF!</v>
      </c>
      <c r="LVM60" s="468" t="e">
        <f t="shared" ref="LVM60" si="685">LUI60+LUS60+LVC60</f>
        <v>#REF!</v>
      </c>
      <c r="LVN60" s="468" t="e">
        <f t="shared" ref="LVN60" si="686">LUJ60+LUT60+LVD60</f>
        <v>#REF!</v>
      </c>
      <c r="LVO60" s="265"/>
      <c r="LVP60" s="265"/>
      <c r="LVQ60" s="265"/>
      <c r="LVR60" s="265"/>
      <c r="LVS60" s="265"/>
      <c r="LVT60" s="35"/>
      <c r="LVU60" s="34" t="e">
        <f>'Пр 5 (произв)-'!#REF!</f>
        <v>#REF!</v>
      </c>
      <c r="LVV60" s="35" t="e">
        <f>'Пр 5 (произв)-'!#REF!</f>
        <v>#REF!</v>
      </c>
      <c r="LVW60" s="265" t="e">
        <f>'Пр 5 (произв)-'!#REF!</f>
        <v>#REF!</v>
      </c>
      <c r="LVX60" s="265"/>
      <c r="LVY60" s="265"/>
      <c r="LVZ60" s="265"/>
      <c r="LWA60" s="265"/>
      <c r="LWB60" s="265"/>
      <c r="LWC60" s="265"/>
      <c r="LWD60" s="265"/>
      <c r="LWE60" s="265"/>
      <c r="LWF60" s="265"/>
      <c r="LWG60" s="265"/>
      <c r="LWH60" s="265"/>
      <c r="LWI60" s="265"/>
      <c r="LWJ60" s="265"/>
      <c r="LWK60" s="265"/>
      <c r="LWL60" s="265"/>
      <c r="LWM60" s="265"/>
      <c r="LWN60" s="265"/>
      <c r="LWO60" s="265"/>
      <c r="LWP60" s="265"/>
      <c r="LWQ60" s="265"/>
      <c r="LWR60" s="466" t="e">
        <f>'Пр 5 (произв)-'!#REF!</f>
        <v>#REF!</v>
      </c>
      <c r="LWS60" s="265" t="e">
        <f>'Пр 5 (произв)-'!#REF!</f>
        <v>#REF!</v>
      </c>
      <c r="LWT60" s="265" t="e">
        <f>'Пр 5 (произв)-'!#REF!</f>
        <v>#REF!</v>
      </c>
      <c r="LWU60" s="265" t="e">
        <f>'Пр 5 (произв)-'!#REF!</f>
        <v>#REF!</v>
      </c>
      <c r="LWV60" s="265" t="e">
        <f>'Пр 5 (произв)-'!#REF!</f>
        <v>#REF!</v>
      </c>
      <c r="LWW60" s="265"/>
      <c r="LWX60" s="265"/>
      <c r="LWY60" s="265"/>
      <c r="LWZ60" s="265"/>
      <c r="LXA60" s="265"/>
      <c r="LXB60" s="467" t="e">
        <f>'Пр 5 (произв)-'!#REF!</f>
        <v>#REF!</v>
      </c>
      <c r="LXC60" s="265" t="e">
        <f>'Пр 5 (произв)-'!#REF!</f>
        <v>#REF!</v>
      </c>
      <c r="LXD60" s="265" t="e">
        <f>'Пр 5 (произв)-'!#REF!</f>
        <v>#REF!</v>
      </c>
      <c r="LXE60" s="265" t="e">
        <f>'Пр 5 (произв)-'!#REF!</f>
        <v>#REF!</v>
      </c>
      <c r="LXF60" s="265" t="e">
        <f>'Пр 5 (произв)-'!#REF!</f>
        <v>#REF!</v>
      </c>
      <c r="LXG60" s="265"/>
      <c r="LXH60" s="265"/>
      <c r="LXI60" s="265"/>
      <c r="LXJ60" s="265"/>
      <c r="LXK60" s="265"/>
      <c r="LXL60" s="467" t="e">
        <f>'Пр 5 (произв)-'!#REF!</f>
        <v>#REF!</v>
      </c>
      <c r="LXM60" s="265" t="e">
        <f>'Пр 5 (произв)-'!#REF!</f>
        <v>#REF!</v>
      </c>
      <c r="LXN60" s="265" t="e">
        <f>'Пр 5 (произв)-'!#REF!</f>
        <v>#REF!</v>
      </c>
      <c r="LXO60" s="265" t="e">
        <f>'Пр 5 (произв)-'!#REF!</f>
        <v>#REF!</v>
      </c>
      <c r="LXP60" s="265" t="e">
        <f>'Пр 5 (произв)-'!#REF!</f>
        <v>#REF!</v>
      </c>
      <c r="LXQ60" s="265"/>
      <c r="LXR60" s="265"/>
      <c r="LXS60" s="265"/>
      <c r="LXT60" s="265"/>
      <c r="LXU60" s="265"/>
      <c r="LXV60" s="467" t="e">
        <f t="shared" ref="LXV60" si="687">LWR60+LXB60+LXL60</f>
        <v>#REF!</v>
      </c>
      <c r="LXW60" s="468" t="e">
        <f t="shared" ref="LXW60" si="688">LWS60+LXC60+LXM60</f>
        <v>#REF!</v>
      </c>
      <c r="LXX60" s="468" t="e">
        <f t="shared" ref="LXX60" si="689">LWT60+LXD60+LXN60</f>
        <v>#REF!</v>
      </c>
      <c r="LXY60" s="468" t="e">
        <f t="shared" ref="LXY60" si="690">LWU60+LXE60+LXO60</f>
        <v>#REF!</v>
      </c>
      <c r="LXZ60" s="468" t="e">
        <f t="shared" ref="LXZ60" si="691">LWV60+LXF60+LXP60</f>
        <v>#REF!</v>
      </c>
      <c r="LYA60" s="265"/>
      <c r="LYB60" s="265"/>
      <c r="LYC60" s="265"/>
      <c r="LYD60" s="265"/>
      <c r="LYE60" s="265"/>
      <c r="LYF60" s="35"/>
      <c r="LYG60" s="34" t="e">
        <f>'Пр 5 (произв)-'!#REF!</f>
        <v>#REF!</v>
      </c>
      <c r="LYH60" s="35" t="e">
        <f>'Пр 5 (произв)-'!#REF!</f>
        <v>#REF!</v>
      </c>
      <c r="LYI60" s="265" t="e">
        <f>'Пр 5 (произв)-'!#REF!</f>
        <v>#REF!</v>
      </c>
      <c r="LYJ60" s="265"/>
      <c r="LYK60" s="265"/>
      <c r="LYL60" s="265"/>
      <c r="LYM60" s="265"/>
      <c r="LYN60" s="265"/>
      <c r="LYO60" s="265"/>
      <c r="LYP60" s="265"/>
      <c r="LYQ60" s="265"/>
      <c r="LYR60" s="265"/>
      <c r="LYS60" s="265"/>
      <c r="LYT60" s="265"/>
      <c r="LYU60" s="265"/>
      <c r="LYV60" s="265"/>
      <c r="LYW60" s="265"/>
      <c r="LYX60" s="265"/>
      <c r="LYY60" s="265"/>
      <c r="LYZ60" s="265"/>
      <c r="LZA60" s="265"/>
      <c r="LZB60" s="265"/>
      <c r="LZC60" s="265"/>
      <c r="LZD60" s="466" t="e">
        <f>'Пр 5 (произв)-'!#REF!</f>
        <v>#REF!</v>
      </c>
      <c r="LZE60" s="265" t="e">
        <f>'Пр 5 (произв)-'!#REF!</f>
        <v>#REF!</v>
      </c>
      <c r="LZF60" s="265" t="e">
        <f>'Пр 5 (произв)-'!#REF!</f>
        <v>#REF!</v>
      </c>
      <c r="LZG60" s="265" t="e">
        <f>'Пр 5 (произв)-'!#REF!</f>
        <v>#REF!</v>
      </c>
      <c r="LZH60" s="265" t="e">
        <f>'Пр 5 (произв)-'!#REF!</f>
        <v>#REF!</v>
      </c>
      <c r="LZI60" s="265"/>
      <c r="LZJ60" s="265"/>
      <c r="LZK60" s="265"/>
      <c r="LZL60" s="265"/>
      <c r="LZM60" s="265"/>
      <c r="LZN60" s="467" t="e">
        <f>'Пр 5 (произв)-'!#REF!</f>
        <v>#REF!</v>
      </c>
      <c r="LZO60" s="265" t="e">
        <f>'Пр 5 (произв)-'!#REF!</f>
        <v>#REF!</v>
      </c>
      <c r="LZP60" s="265" t="e">
        <f>'Пр 5 (произв)-'!#REF!</f>
        <v>#REF!</v>
      </c>
      <c r="LZQ60" s="265" t="e">
        <f>'Пр 5 (произв)-'!#REF!</f>
        <v>#REF!</v>
      </c>
      <c r="LZR60" s="265" t="e">
        <f>'Пр 5 (произв)-'!#REF!</f>
        <v>#REF!</v>
      </c>
      <c r="LZS60" s="265"/>
      <c r="LZT60" s="265"/>
      <c r="LZU60" s="265"/>
      <c r="LZV60" s="265"/>
      <c r="LZW60" s="265"/>
      <c r="LZX60" s="467" t="e">
        <f>'Пр 5 (произв)-'!#REF!</f>
        <v>#REF!</v>
      </c>
      <c r="LZY60" s="265" t="e">
        <f>'Пр 5 (произв)-'!#REF!</f>
        <v>#REF!</v>
      </c>
      <c r="LZZ60" s="265" t="e">
        <f>'Пр 5 (произв)-'!#REF!</f>
        <v>#REF!</v>
      </c>
      <c r="MAA60" s="265" t="e">
        <f>'Пр 5 (произв)-'!#REF!</f>
        <v>#REF!</v>
      </c>
      <c r="MAB60" s="265" t="e">
        <f>'Пр 5 (произв)-'!#REF!</f>
        <v>#REF!</v>
      </c>
      <c r="MAC60" s="265"/>
      <c r="MAD60" s="265"/>
      <c r="MAE60" s="265"/>
      <c r="MAF60" s="265"/>
      <c r="MAG60" s="265"/>
      <c r="MAH60" s="467" t="e">
        <f t="shared" ref="MAH60" si="692">LZD60+LZN60+LZX60</f>
        <v>#REF!</v>
      </c>
      <c r="MAI60" s="468" t="e">
        <f t="shared" ref="MAI60" si="693">LZE60+LZO60+LZY60</f>
        <v>#REF!</v>
      </c>
      <c r="MAJ60" s="468" t="e">
        <f t="shared" ref="MAJ60" si="694">LZF60+LZP60+LZZ60</f>
        <v>#REF!</v>
      </c>
      <c r="MAK60" s="468" t="e">
        <f t="shared" ref="MAK60" si="695">LZG60+LZQ60+MAA60</f>
        <v>#REF!</v>
      </c>
      <c r="MAL60" s="468" t="e">
        <f t="shared" ref="MAL60" si="696">LZH60+LZR60+MAB60</f>
        <v>#REF!</v>
      </c>
      <c r="MAM60" s="265"/>
      <c r="MAN60" s="265"/>
      <c r="MAO60" s="265"/>
      <c r="MAP60" s="265"/>
      <c r="MAQ60" s="265"/>
      <c r="MAR60" s="35"/>
      <c r="MAS60" s="34" t="e">
        <f>'Пр 5 (произв)-'!#REF!</f>
        <v>#REF!</v>
      </c>
      <c r="MAT60" s="35" t="e">
        <f>'Пр 5 (произв)-'!#REF!</f>
        <v>#REF!</v>
      </c>
      <c r="MAU60" s="265" t="e">
        <f>'Пр 5 (произв)-'!#REF!</f>
        <v>#REF!</v>
      </c>
      <c r="MAV60" s="265"/>
      <c r="MAW60" s="265"/>
      <c r="MAX60" s="265"/>
      <c r="MAY60" s="265"/>
      <c r="MAZ60" s="265"/>
      <c r="MBA60" s="265"/>
      <c r="MBB60" s="265"/>
      <c r="MBC60" s="265"/>
      <c r="MBD60" s="265"/>
      <c r="MBE60" s="265"/>
      <c r="MBF60" s="265"/>
      <c r="MBG60" s="265"/>
      <c r="MBH60" s="265"/>
      <c r="MBI60" s="265"/>
      <c r="MBJ60" s="265"/>
      <c r="MBK60" s="265"/>
      <c r="MBL60" s="265"/>
      <c r="MBM60" s="265"/>
      <c r="MBN60" s="265"/>
      <c r="MBO60" s="265"/>
      <c r="MBP60" s="466" t="e">
        <f>'Пр 5 (произв)-'!#REF!</f>
        <v>#REF!</v>
      </c>
      <c r="MBQ60" s="265" t="e">
        <f>'Пр 5 (произв)-'!#REF!</f>
        <v>#REF!</v>
      </c>
      <c r="MBR60" s="265" t="e">
        <f>'Пр 5 (произв)-'!#REF!</f>
        <v>#REF!</v>
      </c>
      <c r="MBS60" s="265" t="e">
        <f>'Пр 5 (произв)-'!#REF!</f>
        <v>#REF!</v>
      </c>
      <c r="MBT60" s="265" t="e">
        <f>'Пр 5 (произв)-'!#REF!</f>
        <v>#REF!</v>
      </c>
      <c r="MBU60" s="265"/>
      <c r="MBV60" s="265"/>
      <c r="MBW60" s="265"/>
      <c r="MBX60" s="265"/>
      <c r="MBY60" s="265"/>
      <c r="MBZ60" s="467" t="e">
        <f>'Пр 5 (произв)-'!#REF!</f>
        <v>#REF!</v>
      </c>
      <c r="MCA60" s="265" t="e">
        <f>'Пр 5 (произв)-'!#REF!</f>
        <v>#REF!</v>
      </c>
      <c r="MCB60" s="265" t="e">
        <f>'Пр 5 (произв)-'!#REF!</f>
        <v>#REF!</v>
      </c>
      <c r="MCC60" s="265" t="e">
        <f>'Пр 5 (произв)-'!#REF!</f>
        <v>#REF!</v>
      </c>
      <c r="MCD60" s="265" t="e">
        <f>'Пр 5 (произв)-'!#REF!</f>
        <v>#REF!</v>
      </c>
      <c r="MCE60" s="265"/>
      <c r="MCF60" s="265"/>
      <c r="MCG60" s="265"/>
      <c r="MCH60" s="265"/>
      <c r="MCI60" s="265"/>
      <c r="MCJ60" s="467" t="e">
        <f>'Пр 5 (произв)-'!#REF!</f>
        <v>#REF!</v>
      </c>
      <c r="MCK60" s="265" t="e">
        <f>'Пр 5 (произв)-'!#REF!</f>
        <v>#REF!</v>
      </c>
      <c r="MCL60" s="265" t="e">
        <f>'Пр 5 (произв)-'!#REF!</f>
        <v>#REF!</v>
      </c>
      <c r="MCM60" s="265" t="e">
        <f>'Пр 5 (произв)-'!#REF!</f>
        <v>#REF!</v>
      </c>
      <c r="MCN60" s="265" t="e">
        <f>'Пр 5 (произв)-'!#REF!</f>
        <v>#REF!</v>
      </c>
      <c r="MCO60" s="265"/>
      <c r="MCP60" s="265"/>
      <c r="MCQ60" s="265"/>
      <c r="MCR60" s="265"/>
      <c r="MCS60" s="265"/>
      <c r="MCT60" s="467" t="e">
        <f t="shared" ref="MCT60" si="697">MBP60+MBZ60+MCJ60</f>
        <v>#REF!</v>
      </c>
      <c r="MCU60" s="468" t="e">
        <f t="shared" ref="MCU60" si="698">MBQ60+MCA60+MCK60</f>
        <v>#REF!</v>
      </c>
      <c r="MCV60" s="468" t="e">
        <f t="shared" ref="MCV60" si="699">MBR60+MCB60+MCL60</f>
        <v>#REF!</v>
      </c>
      <c r="MCW60" s="468" t="e">
        <f t="shared" ref="MCW60" si="700">MBS60+MCC60+MCM60</f>
        <v>#REF!</v>
      </c>
      <c r="MCX60" s="468" t="e">
        <f t="shared" ref="MCX60" si="701">MBT60+MCD60+MCN60</f>
        <v>#REF!</v>
      </c>
      <c r="MCY60" s="265"/>
      <c r="MCZ60" s="265"/>
      <c r="MDA60" s="265"/>
      <c r="MDB60" s="265"/>
      <c r="MDC60" s="265"/>
      <c r="MDD60" s="35"/>
      <c r="MDE60" s="34" t="e">
        <f>'Пр 5 (произв)-'!#REF!</f>
        <v>#REF!</v>
      </c>
      <c r="MDF60" s="35" t="e">
        <f>'Пр 5 (произв)-'!#REF!</f>
        <v>#REF!</v>
      </c>
      <c r="MDG60" s="265" t="e">
        <f>'Пр 5 (произв)-'!#REF!</f>
        <v>#REF!</v>
      </c>
      <c r="MDH60" s="265"/>
      <c r="MDI60" s="265"/>
      <c r="MDJ60" s="265"/>
      <c r="MDK60" s="265"/>
      <c r="MDL60" s="265"/>
      <c r="MDM60" s="265"/>
      <c r="MDN60" s="265"/>
      <c r="MDO60" s="265"/>
      <c r="MDP60" s="265"/>
      <c r="MDQ60" s="265"/>
      <c r="MDR60" s="265"/>
      <c r="MDS60" s="265"/>
      <c r="MDT60" s="265"/>
      <c r="MDU60" s="265"/>
      <c r="MDV60" s="265"/>
      <c r="MDW60" s="265"/>
      <c r="MDX60" s="265"/>
      <c r="MDY60" s="265"/>
      <c r="MDZ60" s="265"/>
      <c r="MEA60" s="265"/>
      <c r="MEB60" s="466" t="e">
        <f>'Пр 5 (произв)-'!#REF!</f>
        <v>#REF!</v>
      </c>
      <c r="MEC60" s="265" t="e">
        <f>'Пр 5 (произв)-'!#REF!</f>
        <v>#REF!</v>
      </c>
      <c r="MED60" s="265" t="e">
        <f>'Пр 5 (произв)-'!#REF!</f>
        <v>#REF!</v>
      </c>
      <c r="MEE60" s="265" t="e">
        <f>'Пр 5 (произв)-'!#REF!</f>
        <v>#REF!</v>
      </c>
      <c r="MEF60" s="265" t="e">
        <f>'Пр 5 (произв)-'!#REF!</f>
        <v>#REF!</v>
      </c>
      <c r="MEG60" s="265"/>
      <c r="MEH60" s="265"/>
      <c r="MEI60" s="265"/>
      <c r="MEJ60" s="265"/>
      <c r="MEK60" s="265"/>
      <c r="MEL60" s="467" t="e">
        <f>'Пр 5 (произв)-'!#REF!</f>
        <v>#REF!</v>
      </c>
      <c r="MEM60" s="265" t="e">
        <f>'Пр 5 (произв)-'!#REF!</f>
        <v>#REF!</v>
      </c>
      <c r="MEN60" s="265" t="e">
        <f>'Пр 5 (произв)-'!#REF!</f>
        <v>#REF!</v>
      </c>
      <c r="MEO60" s="265" t="e">
        <f>'Пр 5 (произв)-'!#REF!</f>
        <v>#REF!</v>
      </c>
      <c r="MEP60" s="265" t="e">
        <f>'Пр 5 (произв)-'!#REF!</f>
        <v>#REF!</v>
      </c>
      <c r="MEQ60" s="265"/>
      <c r="MER60" s="265"/>
      <c r="MES60" s="265"/>
      <c r="MET60" s="265"/>
      <c r="MEU60" s="265"/>
      <c r="MEV60" s="467" t="e">
        <f>'Пр 5 (произв)-'!#REF!</f>
        <v>#REF!</v>
      </c>
      <c r="MEW60" s="265" t="e">
        <f>'Пр 5 (произв)-'!#REF!</f>
        <v>#REF!</v>
      </c>
      <c r="MEX60" s="265" t="e">
        <f>'Пр 5 (произв)-'!#REF!</f>
        <v>#REF!</v>
      </c>
      <c r="MEY60" s="265" t="e">
        <f>'Пр 5 (произв)-'!#REF!</f>
        <v>#REF!</v>
      </c>
      <c r="MEZ60" s="265" t="e">
        <f>'Пр 5 (произв)-'!#REF!</f>
        <v>#REF!</v>
      </c>
      <c r="MFA60" s="265"/>
      <c r="MFB60" s="265"/>
      <c r="MFC60" s="265"/>
      <c r="MFD60" s="265"/>
      <c r="MFE60" s="265"/>
      <c r="MFF60" s="467" t="e">
        <f t="shared" ref="MFF60" si="702">MEB60+MEL60+MEV60</f>
        <v>#REF!</v>
      </c>
      <c r="MFG60" s="468" t="e">
        <f t="shared" ref="MFG60" si="703">MEC60+MEM60+MEW60</f>
        <v>#REF!</v>
      </c>
      <c r="MFH60" s="468" t="e">
        <f t="shared" ref="MFH60" si="704">MED60+MEN60+MEX60</f>
        <v>#REF!</v>
      </c>
      <c r="MFI60" s="468" t="e">
        <f t="shared" ref="MFI60" si="705">MEE60+MEO60+MEY60</f>
        <v>#REF!</v>
      </c>
      <c r="MFJ60" s="468" t="e">
        <f t="shared" ref="MFJ60" si="706">MEF60+MEP60+MEZ60</f>
        <v>#REF!</v>
      </c>
      <c r="MFK60" s="265"/>
      <c r="MFL60" s="265"/>
      <c r="MFM60" s="265"/>
      <c r="MFN60" s="265"/>
      <c r="MFO60" s="265"/>
      <c r="MFP60" s="35"/>
      <c r="MFQ60" s="34" t="e">
        <f>'Пр 5 (произв)-'!#REF!</f>
        <v>#REF!</v>
      </c>
      <c r="MFR60" s="35" t="e">
        <f>'Пр 5 (произв)-'!#REF!</f>
        <v>#REF!</v>
      </c>
      <c r="MFS60" s="265" t="e">
        <f>'Пр 5 (произв)-'!#REF!</f>
        <v>#REF!</v>
      </c>
      <c r="MFT60" s="265"/>
      <c r="MFU60" s="265"/>
      <c r="MFV60" s="265"/>
      <c r="MFW60" s="265"/>
      <c r="MFX60" s="265"/>
      <c r="MFY60" s="265"/>
      <c r="MFZ60" s="265"/>
      <c r="MGA60" s="265"/>
      <c r="MGB60" s="265"/>
      <c r="MGC60" s="265"/>
      <c r="MGD60" s="265"/>
      <c r="MGE60" s="265"/>
      <c r="MGF60" s="265"/>
      <c r="MGG60" s="265"/>
      <c r="MGH60" s="265"/>
      <c r="MGI60" s="265"/>
      <c r="MGJ60" s="265"/>
      <c r="MGK60" s="265"/>
      <c r="MGL60" s="265"/>
      <c r="MGM60" s="265"/>
      <c r="MGN60" s="466" t="e">
        <f>'Пр 5 (произв)-'!#REF!</f>
        <v>#REF!</v>
      </c>
      <c r="MGO60" s="265" t="e">
        <f>'Пр 5 (произв)-'!#REF!</f>
        <v>#REF!</v>
      </c>
      <c r="MGP60" s="265" t="e">
        <f>'Пр 5 (произв)-'!#REF!</f>
        <v>#REF!</v>
      </c>
      <c r="MGQ60" s="265" t="e">
        <f>'Пр 5 (произв)-'!#REF!</f>
        <v>#REF!</v>
      </c>
      <c r="MGR60" s="265" t="e">
        <f>'Пр 5 (произв)-'!#REF!</f>
        <v>#REF!</v>
      </c>
      <c r="MGS60" s="265"/>
      <c r="MGT60" s="265"/>
      <c r="MGU60" s="265"/>
      <c r="MGV60" s="265"/>
      <c r="MGW60" s="265"/>
      <c r="MGX60" s="467" t="e">
        <f>'Пр 5 (произв)-'!#REF!</f>
        <v>#REF!</v>
      </c>
      <c r="MGY60" s="265" t="e">
        <f>'Пр 5 (произв)-'!#REF!</f>
        <v>#REF!</v>
      </c>
      <c r="MGZ60" s="265" t="e">
        <f>'Пр 5 (произв)-'!#REF!</f>
        <v>#REF!</v>
      </c>
      <c r="MHA60" s="265" t="e">
        <f>'Пр 5 (произв)-'!#REF!</f>
        <v>#REF!</v>
      </c>
      <c r="MHB60" s="265" t="e">
        <f>'Пр 5 (произв)-'!#REF!</f>
        <v>#REF!</v>
      </c>
      <c r="MHC60" s="265"/>
      <c r="MHD60" s="265"/>
      <c r="MHE60" s="265"/>
      <c r="MHF60" s="265"/>
      <c r="MHG60" s="265"/>
      <c r="MHH60" s="467" t="e">
        <f>'Пр 5 (произв)-'!#REF!</f>
        <v>#REF!</v>
      </c>
      <c r="MHI60" s="265" t="e">
        <f>'Пр 5 (произв)-'!#REF!</f>
        <v>#REF!</v>
      </c>
      <c r="MHJ60" s="265" t="e">
        <f>'Пр 5 (произв)-'!#REF!</f>
        <v>#REF!</v>
      </c>
      <c r="MHK60" s="265" t="e">
        <f>'Пр 5 (произв)-'!#REF!</f>
        <v>#REF!</v>
      </c>
      <c r="MHL60" s="265" t="e">
        <f>'Пр 5 (произв)-'!#REF!</f>
        <v>#REF!</v>
      </c>
      <c r="MHM60" s="265"/>
      <c r="MHN60" s="265"/>
      <c r="MHO60" s="265"/>
      <c r="MHP60" s="265"/>
      <c r="MHQ60" s="265"/>
      <c r="MHR60" s="467" t="e">
        <f t="shared" ref="MHR60" si="707">MGN60+MGX60+MHH60</f>
        <v>#REF!</v>
      </c>
      <c r="MHS60" s="468" t="e">
        <f t="shared" ref="MHS60" si="708">MGO60+MGY60+MHI60</f>
        <v>#REF!</v>
      </c>
      <c r="MHT60" s="468" t="e">
        <f t="shared" ref="MHT60" si="709">MGP60+MGZ60+MHJ60</f>
        <v>#REF!</v>
      </c>
      <c r="MHU60" s="468" t="e">
        <f t="shared" ref="MHU60" si="710">MGQ60+MHA60+MHK60</f>
        <v>#REF!</v>
      </c>
      <c r="MHV60" s="468" t="e">
        <f t="shared" ref="MHV60" si="711">MGR60+MHB60+MHL60</f>
        <v>#REF!</v>
      </c>
      <c r="MHW60" s="265"/>
      <c r="MHX60" s="265"/>
      <c r="MHY60" s="265"/>
      <c r="MHZ60" s="265"/>
      <c r="MIA60" s="265"/>
      <c r="MIB60" s="35"/>
      <c r="MIC60" s="34" t="e">
        <f>'Пр 5 (произв)-'!#REF!</f>
        <v>#REF!</v>
      </c>
      <c r="MID60" s="35" t="e">
        <f>'Пр 5 (произв)-'!#REF!</f>
        <v>#REF!</v>
      </c>
      <c r="MIE60" s="265" t="e">
        <f>'Пр 5 (произв)-'!#REF!</f>
        <v>#REF!</v>
      </c>
      <c r="MIF60" s="265"/>
      <c r="MIG60" s="265"/>
      <c r="MIH60" s="265"/>
      <c r="MII60" s="265"/>
      <c r="MIJ60" s="265"/>
      <c r="MIK60" s="265"/>
      <c r="MIL60" s="265"/>
      <c r="MIM60" s="265"/>
      <c r="MIN60" s="265"/>
      <c r="MIO60" s="265"/>
      <c r="MIP60" s="265"/>
      <c r="MIQ60" s="265"/>
      <c r="MIR60" s="265"/>
      <c r="MIS60" s="265"/>
      <c r="MIT60" s="265"/>
      <c r="MIU60" s="265"/>
      <c r="MIV60" s="265"/>
      <c r="MIW60" s="265"/>
      <c r="MIX60" s="265"/>
      <c r="MIY60" s="265"/>
      <c r="MIZ60" s="466" t="e">
        <f>'Пр 5 (произв)-'!#REF!</f>
        <v>#REF!</v>
      </c>
      <c r="MJA60" s="265" t="e">
        <f>'Пр 5 (произв)-'!#REF!</f>
        <v>#REF!</v>
      </c>
      <c r="MJB60" s="265" t="e">
        <f>'Пр 5 (произв)-'!#REF!</f>
        <v>#REF!</v>
      </c>
      <c r="MJC60" s="265" t="e">
        <f>'Пр 5 (произв)-'!#REF!</f>
        <v>#REF!</v>
      </c>
      <c r="MJD60" s="265" t="e">
        <f>'Пр 5 (произв)-'!#REF!</f>
        <v>#REF!</v>
      </c>
      <c r="MJE60" s="265"/>
      <c r="MJF60" s="265"/>
      <c r="MJG60" s="265"/>
      <c r="MJH60" s="265"/>
      <c r="MJI60" s="265"/>
      <c r="MJJ60" s="467" t="e">
        <f>'Пр 5 (произв)-'!#REF!</f>
        <v>#REF!</v>
      </c>
      <c r="MJK60" s="265" t="e">
        <f>'Пр 5 (произв)-'!#REF!</f>
        <v>#REF!</v>
      </c>
      <c r="MJL60" s="265" t="e">
        <f>'Пр 5 (произв)-'!#REF!</f>
        <v>#REF!</v>
      </c>
      <c r="MJM60" s="265" t="e">
        <f>'Пр 5 (произв)-'!#REF!</f>
        <v>#REF!</v>
      </c>
      <c r="MJN60" s="265" t="e">
        <f>'Пр 5 (произв)-'!#REF!</f>
        <v>#REF!</v>
      </c>
      <c r="MJO60" s="265"/>
      <c r="MJP60" s="265"/>
      <c r="MJQ60" s="265"/>
      <c r="MJR60" s="265"/>
      <c r="MJS60" s="265"/>
      <c r="MJT60" s="467" t="e">
        <f>'Пр 5 (произв)-'!#REF!</f>
        <v>#REF!</v>
      </c>
      <c r="MJU60" s="265" t="e">
        <f>'Пр 5 (произв)-'!#REF!</f>
        <v>#REF!</v>
      </c>
      <c r="MJV60" s="265" t="e">
        <f>'Пр 5 (произв)-'!#REF!</f>
        <v>#REF!</v>
      </c>
      <c r="MJW60" s="265" t="e">
        <f>'Пр 5 (произв)-'!#REF!</f>
        <v>#REF!</v>
      </c>
      <c r="MJX60" s="265" t="e">
        <f>'Пр 5 (произв)-'!#REF!</f>
        <v>#REF!</v>
      </c>
      <c r="MJY60" s="265"/>
      <c r="MJZ60" s="265"/>
      <c r="MKA60" s="265"/>
      <c r="MKB60" s="265"/>
      <c r="MKC60" s="265"/>
      <c r="MKD60" s="467" t="e">
        <f t="shared" ref="MKD60" si="712">MIZ60+MJJ60+MJT60</f>
        <v>#REF!</v>
      </c>
      <c r="MKE60" s="468" t="e">
        <f t="shared" ref="MKE60" si="713">MJA60+MJK60+MJU60</f>
        <v>#REF!</v>
      </c>
      <c r="MKF60" s="468" t="e">
        <f t="shared" ref="MKF60" si="714">MJB60+MJL60+MJV60</f>
        <v>#REF!</v>
      </c>
      <c r="MKG60" s="468" t="e">
        <f t="shared" ref="MKG60" si="715">MJC60+MJM60+MJW60</f>
        <v>#REF!</v>
      </c>
      <c r="MKH60" s="468" t="e">
        <f t="shared" ref="MKH60" si="716">MJD60+MJN60+MJX60</f>
        <v>#REF!</v>
      </c>
      <c r="MKI60" s="265"/>
      <c r="MKJ60" s="265"/>
      <c r="MKK60" s="265"/>
      <c r="MKL60" s="265"/>
      <c r="MKM60" s="265"/>
      <c r="MKN60" s="35"/>
      <c r="MKO60" s="34" t="e">
        <f>'Пр 5 (произв)-'!#REF!</f>
        <v>#REF!</v>
      </c>
      <c r="MKP60" s="35" t="e">
        <f>'Пр 5 (произв)-'!#REF!</f>
        <v>#REF!</v>
      </c>
      <c r="MKQ60" s="265" t="e">
        <f>'Пр 5 (произв)-'!#REF!</f>
        <v>#REF!</v>
      </c>
      <c r="MKR60" s="265"/>
      <c r="MKS60" s="265"/>
      <c r="MKT60" s="265"/>
      <c r="MKU60" s="265"/>
      <c r="MKV60" s="265"/>
      <c r="MKW60" s="265"/>
      <c r="MKX60" s="265"/>
      <c r="MKY60" s="265"/>
      <c r="MKZ60" s="265"/>
      <c r="MLA60" s="265"/>
      <c r="MLB60" s="265"/>
      <c r="MLC60" s="265"/>
      <c r="MLD60" s="265"/>
      <c r="MLE60" s="265"/>
      <c r="MLF60" s="265"/>
      <c r="MLG60" s="265"/>
      <c r="MLH60" s="265"/>
      <c r="MLI60" s="265"/>
      <c r="MLJ60" s="265"/>
      <c r="MLK60" s="265"/>
      <c r="MLL60" s="466" t="e">
        <f>'Пр 5 (произв)-'!#REF!</f>
        <v>#REF!</v>
      </c>
      <c r="MLM60" s="265" t="e">
        <f>'Пр 5 (произв)-'!#REF!</f>
        <v>#REF!</v>
      </c>
      <c r="MLN60" s="265" t="e">
        <f>'Пр 5 (произв)-'!#REF!</f>
        <v>#REF!</v>
      </c>
      <c r="MLO60" s="265" t="e">
        <f>'Пр 5 (произв)-'!#REF!</f>
        <v>#REF!</v>
      </c>
      <c r="MLP60" s="265" t="e">
        <f>'Пр 5 (произв)-'!#REF!</f>
        <v>#REF!</v>
      </c>
      <c r="MLQ60" s="265"/>
      <c r="MLR60" s="265"/>
      <c r="MLS60" s="265"/>
      <c r="MLT60" s="265"/>
      <c r="MLU60" s="265"/>
      <c r="MLV60" s="467" t="e">
        <f>'Пр 5 (произв)-'!#REF!</f>
        <v>#REF!</v>
      </c>
      <c r="MLW60" s="265" t="e">
        <f>'Пр 5 (произв)-'!#REF!</f>
        <v>#REF!</v>
      </c>
      <c r="MLX60" s="265" t="e">
        <f>'Пр 5 (произв)-'!#REF!</f>
        <v>#REF!</v>
      </c>
      <c r="MLY60" s="265" t="e">
        <f>'Пр 5 (произв)-'!#REF!</f>
        <v>#REF!</v>
      </c>
      <c r="MLZ60" s="265" t="e">
        <f>'Пр 5 (произв)-'!#REF!</f>
        <v>#REF!</v>
      </c>
      <c r="MMA60" s="265"/>
      <c r="MMB60" s="265"/>
      <c r="MMC60" s="265"/>
      <c r="MMD60" s="265"/>
      <c r="MME60" s="265"/>
      <c r="MMF60" s="467" t="e">
        <f>'Пр 5 (произв)-'!#REF!</f>
        <v>#REF!</v>
      </c>
      <c r="MMG60" s="265" t="e">
        <f>'Пр 5 (произв)-'!#REF!</f>
        <v>#REF!</v>
      </c>
      <c r="MMH60" s="265" t="e">
        <f>'Пр 5 (произв)-'!#REF!</f>
        <v>#REF!</v>
      </c>
      <c r="MMI60" s="265" t="e">
        <f>'Пр 5 (произв)-'!#REF!</f>
        <v>#REF!</v>
      </c>
      <c r="MMJ60" s="265" t="e">
        <f>'Пр 5 (произв)-'!#REF!</f>
        <v>#REF!</v>
      </c>
      <c r="MMK60" s="265"/>
      <c r="MML60" s="265"/>
      <c r="MMM60" s="265"/>
      <c r="MMN60" s="265"/>
      <c r="MMO60" s="265"/>
      <c r="MMP60" s="467" t="e">
        <f t="shared" ref="MMP60" si="717">MLL60+MLV60+MMF60</f>
        <v>#REF!</v>
      </c>
      <c r="MMQ60" s="468" t="e">
        <f t="shared" ref="MMQ60" si="718">MLM60+MLW60+MMG60</f>
        <v>#REF!</v>
      </c>
      <c r="MMR60" s="468" t="e">
        <f t="shared" ref="MMR60" si="719">MLN60+MLX60+MMH60</f>
        <v>#REF!</v>
      </c>
      <c r="MMS60" s="468" t="e">
        <f t="shared" ref="MMS60" si="720">MLO60+MLY60+MMI60</f>
        <v>#REF!</v>
      </c>
      <c r="MMT60" s="468" t="e">
        <f t="shared" ref="MMT60" si="721">MLP60+MLZ60+MMJ60</f>
        <v>#REF!</v>
      </c>
      <c r="MMU60" s="265"/>
      <c r="MMV60" s="265"/>
      <c r="MMW60" s="265"/>
      <c r="MMX60" s="265"/>
      <c r="MMY60" s="265"/>
      <c r="MMZ60" s="35"/>
      <c r="MNA60" s="34" t="e">
        <f>'Пр 5 (произв)-'!#REF!</f>
        <v>#REF!</v>
      </c>
      <c r="MNB60" s="35" t="e">
        <f>'Пр 5 (произв)-'!#REF!</f>
        <v>#REF!</v>
      </c>
      <c r="MNC60" s="265" t="e">
        <f>'Пр 5 (произв)-'!#REF!</f>
        <v>#REF!</v>
      </c>
      <c r="MND60" s="265"/>
      <c r="MNE60" s="265"/>
      <c r="MNF60" s="265"/>
      <c r="MNG60" s="265"/>
      <c r="MNH60" s="265"/>
      <c r="MNI60" s="265"/>
      <c r="MNJ60" s="265"/>
      <c r="MNK60" s="265"/>
      <c r="MNL60" s="265"/>
      <c r="MNM60" s="265"/>
      <c r="MNN60" s="265"/>
      <c r="MNO60" s="265"/>
      <c r="MNP60" s="265"/>
      <c r="MNQ60" s="265"/>
      <c r="MNR60" s="265"/>
      <c r="MNS60" s="265"/>
      <c r="MNT60" s="265"/>
      <c r="MNU60" s="265"/>
      <c r="MNV60" s="265"/>
      <c r="MNW60" s="265"/>
      <c r="MNX60" s="466" t="e">
        <f>'Пр 5 (произв)-'!#REF!</f>
        <v>#REF!</v>
      </c>
      <c r="MNY60" s="265" t="e">
        <f>'Пр 5 (произв)-'!#REF!</f>
        <v>#REF!</v>
      </c>
      <c r="MNZ60" s="265" t="e">
        <f>'Пр 5 (произв)-'!#REF!</f>
        <v>#REF!</v>
      </c>
      <c r="MOA60" s="265" t="e">
        <f>'Пр 5 (произв)-'!#REF!</f>
        <v>#REF!</v>
      </c>
      <c r="MOB60" s="265" t="e">
        <f>'Пр 5 (произв)-'!#REF!</f>
        <v>#REF!</v>
      </c>
      <c r="MOC60" s="265"/>
      <c r="MOD60" s="265"/>
      <c r="MOE60" s="265"/>
      <c r="MOF60" s="265"/>
      <c r="MOG60" s="265"/>
      <c r="MOH60" s="467" t="e">
        <f>'Пр 5 (произв)-'!#REF!</f>
        <v>#REF!</v>
      </c>
      <c r="MOI60" s="265" t="e">
        <f>'Пр 5 (произв)-'!#REF!</f>
        <v>#REF!</v>
      </c>
      <c r="MOJ60" s="265" t="e">
        <f>'Пр 5 (произв)-'!#REF!</f>
        <v>#REF!</v>
      </c>
      <c r="MOK60" s="265" t="e">
        <f>'Пр 5 (произв)-'!#REF!</f>
        <v>#REF!</v>
      </c>
      <c r="MOL60" s="265" t="e">
        <f>'Пр 5 (произв)-'!#REF!</f>
        <v>#REF!</v>
      </c>
      <c r="MOM60" s="265"/>
      <c r="MON60" s="265"/>
      <c r="MOO60" s="265"/>
      <c r="MOP60" s="265"/>
      <c r="MOQ60" s="265"/>
      <c r="MOR60" s="467" t="e">
        <f>'Пр 5 (произв)-'!#REF!</f>
        <v>#REF!</v>
      </c>
      <c r="MOS60" s="265" t="e">
        <f>'Пр 5 (произв)-'!#REF!</f>
        <v>#REF!</v>
      </c>
      <c r="MOT60" s="265" t="e">
        <f>'Пр 5 (произв)-'!#REF!</f>
        <v>#REF!</v>
      </c>
      <c r="MOU60" s="265" t="e">
        <f>'Пр 5 (произв)-'!#REF!</f>
        <v>#REF!</v>
      </c>
      <c r="MOV60" s="265" t="e">
        <f>'Пр 5 (произв)-'!#REF!</f>
        <v>#REF!</v>
      </c>
      <c r="MOW60" s="265"/>
      <c r="MOX60" s="265"/>
      <c r="MOY60" s="265"/>
      <c r="MOZ60" s="265"/>
      <c r="MPA60" s="265"/>
      <c r="MPB60" s="467" t="e">
        <f t="shared" ref="MPB60" si="722">MNX60+MOH60+MOR60</f>
        <v>#REF!</v>
      </c>
      <c r="MPC60" s="468" t="e">
        <f t="shared" ref="MPC60" si="723">MNY60+MOI60+MOS60</f>
        <v>#REF!</v>
      </c>
      <c r="MPD60" s="468" t="e">
        <f t="shared" ref="MPD60" si="724">MNZ60+MOJ60+MOT60</f>
        <v>#REF!</v>
      </c>
      <c r="MPE60" s="468" t="e">
        <f t="shared" ref="MPE60" si="725">MOA60+MOK60+MOU60</f>
        <v>#REF!</v>
      </c>
      <c r="MPF60" s="468" t="e">
        <f t="shared" ref="MPF60" si="726">MOB60+MOL60+MOV60</f>
        <v>#REF!</v>
      </c>
      <c r="MPG60" s="265"/>
      <c r="MPH60" s="265"/>
      <c r="MPI60" s="265"/>
      <c r="MPJ60" s="265"/>
      <c r="MPK60" s="265"/>
      <c r="MPL60" s="35"/>
      <c r="MPM60" s="34" t="e">
        <f>'Пр 5 (произв)-'!#REF!</f>
        <v>#REF!</v>
      </c>
      <c r="MPN60" s="35" t="e">
        <f>'Пр 5 (произв)-'!#REF!</f>
        <v>#REF!</v>
      </c>
      <c r="MPO60" s="265" t="e">
        <f>'Пр 5 (произв)-'!#REF!</f>
        <v>#REF!</v>
      </c>
      <c r="MPP60" s="265"/>
      <c r="MPQ60" s="265"/>
      <c r="MPR60" s="265"/>
      <c r="MPS60" s="265"/>
      <c r="MPT60" s="265"/>
      <c r="MPU60" s="265"/>
      <c r="MPV60" s="265"/>
      <c r="MPW60" s="265"/>
      <c r="MPX60" s="265"/>
      <c r="MPY60" s="265"/>
      <c r="MPZ60" s="265"/>
      <c r="MQA60" s="265"/>
      <c r="MQB60" s="265"/>
      <c r="MQC60" s="265"/>
      <c r="MQD60" s="265"/>
      <c r="MQE60" s="265"/>
      <c r="MQF60" s="265"/>
      <c r="MQG60" s="265"/>
      <c r="MQH60" s="265"/>
      <c r="MQI60" s="265"/>
      <c r="MQJ60" s="466" t="e">
        <f>'Пр 5 (произв)-'!#REF!</f>
        <v>#REF!</v>
      </c>
      <c r="MQK60" s="265" t="e">
        <f>'Пр 5 (произв)-'!#REF!</f>
        <v>#REF!</v>
      </c>
      <c r="MQL60" s="265" t="e">
        <f>'Пр 5 (произв)-'!#REF!</f>
        <v>#REF!</v>
      </c>
      <c r="MQM60" s="265" t="e">
        <f>'Пр 5 (произв)-'!#REF!</f>
        <v>#REF!</v>
      </c>
      <c r="MQN60" s="265" t="e">
        <f>'Пр 5 (произв)-'!#REF!</f>
        <v>#REF!</v>
      </c>
      <c r="MQO60" s="265"/>
      <c r="MQP60" s="265"/>
      <c r="MQQ60" s="265"/>
      <c r="MQR60" s="265"/>
      <c r="MQS60" s="265"/>
      <c r="MQT60" s="467" t="e">
        <f>'Пр 5 (произв)-'!#REF!</f>
        <v>#REF!</v>
      </c>
      <c r="MQU60" s="265" t="e">
        <f>'Пр 5 (произв)-'!#REF!</f>
        <v>#REF!</v>
      </c>
      <c r="MQV60" s="265" t="e">
        <f>'Пр 5 (произв)-'!#REF!</f>
        <v>#REF!</v>
      </c>
      <c r="MQW60" s="265" t="e">
        <f>'Пр 5 (произв)-'!#REF!</f>
        <v>#REF!</v>
      </c>
      <c r="MQX60" s="265" t="e">
        <f>'Пр 5 (произв)-'!#REF!</f>
        <v>#REF!</v>
      </c>
      <c r="MQY60" s="265"/>
      <c r="MQZ60" s="265"/>
      <c r="MRA60" s="265"/>
      <c r="MRB60" s="265"/>
      <c r="MRC60" s="265"/>
      <c r="MRD60" s="467" t="e">
        <f>'Пр 5 (произв)-'!#REF!</f>
        <v>#REF!</v>
      </c>
      <c r="MRE60" s="265" t="e">
        <f>'Пр 5 (произв)-'!#REF!</f>
        <v>#REF!</v>
      </c>
      <c r="MRF60" s="265" t="e">
        <f>'Пр 5 (произв)-'!#REF!</f>
        <v>#REF!</v>
      </c>
      <c r="MRG60" s="265" t="e">
        <f>'Пр 5 (произв)-'!#REF!</f>
        <v>#REF!</v>
      </c>
      <c r="MRH60" s="265" t="e">
        <f>'Пр 5 (произв)-'!#REF!</f>
        <v>#REF!</v>
      </c>
      <c r="MRI60" s="265"/>
      <c r="MRJ60" s="265"/>
      <c r="MRK60" s="265"/>
      <c r="MRL60" s="265"/>
      <c r="MRM60" s="265"/>
      <c r="MRN60" s="467" t="e">
        <f t="shared" ref="MRN60" si="727">MQJ60+MQT60+MRD60</f>
        <v>#REF!</v>
      </c>
      <c r="MRO60" s="468" t="e">
        <f t="shared" ref="MRO60" si="728">MQK60+MQU60+MRE60</f>
        <v>#REF!</v>
      </c>
      <c r="MRP60" s="468" t="e">
        <f t="shared" ref="MRP60" si="729">MQL60+MQV60+MRF60</f>
        <v>#REF!</v>
      </c>
      <c r="MRQ60" s="468" t="e">
        <f t="shared" ref="MRQ60" si="730">MQM60+MQW60+MRG60</f>
        <v>#REF!</v>
      </c>
      <c r="MRR60" s="468" t="e">
        <f t="shared" ref="MRR60" si="731">MQN60+MQX60+MRH60</f>
        <v>#REF!</v>
      </c>
      <c r="MRS60" s="265"/>
      <c r="MRT60" s="265"/>
      <c r="MRU60" s="265"/>
      <c r="MRV60" s="265"/>
      <c r="MRW60" s="265"/>
      <c r="MRX60" s="35"/>
      <c r="MRY60" s="34" t="e">
        <f>'Пр 5 (произв)-'!#REF!</f>
        <v>#REF!</v>
      </c>
      <c r="MRZ60" s="35" t="e">
        <f>'Пр 5 (произв)-'!#REF!</f>
        <v>#REF!</v>
      </c>
      <c r="MSA60" s="265" t="e">
        <f>'Пр 5 (произв)-'!#REF!</f>
        <v>#REF!</v>
      </c>
      <c r="MSB60" s="265"/>
      <c r="MSC60" s="265"/>
      <c r="MSD60" s="265"/>
      <c r="MSE60" s="265"/>
      <c r="MSF60" s="265"/>
      <c r="MSG60" s="265"/>
      <c r="MSH60" s="265"/>
      <c r="MSI60" s="265"/>
      <c r="MSJ60" s="265"/>
      <c r="MSK60" s="265"/>
      <c r="MSL60" s="265"/>
      <c r="MSM60" s="265"/>
      <c r="MSN60" s="265"/>
      <c r="MSO60" s="265"/>
      <c r="MSP60" s="265"/>
      <c r="MSQ60" s="265"/>
      <c r="MSR60" s="265"/>
      <c r="MSS60" s="265"/>
      <c r="MST60" s="265"/>
      <c r="MSU60" s="265"/>
      <c r="MSV60" s="466" t="e">
        <f>'Пр 5 (произв)-'!#REF!</f>
        <v>#REF!</v>
      </c>
      <c r="MSW60" s="265" t="e">
        <f>'Пр 5 (произв)-'!#REF!</f>
        <v>#REF!</v>
      </c>
      <c r="MSX60" s="265" t="e">
        <f>'Пр 5 (произв)-'!#REF!</f>
        <v>#REF!</v>
      </c>
      <c r="MSY60" s="265" t="e">
        <f>'Пр 5 (произв)-'!#REF!</f>
        <v>#REF!</v>
      </c>
      <c r="MSZ60" s="265" t="e">
        <f>'Пр 5 (произв)-'!#REF!</f>
        <v>#REF!</v>
      </c>
      <c r="MTA60" s="265"/>
      <c r="MTB60" s="265"/>
      <c r="MTC60" s="265"/>
      <c r="MTD60" s="265"/>
      <c r="MTE60" s="265"/>
      <c r="MTF60" s="467" t="e">
        <f>'Пр 5 (произв)-'!#REF!</f>
        <v>#REF!</v>
      </c>
      <c r="MTG60" s="265" t="e">
        <f>'Пр 5 (произв)-'!#REF!</f>
        <v>#REF!</v>
      </c>
      <c r="MTH60" s="265" t="e">
        <f>'Пр 5 (произв)-'!#REF!</f>
        <v>#REF!</v>
      </c>
      <c r="MTI60" s="265" t="e">
        <f>'Пр 5 (произв)-'!#REF!</f>
        <v>#REF!</v>
      </c>
      <c r="MTJ60" s="265" t="e">
        <f>'Пр 5 (произв)-'!#REF!</f>
        <v>#REF!</v>
      </c>
      <c r="MTK60" s="265"/>
      <c r="MTL60" s="265"/>
      <c r="MTM60" s="265"/>
      <c r="MTN60" s="265"/>
      <c r="MTO60" s="265"/>
      <c r="MTP60" s="467" t="e">
        <f>'Пр 5 (произв)-'!#REF!</f>
        <v>#REF!</v>
      </c>
      <c r="MTQ60" s="265" t="e">
        <f>'Пр 5 (произв)-'!#REF!</f>
        <v>#REF!</v>
      </c>
      <c r="MTR60" s="265" t="e">
        <f>'Пр 5 (произв)-'!#REF!</f>
        <v>#REF!</v>
      </c>
      <c r="MTS60" s="265" t="e">
        <f>'Пр 5 (произв)-'!#REF!</f>
        <v>#REF!</v>
      </c>
      <c r="MTT60" s="265" t="e">
        <f>'Пр 5 (произв)-'!#REF!</f>
        <v>#REF!</v>
      </c>
      <c r="MTU60" s="265"/>
      <c r="MTV60" s="265"/>
      <c r="MTW60" s="265"/>
      <c r="MTX60" s="265"/>
      <c r="MTY60" s="265"/>
      <c r="MTZ60" s="467" t="e">
        <f t="shared" ref="MTZ60" si="732">MSV60+MTF60+MTP60</f>
        <v>#REF!</v>
      </c>
      <c r="MUA60" s="468" t="e">
        <f t="shared" ref="MUA60" si="733">MSW60+MTG60+MTQ60</f>
        <v>#REF!</v>
      </c>
      <c r="MUB60" s="468" t="e">
        <f t="shared" ref="MUB60" si="734">MSX60+MTH60+MTR60</f>
        <v>#REF!</v>
      </c>
      <c r="MUC60" s="468" t="e">
        <f t="shared" ref="MUC60" si="735">MSY60+MTI60+MTS60</f>
        <v>#REF!</v>
      </c>
      <c r="MUD60" s="468" t="e">
        <f t="shared" ref="MUD60" si="736">MSZ60+MTJ60+MTT60</f>
        <v>#REF!</v>
      </c>
      <c r="MUE60" s="265"/>
      <c r="MUF60" s="265"/>
      <c r="MUG60" s="265"/>
      <c r="MUH60" s="265"/>
      <c r="MUI60" s="265"/>
      <c r="MUJ60" s="35"/>
      <c r="MUK60" s="34" t="e">
        <f>'Пр 5 (произв)-'!#REF!</f>
        <v>#REF!</v>
      </c>
      <c r="MUL60" s="35" t="e">
        <f>'Пр 5 (произв)-'!#REF!</f>
        <v>#REF!</v>
      </c>
      <c r="MUM60" s="265" t="e">
        <f>'Пр 5 (произв)-'!#REF!</f>
        <v>#REF!</v>
      </c>
      <c r="MUN60" s="265"/>
      <c r="MUO60" s="265"/>
      <c r="MUP60" s="265"/>
      <c r="MUQ60" s="265"/>
      <c r="MUR60" s="265"/>
      <c r="MUS60" s="265"/>
      <c r="MUT60" s="265"/>
      <c r="MUU60" s="265"/>
      <c r="MUV60" s="265"/>
      <c r="MUW60" s="265"/>
      <c r="MUX60" s="265"/>
      <c r="MUY60" s="265"/>
      <c r="MUZ60" s="265"/>
      <c r="MVA60" s="265"/>
      <c r="MVB60" s="265"/>
      <c r="MVC60" s="265"/>
      <c r="MVD60" s="265"/>
      <c r="MVE60" s="265"/>
      <c r="MVF60" s="265"/>
      <c r="MVG60" s="265"/>
      <c r="MVH60" s="466" t="e">
        <f>'Пр 5 (произв)-'!#REF!</f>
        <v>#REF!</v>
      </c>
      <c r="MVI60" s="265" t="e">
        <f>'Пр 5 (произв)-'!#REF!</f>
        <v>#REF!</v>
      </c>
      <c r="MVJ60" s="265" t="e">
        <f>'Пр 5 (произв)-'!#REF!</f>
        <v>#REF!</v>
      </c>
      <c r="MVK60" s="265" t="e">
        <f>'Пр 5 (произв)-'!#REF!</f>
        <v>#REF!</v>
      </c>
      <c r="MVL60" s="265" t="e">
        <f>'Пр 5 (произв)-'!#REF!</f>
        <v>#REF!</v>
      </c>
      <c r="MVM60" s="265"/>
      <c r="MVN60" s="265"/>
      <c r="MVO60" s="265"/>
      <c r="MVP60" s="265"/>
      <c r="MVQ60" s="265"/>
      <c r="MVR60" s="467" t="e">
        <f>'Пр 5 (произв)-'!#REF!</f>
        <v>#REF!</v>
      </c>
      <c r="MVS60" s="265" t="e">
        <f>'Пр 5 (произв)-'!#REF!</f>
        <v>#REF!</v>
      </c>
      <c r="MVT60" s="265" t="e">
        <f>'Пр 5 (произв)-'!#REF!</f>
        <v>#REF!</v>
      </c>
      <c r="MVU60" s="265" t="e">
        <f>'Пр 5 (произв)-'!#REF!</f>
        <v>#REF!</v>
      </c>
      <c r="MVV60" s="265" t="e">
        <f>'Пр 5 (произв)-'!#REF!</f>
        <v>#REF!</v>
      </c>
      <c r="MVW60" s="265"/>
      <c r="MVX60" s="265"/>
      <c r="MVY60" s="265"/>
      <c r="MVZ60" s="265"/>
      <c r="MWA60" s="265"/>
      <c r="MWB60" s="467" t="e">
        <f>'Пр 5 (произв)-'!#REF!</f>
        <v>#REF!</v>
      </c>
      <c r="MWC60" s="265" t="e">
        <f>'Пр 5 (произв)-'!#REF!</f>
        <v>#REF!</v>
      </c>
      <c r="MWD60" s="265" t="e">
        <f>'Пр 5 (произв)-'!#REF!</f>
        <v>#REF!</v>
      </c>
      <c r="MWE60" s="265" t="e">
        <f>'Пр 5 (произв)-'!#REF!</f>
        <v>#REF!</v>
      </c>
      <c r="MWF60" s="265" t="e">
        <f>'Пр 5 (произв)-'!#REF!</f>
        <v>#REF!</v>
      </c>
      <c r="MWG60" s="265"/>
      <c r="MWH60" s="265"/>
      <c r="MWI60" s="265"/>
      <c r="MWJ60" s="265"/>
      <c r="MWK60" s="265"/>
      <c r="MWL60" s="467" t="e">
        <f t="shared" ref="MWL60" si="737">MVH60+MVR60+MWB60</f>
        <v>#REF!</v>
      </c>
      <c r="MWM60" s="468" t="e">
        <f t="shared" ref="MWM60" si="738">MVI60+MVS60+MWC60</f>
        <v>#REF!</v>
      </c>
      <c r="MWN60" s="468" t="e">
        <f t="shared" ref="MWN60" si="739">MVJ60+MVT60+MWD60</f>
        <v>#REF!</v>
      </c>
      <c r="MWO60" s="468" t="e">
        <f t="shared" ref="MWO60" si="740">MVK60+MVU60+MWE60</f>
        <v>#REF!</v>
      </c>
      <c r="MWP60" s="468" t="e">
        <f t="shared" ref="MWP60" si="741">MVL60+MVV60+MWF60</f>
        <v>#REF!</v>
      </c>
      <c r="MWQ60" s="265"/>
      <c r="MWR60" s="265"/>
      <c r="MWS60" s="265"/>
      <c r="MWT60" s="265"/>
      <c r="MWU60" s="265"/>
      <c r="MWV60" s="35"/>
      <c r="MWW60" s="34" t="e">
        <f>'Пр 5 (произв)-'!#REF!</f>
        <v>#REF!</v>
      </c>
      <c r="MWX60" s="35" t="e">
        <f>'Пр 5 (произв)-'!#REF!</f>
        <v>#REF!</v>
      </c>
      <c r="MWY60" s="265" t="e">
        <f>'Пр 5 (произв)-'!#REF!</f>
        <v>#REF!</v>
      </c>
      <c r="MWZ60" s="265"/>
      <c r="MXA60" s="265"/>
      <c r="MXB60" s="265"/>
      <c r="MXC60" s="265"/>
      <c r="MXD60" s="265"/>
      <c r="MXE60" s="265"/>
      <c r="MXF60" s="265"/>
      <c r="MXG60" s="265"/>
      <c r="MXH60" s="265"/>
      <c r="MXI60" s="265"/>
      <c r="MXJ60" s="265"/>
      <c r="MXK60" s="265"/>
      <c r="MXL60" s="265"/>
      <c r="MXM60" s="265"/>
      <c r="MXN60" s="265"/>
      <c r="MXO60" s="265"/>
      <c r="MXP60" s="265"/>
      <c r="MXQ60" s="265"/>
      <c r="MXR60" s="265"/>
      <c r="MXS60" s="265"/>
      <c r="MXT60" s="466" t="e">
        <f>'Пр 5 (произв)-'!#REF!</f>
        <v>#REF!</v>
      </c>
      <c r="MXU60" s="265" t="e">
        <f>'Пр 5 (произв)-'!#REF!</f>
        <v>#REF!</v>
      </c>
      <c r="MXV60" s="265" t="e">
        <f>'Пр 5 (произв)-'!#REF!</f>
        <v>#REF!</v>
      </c>
      <c r="MXW60" s="265" t="e">
        <f>'Пр 5 (произв)-'!#REF!</f>
        <v>#REF!</v>
      </c>
      <c r="MXX60" s="265" t="e">
        <f>'Пр 5 (произв)-'!#REF!</f>
        <v>#REF!</v>
      </c>
      <c r="MXY60" s="265"/>
      <c r="MXZ60" s="265"/>
      <c r="MYA60" s="265"/>
      <c r="MYB60" s="265"/>
      <c r="MYC60" s="265"/>
      <c r="MYD60" s="467" t="e">
        <f>'Пр 5 (произв)-'!#REF!</f>
        <v>#REF!</v>
      </c>
      <c r="MYE60" s="265" t="e">
        <f>'Пр 5 (произв)-'!#REF!</f>
        <v>#REF!</v>
      </c>
      <c r="MYF60" s="265" t="e">
        <f>'Пр 5 (произв)-'!#REF!</f>
        <v>#REF!</v>
      </c>
      <c r="MYG60" s="265" t="e">
        <f>'Пр 5 (произв)-'!#REF!</f>
        <v>#REF!</v>
      </c>
      <c r="MYH60" s="265" t="e">
        <f>'Пр 5 (произв)-'!#REF!</f>
        <v>#REF!</v>
      </c>
      <c r="MYI60" s="265"/>
      <c r="MYJ60" s="265"/>
      <c r="MYK60" s="265"/>
      <c r="MYL60" s="265"/>
      <c r="MYM60" s="265"/>
      <c r="MYN60" s="467" t="e">
        <f>'Пр 5 (произв)-'!#REF!</f>
        <v>#REF!</v>
      </c>
      <c r="MYO60" s="265" t="e">
        <f>'Пр 5 (произв)-'!#REF!</f>
        <v>#REF!</v>
      </c>
      <c r="MYP60" s="265" t="e">
        <f>'Пр 5 (произв)-'!#REF!</f>
        <v>#REF!</v>
      </c>
      <c r="MYQ60" s="265" t="e">
        <f>'Пр 5 (произв)-'!#REF!</f>
        <v>#REF!</v>
      </c>
      <c r="MYR60" s="265" t="e">
        <f>'Пр 5 (произв)-'!#REF!</f>
        <v>#REF!</v>
      </c>
      <c r="MYS60" s="265"/>
      <c r="MYT60" s="265"/>
      <c r="MYU60" s="265"/>
      <c r="MYV60" s="265"/>
      <c r="MYW60" s="265"/>
      <c r="MYX60" s="467" t="e">
        <f t="shared" ref="MYX60" si="742">MXT60+MYD60+MYN60</f>
        <v>#REF!</v>
      </c>
      <c r="MYY60" s="468" t="e">
        <f t="shared" ref="MYY60" si="743">MXU60+MYE60+MYO60</f>
        <v>#REF!</v>
      </c>
      <c r="MYZ60" s="468" t="e">
        <f t="shared" ref="MYZ60" si="744">MXV60+MYF60+MYP60</f>
        <v>#REF!</v>
      </c>
      <c r="MZA60" s="468" t="e">
        <f t="shared" ref="MZA60" si="745">MXW60+MYG60+MYQ60</f>
        <v>#REF!</v>
      </c>
      <c r="MZB60" s="468" t="e">
        <f t="shared" ref="MZB60" si="746">MXX60+MYH60+MYR60</f>
        <v>#REF!</v>
      </c>
      <c r="MZC60" s="265"/>
      <c r="MZD60" s="265"/>
      <c r="MZE60" s="265"/>
      <c r="MZF60" s="265"/>
      <c r="MZG60" s="265"/>
      <c r="MZH60" s="35"/>
      <c r="MZI60" s="34" t="e">
        <f>'Пр 5 (произв)-'!#REF!</f>
        <v>#REF!</v>
      </c>
      <c r="MZJ60" s="35" t="e">
        <f>'Пр 5 (произв)-'!#REF!</f>
        <v>#REF!</v>
      </c>
      <c r="MZK60" s="265" t="e">
        <f>'Пр 5 (произв)-'!#REF!</f>
        <v>#REF!</v>
      </c>
      <c r="MZL60" s="265"/>
      <c r="MZM60" s="265"/>
      <c r="MZN60" s="265"/>
      <c r="MZO60" s="265"/>
      <c r="MZP60" s="265"/>
      <c r="MZQ60" s="265"/>
      <c r="MZR60" s="265"/>
      <c r="MZS60" s="265"/>
      <c r="MZT60" s="265"/>
      <c r="MZU60" s="265"/>
      <c r="MZV60" s="265"/>
      <c r="MZW60" s="265"/>
      <c r="MZX60" s="265"/>
      <c r="MZY60" s="265"/>
      <c r="MZZ60" s="265"/>
      <c r="NAA60" s="265"/>
      <c r="NAB60" s="265"/>
      <c r="NAC60" s="265"/>
      <c r="NAD60" s="265"/>
      <c r="NAE60" s="265"/>
      <c r="NAF60" s="466" t="e">
        <f>'Пр 5 (произв)-'!#REF!</f>
        <v>#REF!</v>
      </c>
      <c r="NAG60" s="265" t="e">
        <f>'Пр 5 (произв)-'!#REF!</f>
        <v>#REF!</v>
      </c>
      <c r="NAH60" s="265" t="e">
        <f>'Пр 5 (произв)-'!#REF!</f>
        <v>#REF!</v>
      </c>
      <c r="NAI60" s="265" t="e">
        <f>'Пр 5 (произв)-'!#REF!</f>
        <v>#REF!</v>
      </c>
      <c r="NAJ60" s="265" t="e">
        <f>'Пр 5 (произв)-'!#REF!</f>
        <v>#REF!</v>
      </c>
      <c r="NAK60" s="265"/>
      <c r="NAL60" s="265"/>
      <c r="NAM60" s="265"/>
      <c r="NAN60" s="265"/>
      <c r="NAO60" s="265"/>
      <c r="NAP60" s="467" t="e">
        <f>'Пр 5 (произв)-'!#REF!</f>
        <v>#REF!</v>
      </c>
      <c r="NAQ60" s="265" t="e">
        <f>'Пр 5 (произв)-'!#REF!</f>
        <v>#REF!</v>
      </c>
      <c r="NAR60" s="265" t="e">
        <f>'Пр 5 (произв)-'!#REF!</f>
        <v>#REF!</v>
      </c>
      <c r="NAS60" s="265" t="e">
        <f>'Пр 5 (произв)-'!#REF!</f>
        <v>#REF!</v>
      </c>
      <c r="NAT60" s="265" t="e">
        <f>'Пр 5 (произв)-'!#REF!</f>
        <v>#REF!</v>
      </c>
      <c r="NAU60" s="265"/>
      <c r="NAV60" s="265"/>
      <c r="NAW60" s="265"/>
      <c r="NAX60" s="265"/>
      <c r="NAY60" s="265"/>
      <c r="NAZ60" s="467" t="e">
        <f>'Пр 5 (произв)-'!#REF!</f>
        <v>#REF!</v>
      </c>
      <c r="NBA60" s="265" t="e">
        <f>'Пр 5 (произв)-'!#REF!</f>
        <v>#REF!</v>
      </c>
      <c r="NBB60" s="265" t="e">
        <f>'Пр 5 (произв)-'!#REF!</f>
        <v>#REF!</v>
      </c>
      <c r="NBC60" s="265" t="e">
        <f>'Пр 5 (произв)-'!#REF!</f>
        <v>#REF!</v>
      </c>
      <c r="NBD60" s="265" t="e">
        <f>'Пр 5 (произв)-'!#REF!</f>
        <v>#REF!</v>
      </c>
      <c r="NBE60" s="265"/>
      <c r="NBF60" s="265"/>
      <c r="NBG60" s="265"/>
      <c r="NBH60" s="265"/>
      <c r="NBI60" s="265"/>
      <c r="NBJ60" s="467" t="e">
        <f t="shared" ref="NBJ60" si="747">NAF60+NAP60+NAZ60</f>
        <v>#REF!</v>
      </c>
      <c r="NBK60" s="468" t="e">
        <f t="shared" ref="NBK60" si="748">NAG60+NAQ60+NBA60</f>
        <v>#REF!</v>
      </c>
      <c r="NBL60" s="468" t="e">
        <f t="shared" ref="NBL60" si="749">NAH60+NAR60+NBB60</f>
        <v>#REF!</v>
      </c>
      <c r="NBM60" s="468" t="e">
        <f t="shared" ref="NBM60" si="750">NAI60+NAS60+NBC60</f>
        <v>#REF!</v>
      </c>
      <c r="NBN60" s="468" t="e">
        <f t="shared" ref="NBN60" si="751">NAJ60+NAT60+NBD60</f>
        <v>#REF!</v>
      </c>
      <c r="NBO60" s="265"/>
      <c r="NBP60" s="265"/>
      <c r="NBQ60" s="265"/>
      <c r="NBR60" s="265"/>
      <c r="NBS60" s="265"/>
      <c r="NBT60" s="35"/>
      <c r="NBU60" s="34" t="e">
        <f>'Пр 5 (произв)-'!#REF!</f>
        <v>#REF!</v>
      </c>
      <c r="NBV60" s="35" t="e">
        <f>'Пр 5 (произв)-'!#REF!</f>
        <v>#REF!</v>
      </c>
      <c r="NBW60" s="265" t="e">
        <f>'Пр 5 (произв)-'!#REF!</f>
        <v>#REF!</v>
      </c>
      <c r="NBX60" s="265"/>
      <c r="NBY60" s="265"/>
      <c r="NBZ60" s="265"/>
      <c r="NCA60" s="265"/>
      <c r="NCB60" s="265"/>
      <c r="NCC60" s="265"/>
      <c r="NCD60" s="265"/>
      <c r="NCE60" s="265"/>
      <c r="NCF60" s="265"/>
      <c r="NCG60" s="265"/>
      <c r="NCH60" s="265"/>
      <c r="NCI60" s="265"/>
      <c r="NCJ60" s="265"/>
      <c r="NCK60" s="265"/>
      <c r="NCL60" s="265"/>
      <c r="NCM60" s="265"/>
      <c r="NCN60" s="265"/>
      <c r="NCO60" s="265"/>
      <c r="NCP60" s="265"/>
      <c r="NCQ60" s="265"/>
      <c r="NCR60" s="466" t="e">
        <f>'Пр 5 (произв)-'!#REF!</f>
        <v>#REF!</v>
      </c>
      <c r="NCS60" s="265" t="e">
        <f>'Пр 5 (произв)-'!#REF!</f>
        <v>#REF!</v>
      </c>
      <c r="NCT60" s="265" t="e">
        <f>'Пр 5 (произв)-'!#REF!</f>
        <v>#REF!</v>
      </c>
      <c r="NCU60" s="265" t="e">
        <f>'Пр 5 (произв)-'!#REF!</f>
        <v>#REF!</v>
      </c>
      <c r="NCV60" s="265" t="e">
        <f>'Пр 5 (произв)-'!#REF!</f>
        <v>#REF!</v>
      </c>
      <c r="NCW60" s="265"/>
      <c r="NCX60" s="265"/>
      <c r="NCY60" s="265"/>
      <c r="NCZ60" s="265"/>
      <c r="NDA60" s="265"/>
      <c r="NDB60" s="467" t="e">
        <f>'Пр 5 (произв)-'!#REF!</f>
        <v>#REF!</v>
      </c>
      <c r="NDC60" s="265" t="e">
        <f>'Пр 5 (произв)-'!#REF!</f>
        <v>#REF!</v>
      </c>
      <c r="NDD60" s="265" t="e">
        <f>'Пр 5 (произв)-'!#REF!</f>
        <v>#REF!</v>
      </c>
      <c r="NDE60" s="265" t="e">
        <f>'Пр 5 (произв)-'!#REF!</f>
        <v>#REF!</v>
      </c>
      <c r="NDF60" s="265" t="e">
        <f>'Пр 5 (произв)-'!#REF!</f>
        <v>#REF!</v>
      </c>
      <c r="NDG60" s="265"/>
      <c r="NDH60" s="265"/>
      <c r="NDI60" s="265"/>
      <c r="NDJ60" s="265"/>
      <c r="NDK60" s="265"/>
      <c r="NDL60" s="467" t="e">
        <f>'Пр 5 (произв)-'!#REF!</f>
        <v>#REF!</v>
      </c>
      <c r="NDM60" s="265" t="e">
        <f>'Пр 5 (произв)-'!#REF!</f>
        <v>#REF!</v>
      </c>
      <c r="NDN60" s="265" t="e">
        <f>'Пр 5 (произв)-'!#REF!</f>
        <v>#REF!</v>
      </c>
      <c r="NDO60" s="265" t="e">
        <f>'Пр 5 (произв)-'!#REF!</f>
        <v>#REF!</v>
      </c>
      <c r="NDP60" s="265" t="e">
        <f>'Пр 5 (произв)-'!#REF!</f>
        <v>#REF!</v>
      </c>
      <c r="NDQ60" s="265"/>
      <c r="NDR60" s="265"/>
      <c r="NDS60" s="265"/>
      <c r="NDT60" s="265"/>
      <c r="NDU60" s="265"/>
      <c r="NDV60" s="467" t="e">
        <f t="shared" ref="NDV60" si="752">NCR60+NDB60+NDL60</f>
        <v>#REF!</v>
      </c>
      <c r="NDW60" s="468" t="e">
        <f t="shared" ref="NDW60" si="753">NCS60+NDC60+NDM60</f>
        <v>#REF!</v>
      </c>
      <c r="NDX60" s="468" t="e">
        <f t="shared" ref="NDX60" si="754">NCT60+NDD60+NDN60</f>
        <v>#REF!</v>
      </c>
      <c r="NDY60" s="468" t="e">
        <f t="shared" ref="NDY60" si="755">NCU60+NDE60+NDO60</f>
        <v>#REF!</v>
      </c>
      <c r="NDZ60" s="468" t="e">
        <f t="shared" ref="NDZ60" si="756">NCV60+NDF60+NDP60</f>
        <v>#REF!</v>
      </c>
      <c r="NEA60" s="265"/>
      <c r="NEB60" s="265"/>
      <c r="NEC60" s="265"/>
      <c r="NED60" s="265"/>
      <c r="NEE60" s="265"/>
      <c r="NEF60" s="35"/>
      <c r="NEG60" s="34" t="e">
        <f>'Пр 5 (произв)-'!#REF!</f>
        <v>#REF!</v>
      </c>
      <c r="NEH60" s="35" t="e">
        <f>'Пр 5 (произв)-'!#REF!</f>
        <v>#REF!</v>
      </c>
      <c r="NEI60" s="265" t="e">
        <f>'Пр 5 (произв)-'!#REF!</f>
        <v>#REF!</v>
      </c>
      <c r="NEJ60" s="265"/>
      <c r="NEK60" s="265"/>
      <c r="NEL60" s="265"/>
      <c r="NEM60" s="265"/>
      <c r="NEN60" s="265"/>
      <c r="NEO60" s="265"/>
      <c r="NEP60" s="265"/>
      <c r="NEQ60" s="265"/>
      <c r="NER60" s="265"/>
      <c r="NES60" s="265"/>
      <c r="NET60" s="265"/>
      <c r="NEU60" s="265"/>
      <c r="NEV60" s="265"/>
      <c r="NEW60" s="265"/>
      <c r="NEX60" s="265"/>
      <c r="NEY60" s="265"/>
      <c r="NEZ60" s="265"/>
      <c r="NFA60" s="265"/>
      <c r="NFB60" s="265"/>
      <c r="NFC60" s="265"/>
      <c r="NFD60" s="466" t="e">
        <f>'Пр 5 (произв)-'!#REF!</f>
        <v>#REF!</v>
      </c>
      <c r="NFE60" s="265" t="e">
        <f>'Пр 5 (произв)-'!#REF!</f>
        <v>#REF!</v>
      </c>
      <c r="NFF60" s="265" t="e">
        <f>'Пр 5 (произв)-'!#REF!</f>
        <v>#REF!</v>
      </c>
      <c r="NFG60" s="265" t="e">
        <f>'Пр 5 (произв)-'!#REF!</f>
        <v>#REF!</v>
      </c>
      <c r="NFH60" s="265" t="e">
        <f>'Пр 5 (произв)-'!#REF!</f>
        <v>#REF!</v>
      </c>
      <c r="NFI60" s="265"/>
      <c r="NFJ60" s="265"/>
      <c r="NFK60" s="265"/>
      <c r="NFL60" s="265"/>
      <c r="NFM60" s="265"/>
      <c r="NFN60" s="467" t="e">
        <f>'Пр 5 (произв)-'!#REF!</f>
        <v>#REF!</v>
      </c>
      <c r="NFO60" s="265" t="e">
        <f>'Пр 5 (произв)-'!#REF!</f>
        <v>#REF!</v>
      </c>
      <c r="NFP60" s="265" t="e">
        <f>'Пр 5 (произв)-'!#REF!</f>
        <v>#REF!</v>
      </c>
      <c r="NFQ60" s="265" t="e">
        <f>'Пр 5 (произв)-'!#REF!</f>
        <v>#REF!</v>
      </c>
      <c r="NFR60" s="265" t="e">
        <f>'Пр 5 (произв)-'!#REF!</f>
        <v>#REF!</v>
      </c>
      <c r="NFS60" s="265"/>
      <c r="NFT60" s="265"/>
      <c r="NFU60" s="265"/>
      <c r="NFV60" s="265"/>
      <c r="NFW60" s="265"/>
      <c r="NFX60" s="467" t="e">
        <f>'Пр 5 (произв)-'!#REF!</f>
        <v>#REF!</v>
      </c>
      <c r="NFY60" s="265" t="e">
        <f>'Пр 5 (произв)-'!#REF!</f>
        <v>#REF!</v>
      </c>
      <c r="NFZ60" s="265" t="e">
        <f>'Пр 5 (произв)-'!#REF!</f>
        <v>#REF!</v>
      </c>
      <c r="NGA60" s="265" t="e">
        <f>'Пр 5 (произв)-'!#REF!</f>
        <v>#REF!</v>
      </c>
      <c r="NGB60" s="265" t="e">
        <f>'Пр 5 (произв)-'!#REF!</f>
        <v>#REF!</v>
      </c>
      <c r="NGC60" s="265"/>
      <c r="NGD60" s="265"/>
      <c r="NGE60" s="265"/>
      <c r="NGF60" s="265"/>
      <c r="NGG60" s="265"/>
      <c r="NGH60" s="467" t="e">
        <f t="shared" ref="NGH60" si="757">NFD60+NFN60+NFX60</f>
        <v>#REF!</v>
      </c>
      <c r="NGI60" s="468" t="e">
        <f t="shared" ref="NGI60" si="758">NFE60+NFO60+NFY60</f>
        <v>#REF!</v>
      </c>
      <c r="NGJ60" s="468" t="e">
        <f t="shared" ref="NGJ60" si="759">NFF60+NFP60+NFZ60</f>
        <v>#REF!</v>
      </c>
      <c r="NGK60" s="468" t="e">
        <f t="shared" ref="NGK60" si="760">NFG60+NFQ60+NGA60</f>
        <v>#REF!</v>
      </c>
      <c r="NGL60" s="468" t="e">
        <f t="shared" ref="NGL60" si="761">NFH60+NFR60+NGB60</f>
        <v>#REF!</v>
      </c>
      <c r="NGM60" s="265"/>
      <c r="NGN60" s="265"/>
      <c r="NGO60" s="265"/>
      <c r="NGP60" s="265"/>
      <c r="NGQ60" s="265"/>
      <c r="NGR60" s="35"/>
      <c r="NGS60" s="34" t="e">
        <f>'Пр 5 (произв)-'!#REF!</f>
        <v>#REF!</v>
      </c>
      <c r="NGT60" s="35" t="e">
        <f>'Пр 5 (произв)-'!#REF!</f>
        <v>#REF!</v>
      </c>
      <c r="NGU60" s="265" t="e">
        <f>'Пр 5 (произв)-'!#REF!</f>
        <v>#REF!</v>
      </c>
      <c r="NGV60" s="265"/>
      <c r="NGW60" s="265"/>
      <c r="NGX60" s="265"/>
      <c r="NGY60" s="265"/>
      <c r="NGZ60" s="265"/>
      <c r="NHA60" s="265"/>
      <c r="NHB60" s="265"/>
      <c r="NHC60" s="265"/>
      <c r="NHD60" s="265"/>
      <c r="NHE60" s="265"/>
      <c r="NHF60" s="265"/>
      <c r="NHG60" s="265"/>
      <c r="NHH60" s="265"/>
      <c r="NHI60" s="265"/>
      <c r="NHJ60" s="265"/>
      <c r="NHK60" s="265"/>
      <c r="NHL60" s="265"/>
      <c r="NHM60" s="265"/>
      <c r="NHN60" s="265"/>
      <c r="NHO60" s="265"/>
      <c r="NHP60" s="466" t="e">
        <f>'Пр 5 (произв)-'!#REF!</f>
        <v>#REF!</v>
      </c>
      <c r="NHQ60" s="265" t="e">
        <f>'Пр 5 (произв)-'!#REF!</f>
        <v>#REF!</v>
      </c>
      <c r="NHR60" s="265" t="e">
        <f>'Пр 5 (произв)-'!#REF!</f>
        <v>#REF!</v>
      </c>
      <c r="NHS60" s="265" t="e">
        <f>'Пр 5 (произв)-'!#REF!</f>
        <v>#REF!</v>
      </c>
      <c r="NHT60" s="265" t="e">
        <f>'Пр 5 (произв)-'!#REF!</f>
        <v>#REF!</v>
      </c>
      <c r="NHU60" s="265"/>
      <c r="NHV60" s="265"/>
      <c r="NHW60" s="265"/>
      <c r="NHX60" s="265"/>
      <c r="NHY60" s="265"/>
      <c r="NHZ60" s="467" t="e">
        <f>'Пр 5 (произв)-'!#REF!</f>
        <v>#REF!</v>
      </c>
      <c r="NIA60" s="265" t="e">
        <f>'Пр 5 (произв)-'!#REF!</f>
        <v>#REF!</v>
      </c>
      <c r="NIB60" s="265" t="e">
        <f>'Пр 5 (произв)-'!#REF!</f>
        <v>#REF!</v>
      </c>
      <c r="NIC60" s="265" t="e">
        <f>'Пр 5 (произв)-'!#REF!</f>
        <v>#REF!</v>
      </c>
      <c r="NID60" s="265" t="e">
        <f>'Пр 5 (произв)-'!#REF!</f>
        <v>#REF!</v>
      </c>
      <c r="NIE60" s="265"/>
      <c r="NIF60" s="265"/>
      <c r="NIG60" s="265"/>
      <c r="NIH60" s="265"/>
      <c r="NII60" s="265"/>
      <c r="NIJ60" s="467" t="e">
        <f>'Пр 5 (произв)-'!#REF!</f>
        <v>#REF!</v>
      </c>
      <c r="NIK60" s="265" t="e">
        <f>'Пр 5 (произв)-'!#REF!</f>
        <v>#REF!</v>
      </c>
      <c r="NIL60" s="265" t="e">
        <f>'Пр 5 (произв)-'!#REF!</f>
        <v>#REF!</v>
      </c>
      <c r="NIM60" s="265" t="e">
        <f>'Пр 5 (произв)-'!#REF!</f>
        <v>#REF!</v>
      </c>
      <c r="NIN60" s="265" t="e">
        <f>'Пр 5 (произв)-'!#REF!</f>
        <v>#REF!</v>
      </c>
      <c r="NIO60" s="265"/>
      <c r="NIP60" s="265"/>
      <c r="NIQ60" s="265"/>
      <c r="NIR60" s="265"/>
      <c r="NIS60" s="265"/>
      <c r="NIT60" s="467" t="e">
        <f t="shared" ref="NIT60" si="762">NHP60+NHZ60+NIJ60</f>
        <v>#REF!</v>
      </c>
      <c r="NIU60" s="468" t="e">
        <f t="shared" ref="NIU60" si="763">NHQ60+NIA60+NIK60</f>
        <v>#REF!</v>
      </c>
      <c r="NIV60" s="468" t="e">
        <f t="shared" ref="NIV60" si="764">NHR60+NIB60+NIL60</f>
        <v>#REF!</v>
      </c>
      <c r="NIW60" s="468" t="e">
        <f t="shared" ref="NIW60" si="765">NHS60+NIC60+NIM60</f>
        <v>#REF!</v>
      </c>
      <c r="NIX60" s="468" t="e">
        <f t="shared" ref="NIX60" si="766">NHT60+NID60+NIN60</f>
        <v>#REF!</v>
      </c>
      <c r="NIY60" s="265"/>
      <c r="NIZ60" s="265"/>
      <c r="NJA60" s="265"/>
      <c r="NJB60" s="265"/>
      <c r="NJC60" s="265"/>
      <c r="NJD60" s="35"/>
      <c r="NJE60" s="34" t="e">
        <f>'Пр 5 (произв)-'!#REF!</f>
        <v>#REF!</v>
      </c>
      <c r="NJF60" s="35" t="e">
        <f>'Пр 5 (произв)-'!#REF!</f>
        <v>#REF!</v>
      </c>
      <c r="NJG60" s="265" t="e">
        <f>'Пр 5 (произв)-'!#REF!</f>
        <v>#REF!</v>
      </c>
      <c r="NJH60" s="265"/>
      <c r="NJI60" s="265"/>
      <c r="NJJ60" s="265"/>
      <c r="NJK60" s="265"/>
      <c r="NJL60" s="265"/>
      <c r="NJM60" s="265"/>
      <c r="NJN60" s="265"/>
      <c r="NJO60" s="265"/>
      <c r="NJP60" s="265"/>
      <c r="NJQ60" s="265"/>
      <c r="NJR60" s="265"/>
      <c r="NJS60" s="265"/>
      <c r="NJT60" s="265"/>
      <c r="NJU60" s="265"/>
      <c r="NJV60" s="265"/>
      <c r="NJW60" s="265"/>
      <c r="NJX60" s="265"/>
      <c r="NJY60" s="265"/>
      <c r="NJZ60" s="265"/>
      <c r="NKA60" s="265"/>
      <c r="NKB60" s="466" t="e">
        <f>'Пр 5 (произв)-'!#REF!</f>
        <v>#REF!</v>
      </c>
      <c r="NKC60" s="265" t="e">
        <f>'Пр 5 (произв)-'!#REF!</f>
        <v>#REF!</v>
      </c>
      <c r="NKD60" s="265" t="e">
        <f>'Пр 5 (произв)-'!#REF!</f>
        <v>#REF!</v>
      </c>
      <c r="NKE60" s="265" t="e">
        <f>'Пр 5 (произв)-'!#REF!</f>
        <v>#REF!</v>
      </c>
      <c r="NKF60" s="265" t="e">
        <f>'Пр 5 (произв)-'!#REF!</f>
        <v>#REF!</v>
      </c>
      <c r="NKG60" s="265"/>
      <c r="NKH60" s="265"/>
      <c r="NKI60" s="265"/>
      <c r="NKJ60" s="265"/>
      <c r="NKK60" s="265"/>
      <c r="NKL60" s="467" t="e">
        <f>'Пр 5 (произв)-'!#REF!</f>
        <v>#REF!</v>
      </c>
      <c r="NKM60" s="265" t="e">
        <f>'Пр 5 (произв)-'!#REF!</f>
        <v>#REF!</v>
      </c>
      <c r="NKN60" s="265" t="e">
        <f>'Пр 5 (произв)-'!#REF!</f>
        <v>#REF!</v>
      </c>
      <c r="NKO60" s="265" t="e">
        <f>'Пр 5 (произв)-'!#REF!</f>
        <v>#REF!</v>
      </c>
      <c r="NKP60" s="265" t="e">
        <f>'Пр 5 (произв)-'!#REF!</f>
        <v>#REF!</v>
      </c>
      <c r="NKQ60" s="265"/>
      <c r="NKR60" s="265"/>
      <c r="NKS60" s="265"/>
      <c r="NKT60" s="265"/>
      <c r="NKU60" s="265"/>
      <c r="NKV60" s="467" t="e">
        <f>'Пр 5 (произв)-'!#REF!</f>
        <v>#REF!</v>
      </c>
      <c r="NKW60" s="265" t="e">
        <f>'Пр 5 (произв)-'!#REF!</f>
        <v>#REF!</v>
      </c>
      <c r="NKX60" s="265" t="e">
        <f>'Пр 5 (произв)-'!#REF!</f>
        <v>#REF!</v>
      </c>
      <c r="NKY60" s="265" t="e">
        <f>'Пр 5 (произв)-'!#REF!</f>
        <v>#REF!</v>
      </c>
      <c r="NKZ60" s="265" t="e">
        <f>'Пр 5 (произв)-'!#REF!</f>
        <v>#REF!</v>
      </c>
      <c r="NLA60" s="265"/>
      <c r="NLB60" s="265"/>
      <c r="NLC60" s="265"/>
      <c r="NLD60" s="265"/>
      <c r="NLE60" s="265"/>
      <c r="NLF60" s="467" t="e">
        <f t="shared" ref="NLF60" si="767">NKB60+NKL60+NKV60</f>
        <v>#REF!</v>
      </c>
      <c r="NLG60" s="468" t="e">
        <f t="shared" ref="NLG60" si="768">NKC60+NKM60+NKW60</f>
        <v>#REF!</v>
      </c>
      <c r="NLH60" s="468" t="e">
        <f t="shared" ref="NLH60" si="769">NKD60+NKN60+NKX60</f>
        <v>#REF!</v>
      </c>
      <c r="NLI60" s="468" t="e">
        <f t="shared" ref="NLI60" si="770">NKE60+NKO60+NKY60</f>
        <v>#REF!</v>
      </c>
      <c r="NLJ60" s="468" t="e">
        <f t="shared" ref="NLJ60" si="771">NKF60+NKP60+NKZ60</f>
        <v>#REF!</v>
      </c>
      <c r="NLK60" s="265"/>
      <c r="NLL60" s="265"/>
      <c r="NLM60" s="265"/>
      <c r="NLN60" s="265"/>
      <c r="NLO60" s="265"/>
      <c r="NLP60" s="35"/>
      <c r="NLQ60" s="34" t="e">
        <f>'Пр 5 (произв)-'!#REF!</f>
        <v>#REF!</v>
      </c>
      <c r="NLR60" s="35" t="e">
        <f>'Пр 5 (произв)-'!#REF!</f>
        <v>#REF!</v>
      </c>
      <c r="NLS60" s="265" t="e">
        <f>'Пр 5 (произв)-'!#REF!</f>
        <v>#REF!</v>
      </c>
      <c r="NLT60" s="265"/>
      <c r="NLU60" s="265"/>
      <c r="NLV60" s="265"/>
      <c r="NLW60" s="265"/>
      <c r="NLX60" s="265"/>
      <c r="NLY60" s="265"/>
      <c r="NLZ60" s="265"/>
      <c r="NMA60" s="265"/>
      <c r="NMB60" s="265"/>
      <c r="NMC60" s="265"/>
      <c r="NMD60" s="265"/>
      <c r="NME60" s="265"/>
      <c r="NMF60" s="265"/>
      <c r="NMG60" s="265"/>
      <c r="NMH60" s="265"/>
      <c r="NMI60" s="265"/>
      <c r="NMJ60" s="265"/>
      <c r="NMK60" s="265"/>
      <c r="NML60" s="265"/>
      <c r="NMM60" s="265"/>
      <c r="NMN60" s="466" t="e">
        <f>'Пр 5 (произв)-'!#REF!</f>
        <v>#REF!</v>
      </c>
      <c r="NMO60" s="265" t="e">
        <f>'Пр 5 (произв)-'!#REF!</f>
        <v>#REF!</v>
      </c>
      <c r="NMP60" s="265" t="e">
        <f>'Пр 5 (произв)-'!#REF!</f>
        <v>#REF!</v>
      </c>
      <c r="NMQ60" s="265" t="e">
        <f>'Пр 5 (произв)-'!#REF!</f>
        <v>#REF!</v>
      </c>
      <c r="NMR60" s="265" t="e">
        <f>'Пр 5 (произв)-'!#REF!</f>
        <v>#REF!</v>
      </c>
      <c r="NMS60" s="265"/>
      <c r="NMT60" s="265"/>
      <c r="NMU60" s="265"/>
      <c r="NMV60" s="265"/>
      <c r="NMW60" s="265"/>
      <c r="NMX60" s="467" t="e">
        <f>'Пр 5 (произв)-'!#REF!</f>
        <v>#REF!</v>
      </c>
      <c r="NMY60" s="265" t="e">
        <f>'Пр 5 (произв)-'!#REF!</f>
        <v>#REF!</v>
      </c>
      <c r="NMZ60" s="265" t="e">
        <f>'Пр 5 (произв)-'!#REF!</f>
        <v>#REF!</v>
      </c>
      <c r="NNA60" s="265" t="e">
        <f>'Пр 5 (произв)-'!#REF!</f>
        <v>#REF!</v>
      </c>
      <c r="NNB60" s="265" t="e">
        <f>'Пр 5 (произв)-'!#REF!</f>
        <v>#REF!</v>
      </c>
      <c r="NNC60" s="265"/>
      <c r="NND60" s="265"/>
      <c r="NNE60" s="265"/>
      <c r="NNF60" s="265"/>
      <c r="NNG60" s="265"/>
      <c r="NNH60" s="467" t="e">
        <f>'Пр 5 (произв)-'!#REF!</f>
        <v>#REF!</v>
      </c>
      <c r="NNI60" s="265" t="e">
        <f>'Пр 5 (произв)-'!#REF!</f>
        <v>#REF!</v>
      </c>
      <c r="NNJ60" s="265" t="e">
        <f>'Пр 5 (произв)-'!#REF!</f>
        <v>#REF!</v>
      </c>
      <c r="NNK60" s="265" t="e">
        <f>'Пр 5 (произв)-'!#REF!</f>
        <v>#REF!</v>
      </c>
      <c r="NNL60" s="265" t="e">
        <f>'Пр 5 (произв)-'!#REF!</f>
        <v>#REF!</v>
      </c>
      <c r="NNM60" s="265"/>
      <c r="NNN60" s="265"/>
      <c r="NNO60" s="265"/>
      <c r="NNP60" s="265"/>
      <c r="NNQ60" s="265"/>
      <c r="NNR60" s="467" t="e">
        <f t="shared" ref="NNR60" si="772">NMN60+NMX60+NNH60</f>
        <v>#REF!</v>
      </c>
      <c r="NNS60" s="468" t="e">
        <f t="shared" ref="NNS60" si="773">NMO60+NMY60+NNI60</f>
        <v>#REF!</v>
      </c>
      <c r="NNT60" s="468" t="e">
        <f t="shared" ref="NNT60" si="774">NMP60+NMZ60+NNJ60</f>
        <v>#REF!</v>
      </c>
      <c r="NNU60" s="468" t="e">
        <f t="shared" ref="NNU60" si="775">NMQ60+NNA60+NNK60</f>
        <v>#REF!</v>
      </c>
      <c r="NNV60" s="468" t="e">
        <f t="shared" ref="NNV60" si="776">NMR60+NNB60+NNL60</f>
        <v>#REF!</v>
      </c>
      <c r="NNW60" s="265"/>
      <c r="NNX60" s="265"/>
      <c r="NNY60" s="265"/>
      <c r="NNZ60" s="265"/>
      <c r="NOA60" s="265"/>
      <c r="NOB60" s="35"/>
      <c r="NOC60" s="34" t="e">
        <f>'Пр 5 (произв)-'!#REF!</f>
        <v>#REF!</v>
      </c>
      <c r="NOD60" s="35" t="e">
        <f>'Пр 5 (произв)-'!#REF!</f>
        <v>#REF!</v>
      </c>
      <c r="NOE60" s="265" t="e">
        <f>'Пр 5 (произв)-'!#REF!</f>
        <v>#REF!</v>
      </c>
      <c r="NOF60" s="265"/>
      <c r="NOG60" s="265"/>
      <c r="NOH60" s="265"/>
      <c r="NOI60" s="265"/>
      <c r="NOJ60" s="265"/>
      <c r="NOK60" s="265"/>
      <c r="NOL60" s="265"/>
      <c r="NOM60" s="265"/>
      <c r="NON60" s="265"/>
      <c r="NOO60" s="265"/>
      <c r="NOP60" s="265"/>
      <c r="NOQ60" s="265"/>
      <c r="NOR60" s="265"/>
      <c r="NOS60" s="265"/>
      <c r="NOT60" s="265"/>
      <c r="NOU60" s="265"/>
      <c r="NOV60" s="265"/>
      <c r="NOW60" s="265"/>
      <c r="NOX60" s="265"/>
      <c r="NOY60" s="265"/>
      <c r="NOZ60" s="466" t="e">
        <f>'Пр 5 (произв)-'!#REF!</f>
        <v>#REF!</v>
      </c>
      <c r="NPA60" s="265" t="e">
        <f>'Пр 5 (произв)-'!#REF!</f>
        <v>#REF!</v>
      </c>
      <c r="NPB60" s="265" t="e">
        <f>'Пр 5 (произв)-'!#REF!</f>
        <v>#REF!</v>
      </c>
      <c r="NPC60" s="265" t="e">
        <f>'Пр 5 (произв)-'!#REF!</f>
        <v>#REF!</v>
      </c>
      <c r="NPD60" s="265" t="e">
        <f>'Пр 5 (произв)-'!#REF!</f>
        <v>#REF!</v>
      </c>
      <c r="NPE60" s="265"/>
      <c r="NPF60" s="265"/>
      <c r="NPG60" s="265"/>
      <c r="NPH60" s="265"/>
      <c r="NPI60" s="265"/>
      <c r="NPJ60" s="467" t="e">
        <f>'Пр 5 (произв)-'!#REF!</f>
        <v>#REF!</v>
      </c>
      <c r="NPK60" s="265" t="e">
        <f>'Пр 5 (произв)-'!#REF!</f>
        <v>#REF!</v>
      </c>
      <c r="NPL60" s="265" t="e">
        <f>'Пр 5 (произв)-'!#REF!</f>
        <v>#REF!</v>
      </c>
      <c r="NPM60" s="265" t="e">
        <f>'Пр 5 (произв)-'!#REF!</f>
        <v>#REF!</v>
      </c>
      <c r="NPN60" s="265" t="e">
        <f>'Пр 5 (произв)-'!#REF!</f>
        <v>#REF!</v>
      </c>
      <c r="NPO60" s="265"/>
      <c r="NPP60" s="265"/>
      <c r="NPQ60" s="265"/>
      <c r="NPR60" s="265"/>
      <c r="NPS60" s="265"/>
      <c r="NPT60" s="467" t="e">
        <f>'Пр 5 (произв)-'!#REF!</f>
        <v>#REF!</v>
      </c>
      <c r="NPU60" s="265" t="e">
        <f>'Пр 5 (произв)-'!#REF!</f>
        <v>#REF!</v>
      </c>
      <c r="NPV60" s="265" t="e">
        <f>'Пр 5 (произв)-'!#REF!</f>
        <v>#REF!</v>
      </c>
      <c r="NPW60" s="265" t="e">
        <f>'Пр 5 (произв)-'!#REF!</f>
        <v>#REF!</v>
      </c>
      <c r="NPX60" s="265" t="e">
        <f>'Пр 5 (произв)-'!#REF!</f>
        <v>#REF!</v>
      </c>
      <c r="NPY60" s="265"/>
      <c r="NPZ60" s="265"/>
      <c r="NQA60" s="265"/>
      <c r="NQB60" s="265"/>
      <c r="NQC60" s="265"/>
      <c r="NQD60" s="467" t="e">
        <f t="shared" ref="NQD60" si="777">NOZ60+NPJ60+NPT60</f>
        <v>#REF!</v>
      </c>
      <c r="NQE60" s="468" t="e">
        <f t="shared" ref="NQE60" si="778">NPA60+NPK60+NPU60</f>
        <v>#REF!</v>
      </c>
      <c r="NQF60" s="468" t="e">
        <f t="shared" ref="NQF60" si="779">NPB60+NPL60+NPV60</f>
        <v>#REF!</v>
      </c>
      <c r="NQG60" s="468" t="e">
        <f t="shared" ref="NQG60" si="780">NPC60+NPM60+NPW60</f>
        <v>#REF!</v>
      </c>
      <c r="NQH60" s="468" t="e">
        <f t="shared" ref="NQH60" si="781">NPD60+NPN60+NPX60</f>
        <v>#REF!</v>
      </c>
      <c r="NQI60" s="265"/>
      <c r="NQJ60" s="265"/>
      <c r="NQK60" s="265"/>
      <c r="NQL60" s="265"/>
      <c r="NQM60" s="265"/>
      <c r="NQN60" s="35"/>
      <c r="NQO60" s="34" t="e">
        <f>'Пр 5 (произв)-'!#REF!</f>
        <v>#REF!</v>
      </c>
      <c r="NQP60" s="35" t="e">
        <f>'Пр 5 (произв)-'!#REF!</f>
        <v>#REF!</v>
      </c>
      <c r="NQQ60" s="265" t="e">
        <f>'Пр 5 (произв)-'!#REF!</f>
        <v>#REF!</v>
      </c>
      <c r="NQR60" s="265"/>
      <c r="NQS60" s="265"/>
      <c r="NQT60" s="265"/>
      <c r="NQU60" s="265"/>
      <c r="NQV60" s="265"/>
      <c r="NQW60" s="265"/>
      <c r="NQX60" s="265"/>
      <c r="NQY60" s="265"/>
      <c r="NQZ60" s="265"/>
      <c r="NRA60" s="265"/>
      <c r="NRB60" s="265"/>
      <c r="NRC60" s="265"/>
      <c r="NRD60" s="265"/>
      <c r="NRE60" s="265"/>
      <c r="NRF60" s="265"/>
      <c r="NRG60" s="265"/>
      <c r="NRH60" s="265"/>
      <c r="NRI60" s="265"/>
      <c r="NRJ60" s="265"/>
      <c r="NRK60" s="265"/>
      <c r="NRL60" s="466" t="e">
        <f>'Пр 5 (произв)-'!#REF!</f>
        <v>#REF!</v>
      </c>
      <c r="NRM60" s="265" t="e">
        <f>'Пр 5 (произв)-'!#REF!</f>
        <v>#REF!</v>
      </c>
      <c r="NRN60" s="265" t="e">
        <f>'Пр 5 (произв)-'!#REF!</f>
        <v>#REF!</v>
      </c>
      <c r="NRO60" s="265" t="e">
        <f>'Пр 5 (произв)-'!#REF!</f>
        <v>#REF!</v>
      </c>
      <c r="NRP60" s="265" t="e">
        <f>'Пр 5 (произв)-'!#REF!</f>
        <v>#REF!</v>
      </c>
      <c r="NRQ60" s="265"/>
      <c r="NRR60" s="265"/>
      <c r="NRS60" s="265"/>
      <c r="NRT60" s="265"/>
      <c r="NRU60" s="265"/>
      <c r="NRV60" s="467" t="e">
        <f>'Пр 5 (произв)-'!#REF!</f>
        <v>#REF!</v>
      </c>
      <c r="NRW60" s="265" t="e">
        <f>'Пр 5 (произв)-'!#REF!</f>
        <v>#REF!</v>
      </c>
      <c r="NRX60" s="265" t="e">
        <f>'Пр 5 (произв)-'!#REF!</f>
        <v>#REF!</v>
      </c>
      <c r="NRY60" s="265" t="e">
        <f>'Пр 5 (произв)-'!#REF!</f>
        <v>#REF!</v>
      </c>
      <c r="NRZ60" s="265" t="e">
        <f>'Пр 5 (произв)-'!#REF!</f>
        <v>#REF!</v>
      </c>
      <c r="NSA60" s="265"/>
      <c r="NSB60" s="265"/>
      <c r="NSC60" s="265"/>
      <c r="NSD60" s="265"/>
      <c r="NSE60" s="265"/>
      <c r="NSF60" s="467" t="e">
        <f>'Пр 5 (произв)-'!#REF!</f>
        <v>#REF!</v>
      </c>
      <c r="NSG60" s="265" t="e">
        <f>'Пр 5 (произв)-'!#REF!</f>
        <v>#REF!</v>
      </c>
      <c r="NSH60" s="265" t="e">
        <f>'Пр 5 (произв)-'!#REF!</f>
        <v>#REF!</v>
      </c>
      <c r="NSI60" s="265" t="e">
        <f>'Пр 5 (произв)-'!#REF!</f>
        <v>#REF!</v>
      </c>
      <c r="NSJ60" s="265" t="e">
        <f>'Пр 5 (произв)-'!#REF!</f>
        <v>#REF!</v>
      </c>
      <c r="NSK60" s="265"/>
      <c r="NSL60" s="265"/>
      <c r="NSM60" s="265"/>
      <c r="NSN60" s="265"/>
      <c r="NSO60" s="265"/>
      <c r="NSP60" s="467" t="e">
        <f t="shared" ref="NSP60" si="782">NRL60+NRV60+NSF60</f>
        <v>#REF!</v>
      </c>
      <c r="NSQ60" s="468" t="e">
        <f t="shared" ref="NSQ60" si="783">NRM60+NRW60+NSG60</f>
        <v>#REF!</v>
      </c>
      <c r="NSR60" s="468" t="e">
        <f t="shared" ref="NSR60" si="784">NRN60+NRX60+NSH60</f>
        <v>#REF!</v>
      </c>
      <c r="NSS60" s="468" t="e">
        <f t="shared" ref="NSS60" si="785">NRO60+NRY60+NSI60</f>
        <v>#REF!</v>
      </c>
      <c r="NST60" s="468" t="e">
        <f t="shared" ref="NST60" si="786">NRP60+NRZ60+NSJ60</f>
        <v>#REF!</v>
      </c>
      <c r="NSU60" s="265"/>
      <c r="NSV60" s="265"/>
      <c r="NSW60" s="265"/>
      <c r="NSX60" s="265"/>
      <c r="NSY60" s="265"/>
      <c r="NSZ60" s="35"/>
      <c r="NTA60" s="34" t="e">
        <f>'Пр 5 (произв)-'!#REF!</f>
        <v>#REF!</v>
      </c>
      <c r="NTB60" s="35" t="e">
        <f>'Пр 5 (произв)-'!#REF!</f>
        <v>#REF!</v>
      </c>
      <c r="NTC60" s="265" t="e">
        <f>'Пр 5 (произв)-'!#REF!</f>
        <v>#REF!</v>
      </c>
      <c r="NTD60" s="265"/>
      <c r="NTE60" s="265"/>
      <c r="NTF60" s="265"/>
      <c r="NTG60" s="265"/>
      <c r="NTH60" s="265"/>
      <c r="NTI60" s="265"/>
      <c r="NTJ60" s="265"/>
      <c r="NTK60" s="265"/>
      <c r="NTL60" s="265"/>
      <c r="NTM60" s="265"/>
      <c r="NTN60" s="265"/>
      <c r="NTO60" s="265"/>
      <c r="NTP60" s="265"/>
      <c r="NTQ60" s="265"/>
      <c r="NTR60" s="265"/>
      <c r="NTS60" s="265"/>
      <c r="NTT60" s="265"/>
      <c r="NTU60" s="265"/>
      <c r="NTV60" s="265"/>
      <c r="NTW60" s="265"/>
      <c r="NTX60" s="466" t="e">
        <f>'Пр 5 (произв)-'!#REF!</f>
        <v>#REF!</v>
      </c>
      <c r="NTY60" s="265" t="e">
        <f>'Пр 5 (произв)-'!#REF!</f>
        <v>#REF!</v>
      </c>
      <c r="NTZ60" s="265" t="e">
        <f>'Пр 5 (произв)-'!#REF!</f>
        <v>#REF!</v>
      </c>
      <c r="NUA60" s="265" t="e">
        <f>'Пр 5 (произв)-'!#REF!</f>
        <v>#REF!</v>
      </c>
      <c r="NUB60" s="265" t="e">
        <f>'Пр 5 (произв)-'!#REF!</f>
        <v>#REF!</v>
      </c>
      <c r="NUC60" s="265"/>
      <c r="NUD60" s="265"/>
      <c r="NUE60" s="265"/>
      <c r="NUF60" s="265"/>
      <c r="NUG60" s="265"/>
      <c r="NUH60" s="467" t="e">
        <f>'Пр 5 (произв)-'!#REF!</f>
        <v>#REF!</v>
      </c>
      <c r="NUI60" s="265" t="e">
        <f>'Пр 5 (произв)-'!#REF!</f>
        <v>#REF!</v>
      </c>
      <c r="NUJ60" s="265" t="e">
        <f>'Пр 5 (произв)-'!#REF!</f>
        <v>#REF!</v>
      </c>
      <c r="NUK60" s="265" t="e">
        <f>'Пр 5 (произв)-'!#REF!</f>
        <v>#REF!</v>
      </c>
      <c r="NUL60" s="265" t="e">
        <f>'Пр 5 (произв)-'!#REF!</f>
        <v>#REF!</v>
      </c>
      <c r="NUM60" s="265"/>
      <c r="NUN60" s="265"/>
      <c r="NUO60" s="265"/>
      <c r="NUP60" s="265"/>
      <c r="NUQ60" s="265"/>
      <c r="NUR60" s="467" t="e">
        <f>'Пр 5 (произв)-'!#REF!</f>
        <v>#REF!</v>
      </c>
      <c r="NUS60" s="265" t="e">
        <f>'Пр 5 (произв)-'!#REF!</f>
        <v>#REF!</v>
      </c>
      <c r="NUT60" s="265" t="e">
        <f>'Пр 5 (произв)-'!#REF!</f>
        <v>#REF!</v>
      </c>
      <c r="NUU60" s="265" t="e">
        <f>'Пр 5 (произв)-'!#REF!</f>
        <v>#REF!</v>
      </c>
      <c r="NUV60" s="265" t="e">
        <f>'Пр 5 (произв)-'!#REF!</f>
        <v>#REF!</v>
      </c>
      <c r="NUW60" s="265"/>
      <c r="NUX60" s="265"/>
      <c r="NUY60" s="265"/>
      <c r="NUZ60" s="265"/>
      <c r="NVA60" s="265"/>
      <c r="NVB60" s="467" t="e">
        <f t="shared" ref="NVB60" si="787">NTX60+NUH60+NUR60</f>
        <v>#REF!</v>
      </c>
      <c r="NVC60" s="468" t="e">
        <f t="shared" ref="NVC60" si="788">NTY60+NUI60+NUS60</f>
        <v>#REF!</v>
      </c>
      <c r="NVD60" s="468" t="e">
        <f t="shared" ref="NVD60" si="789">NTZ60+NUJ60+NUT60</f>
        <v>#REF!</v>
      </c>
      <c r="NVE60" s="468" t="e">
        <f t="shared" ref="NVE60" si="790">NUA60+NUK60+NUU60</f>
        <v>#REF!</v>
      </c>
      <c r="NVF60" s="468" t="e">
        <f t="shared" ref="NVF60" si="791">NUB60+NUL60+NUV60</f>
        <v>#REF!</v>
      </c>
      <c r="NVG60" s="265"/>
      <c r="NVH60" s="265"/>
      <c r="NVI60" s="265"/>
      <c r="NVJ60" s="265"/>
      <c r="NVK60" s="265"/>
      <c r="NVL60" s="35"/>
      <c r="NVM60" s="34" t="e">
        <f>'Пр 5 (произв)-'!#REF!</f>
        <v>#REF!</v>
      </c>
      <c r="NVN60" s="35" t="e">
        <f>'Пр 5 (произв)-'!#REF!</f>
        <v>#REF!</v>
      </c>
      <c r="NVO60" s="265" t="e">
        <f>'Пр 5 (произв)-'!#REF!</f>
        <v>#REF!</v>
      </c>
      <c r="NVP60" s="265"/>
      <c r="NVQ60" s="265"/>
      <c r="NVR60" s="265"/>
      <c r="NVS60" s="265"/>
      <c r="NVT60" s="265"/>
      <c r="NVU60" s="265"/>
      <c r="NVV60" s="265"/>
      <c r="NVW60" s="265"/>
      <c r="NVX60" s="265"/>
      <c r="NVY60" s="265"/>
      <c r="NVZ60" s="265"/>
      <c r="NWA60" s="265"/>
      <c r="NWB60" s="265"/>
      <c r="NWC60" s="265"/>
      <c r="NWD60" s="265"/>
      <c r="NWE60" s="265"/>
      <c r="NWF60" s="265"/>
      <c r="NWG60" s="265"/>
      <c r="NWH60" s="265"/>
      <c r="NWI60" s="265"/>
      <c r="NWJ60" s="466" t="e">
        <f>'Пр 5 (произв)-'!#REF!</f>
        <v>#REF!</v>
      </c>
      <c r="NWK60" s="265" t="e">
        <f>'Пр 5 (произв)-'!#REF!</f>
        <v>#REF!</v>
      </c>
      <c r="NWL60" s="265" t="e">
        <f>'Пр 5 (произв)-'!#REF!</f>
        <v>#REF!</v>
      </c>
      <c r="NWM60" s="265" t="e">
        <f>'Пр 5 (произв)-'!#REF!</f>
        <v>#REF!</v>
      </c>
      <c r="NWN60" s="265" t="e">
        <f>'Пр 5 (произв)-'!#REF!</f>
        <v>#REF!</v>
      </c>
      <c r="NWO60" s="265"/>
      <c r="NWP60" s="265"/>
      <c r="NWQ60" s="265"/>
      <c r="NWR60" s="265"/>
      <c r="NWS60" s="265"/>
      <c r="NWT60" s="467" t="e">
        <f>'Пр 5 (произв)-'!#REF!</f>
        <v>#REF!</v>
      </c>
      <c r="NWU60" s="265" t="e">
        <f>'Пр 5 (произв)-'!#REF!</f>
        <v>#REF!</v>
      </c>
      <c r="NWV60" s="265" t="e">
        <f>'Пр 5 (произв)-'!#REF!</f>
        <v>#REF!</v>
      </c>
      <c r="NWW60" s="265" t="e">
        <f>'Пр 5 (произв)-'!#REF!</f>
        <v>#REF!</v>
      </c>
      <c r="NWX60" s="265" t="e">
        <f>'Пр 5 (произв)-'!#REF!</f>
        <v>#REF!</v>
      </c>
      <c r="NWY60" s="265"/>
      <c r="NWZ60" s="265"/>
      <c r="NXA60" s="265"/>
      <c r="NXB60" s="265"/>
      <c r="NXC60" s="265"/>
      <c r="NXD60" s="467" t="e">
        <f>'Пр 5 (произв)-'!#REF!</f>
        <v>#REF!</v>
      </c>
      <c r="NXE60" s="265" t="e">
        <f>'Пр 5 (произв)-'!#REF!</f>
        <v>#REF!</v>
      </c>
      <c r="NXF60" s="265" t="e">
        <f>'Пр 5 (произв)-'!#REF!</f>
        <v>#REF!</v>
      </c>
      <c r="NXG60" s="265" t="e">
        <f>'Пр 5 (произв)-'!#REF!</f>
        <v>#REF!</v>
      </c>
      <c r="NXH60" s="265" t="e">
        <f>'Пр 5 (произв)-'!#REF!</f>
        <v>#REF!</v>
      </c>
      <c r="NXI60" s="265"/>
      <c r="NXJ60" s="265"/>
      <c r="NXK60" s="265"/>
      <c r="NXL60" s="265"/>
      <c r="NXM60" s="265"/>
      <c r="NXN60" s="467" t="e">
        <f t="shared" ref="NXN60" si="792">NWJ60+NWT60+NXD60</f>
        <v>#REF!</v>
      </c>
      <c r="NXO60" s="468" t="e">
        <f t="shared" ref="NXO60" si="793">NWK60+NWU60+NXE60</f>
        <v>#REF!</v>
      </c>
      <c r="NXP60" s="468" t="e">
        <f t="shared" ref="NXP60" si="794">NWL60+NWV60+NXF60</f>
        <v>#REF!</v>
      </c>
      <c r="NXQ60" s="468" t="e">
        <f t="shared" ref="NXQ60" si="795">NWM60+NWW60+NXG60</f>
        <v>#REF!</v>
      </c>
      <c r="NXR60" s="468" t="e">
        <f t="shared" ref="NXR60" si="796">NWN60+NWX60+NXH60</f>
        <v>#REF!</v>
      </c>
      <c r="NXS60" s="265"/>
      <c r="NXT60" s="265"/>
      <c r="NXU60" s="265"/>
      <c r="NXV60" s="265"/>
      <c r="NXW60" s="265"/>
      <c r="NXX60" s="35"/>
      <c r="NXY60" s="34" t="e">
        <f>'Пр 5 (произв)-'!#REF!</f>
        <v>#REF!</v>
      </c>
      <c r="NXZ60" s="35" t="e">
        <f>'Пр 5 (произв)-'!#REF!</f>
        <v>#REF!</v>
      </c>
      <c r="NYA60" s="265" t="e">
        <f>'Пр 5 (произв)-'!#REF!</f>
        <v>#REF!</v>
      </c>
      <c r="NYB60" s="265"/>
      <c r="NYC60" s="265"/>
      <c r="NYD60" s="265"/>
      <c r="NYE60" s="265"/>
      <c r="NYF60" s="265"/>
      <c r="NYG60" s="265"/>
      <c r="NYH60" s="265"/>
      <c r="NYI60" s="265"/>
      <c r="NYJ60" s="265"/>
      <c r="NYK60" s="265"/>
      <c r="NYL60" s="265"/>
      <c r="NYM60" s="265"/>
      <c r="NYN60" s="265"/>
      <c r="NYO60" s="265"/>
      <c r="NYP60" s="265"/>
      <c r="NYQ60" s="265"/>
      <c r="NYR60" s="265"/>
      <c r="NYS60" s="265"/>
      <c r="NYT60" s="265"/>
      <c r="NYU60" s="265"/>
      <c r="NYV60" s="466" t="e">
        <f>'Пр 5 (произв)-'!#REF!</f>
        <v>#REF!</v>
      </c>
      <c r="NYW60" s="265" t="e">
        <f>'Пр 5 (произв)-'!#REF!</f>
        <v>#REF!</v>
      </c>
      <c r="NYX60" s="265" t="e">
        <f>'Пр 5 (произв)-'!#REF!</f>
        <v>#REF!</v>
      </c>
      <c r="NYY60" s="265" t="e">
        <f>'Пр 5 (произв)-'!#REF!</f>
        <v>#REF!</v>
      </c>
      <c r="NYZ60" s="265" t="e">
        <f>'Пр 5 (произв)-'!#REF!</f>
        <v>#REF!</v>
      </c>
      <c r="NZA60" s="265"/>
      <c r="NZB60" s="265"/>
      <c r="NZC60" s="265"/>
      <c r="NZD60" s="265"/>
      <c r="NZE60" s="265"/>
      <c r="NZF60" s="467" t="e">
        <f>'Пр 5 (произв)-'!#REF!</f>
        <v>#REF!</v>
      </c>
      <c r="NZG60" s="265" t="e">
        <f>'Пр 5 (произв)-'!#REF!</f>
        <v>#REF!</v>
      </c>
      <c r="NZH60" s="265" t="e">
        <f>'Пр 5 (произв)-'!#REF!</f>
        <v>#REF!</v>
      </c>
      <c r="NZI60" s="265" t="e">
        <f>'Пр 5 (произв)-'!#REF!</f>
        <v>#REF!</v>
      </c>
      <c r="NZJ60" s="265" t="e">
        <f>'Пр 5 (произв)-'!#REF!</f>
        <v>#REF!</v>
      </c>
      <c r="NZK60" s="265"/>
      <c r="NZL60" s="265"/>
      <c r="NZM60" s="265"/>
      <c r="NZN60" s="265"/>
      <c r="NZO60" s="265"/>
      <c r="NZP60" s="467" t="e">
        <f>'Пр 5 (произв)-'!#REF!</f>
        <v>#REF!</v>
      </c>
      <c r="NZQ60" s="265" t="e">
        <f>'Пр 5 (произв)-'!#REF!</f>
        <v>#REF!</v>
      </c>
      <c r="NZR60" s="265" t="e">
        <f>'Пр 5 (произв)-'!#REF!</f>
        <v>#REF!</v>
      </c>
      <c r="NZS60" s="265" t="e">
        <f>'Пр 5 (произв)-'!#REF!</f>
        <v>#REF!</v>
      </c>
      <c r="NZT60" s="265" t="e">
        <f>'Пр 5 (произв)-'!#REF!</f>
        <v>#REF!</v>
      </c>
      <c r="NZU60" s="265"/>
      <c r="NZV60" s="265"/>
      <c r="NZW60" s="265"/>
      <c r="NZX60" s="265"/>
      <c r="NZY60" s="265"/>
      <c r="NZZ60" s="467" t="e">
        <f t="shared" ref="NZZ60" si="797">NYV60+NZF60+NZP60</f>
        <v>#REF!</v>
      </c>
      <c r="OAA60" s="468" t="e">
        <f t="shared" ref="OAA60" si="798">NYW60+NZG60+NZQ60</f>
        <v>#REF!</v>
      </c>
      <c r="OAB60" s="468" t="e">
        <f t="shared" ref="OAB60" si="799">NYX60+NZH60+NZR60</f>
        <v>#REF!</v>
      </c>
      <c r="OAC60" s="468" t="e">
        <f t="shared" ref="OAC60" si="800">NYY60+NZI60+NZS60</f>
        <v>#REF!</v>
      </c>
      <c r="OAD60" s="468" t="e">
        <f t="shared" ref="OAD60" si="801">NYZ60+NZJ60+NZT60</f>
        <v>#REF!</v>
      </c>
      <c r="OAE60" s="265"/>
      <c r="OAF60" s="265"/>
      <c r="OAG60" s="265"/>
      <c r="OAH60" s="265"/>
      <c r="OAI60" s="265"/>
      <c r="OAJ60" s="35"/>
      <c r="OAK60" s="34" t="e">
        <f>'Пр 5 (произв)-'!#REF!</f>
        <v>#REF!</v>
      </c>
      <c r="OAL60" s="35" t="e">
        <f>'Пр 5 (произв)-'!#REF!</f>
        <v>#REF!</v>
      </c>
      <c r="OAM60" s="265" t="e">
        <f>'Пр 5 (произв)-'!#REF!</f>
        <v>#REF!</v>
      </c>
      <c r="OAN60" s="265"/>
      <c r="OAO60" s="265"/>
      <c r="OAP60" s="265"/>
      <c r="OAQ60" s="265"/>
      <c r="OAR60" s="265"/>
      <c r="OAS60" s="265"/>
      <c r="OAT60" s="265"/>
      <c r="OAU60" s="265"/>
      <c r="OAV60" s="265"/>
      <c r="OAW60" s="265"/>
      <c r="OAX60" s="265"/>
      <c r="OAY60" s="265"/>
      <c r="OAZ60" s="265"/>
      <c r="OBA60" s="265"/>
      <c r="OBB60" s="265"/>
      <c r="OBC60" s="265"/>
      <c r="OBD60" s="265"/>
      <c r="OBE60" s="265"/>
      <c r="OBF60" s="265"/>
      <c r="OBG60" s="265"/>
      <c r="OBH60" s="466" t="e">
        <f>'Пр 5 (произв)-'!#REF!</f>
        <v>#REF!</v>
      </c>
      <c r="OBI60" s="265" t="e">
        <f>'Пр 5 (произв)-'!#REF!</f>
        <v>#REF!</v>
      </c>
      <c r="OBJ60" s="265" t="e">
        <f>'Пр 5 (произв)-'!#REF!</f>
        <v>#REF!</v>
      </c>
      <c r="OBK60" s="265" t="e">
        <f>'Пр 5 (произв)-'!#REF!</f>
        <v>#REF!</v>
      </c>
      <c r="OBL60" s="265" t="e">
        <f>'Пр 5 (произв)-'!#REF!</f>
        <v>#REF!</v>
      </c>
      <c r="OBM60" s="265"/>
      <c r="OBN60" s="265"/>
      <c r="OBO60" s="265"/>
      <c r="OBP60" s="265"/>
      <c r="OBQ60" s="265"/>
      <c r="OBR60" s="467" t="e">
        <f>'Пр 5 (произв)-'!#REF!</f>
        <v>#REF!</v>
      </c>
      <c r="OBS60" s="265" t="e">
        <f>'Пр 5 (произв)-'!#REF!</f>
        <v>#REF!</v>
      </c>
      <c r="OBT60" s="265" t="e">
        <f>'Пр 5 (произв)-'!#REF!</f>
        <v>#REF!</v>
      </c>
      <c r="OBU60" s="265" t="e">
        <f>'Пр 5 (произв)-'!#REF!</f>
        <v>#REF!</v>
      </c>
      <c r="OBV60" s="265" t="e">
        <f>'Пр 5 (произв)-'!#REF!</f>
        <v>#REF!</v>
      </c>
      <c r="OBW60" s="265"/>
      <c r="OBX60" s="265"/>
      <c r="OBY60" s="265"/>
      <c r="OBZ60" s="265"/>
      <c r="OCA60" s="265"/>
      <c r="OCB60" s="467" t="e">
        <f>'Пр 5 (произв)-'!#REF!</f>
        <v>#REF!</v>
      </c>
      <c r="OCC60" s="265" t="e">
        <f>'Пр 5 (произв)-'!#REF!</f>
        <v>#REF!</v>
      </c>
      <c r="OCD60" s="265" t="e">
        <f>'Пр 5 (произв)-'!#REF!</f>
        <v>#REF!</v>
      </c>
      <c r="OCE60" s="265" t="e">
        <f>'Пр 5 (произв)-'!#REF!</f>
        <v>#REF!</v>
      </c>
      <c r="OCF60" s="265" t="e">
        <f>'Пр 5 (произв)-'!#REF!</f>
        <v>#REF!</v>
      </c>
      <c r="OCG60" s="265"/>
      <c r="OCH60" s="265"/>
      <c r="OCI60" s="265"/>
      <c r="OCJ60" s="265"/>
      <c r="OCK60" s="265"/>
      <c r="OCL60" s="467" t="e">
        <f t="shared" ref="OCL60" si="802">OBH60+OBR60+OCB60</f>
        <v>#REF!</v>
      </c>
      <c r="OCM60" s="468" t="e">
        <f t="shared" ref="OCM60" si="803">OBI60+OBS60+OCC60</f>
        <v>#REF!</v>
      </c>
      <c r="OCN60" s="468" t="e">
        <f t="shared" ref="OCN60" si="804">OBJ60+OBT60+OCD60</f>
        <v>#REF!</v>
      </c>
      <c r="OCO60" s="468" t="e">
        <f t="shared" ref="OCO60" si="805">OBK60+OBU60+OCE60</f>
        <v>#REF!</v>
      </c>
      <c r="OCP60" s="468" t="e">
        <f t="shared" ref="OCP60" si="806">OBL60+OBV60+OCF60</f>
        <v>#REF!</v>
      </c>
      <c r="OCQ60" s="265"/>
      <c r="OCR60" s="265"/>
      <c r="OCS60" s="265"/>
      <c r="OCT60" s="265"/>
      <c r="OCU60" s="265"/>
      <c r="OCV60" s="35"/>
      <c r="OCW60" s="34" t="e">
        <f>'Пр 5 (произв)-'!#REF!</f>
        <v>#REF!</v>
      </c>
      <c r="OCX60" s="35" t="e">
        <f>'Пр 5 (произв)-'!#REF!</f>
        <v>#REF!</v>
      </c>
      <c r="OCY60" s="265" t="e">
        <f>'Пр 5 (произв)-'!#REF!</f>
        <v>#REF!</v>
      </c>
      <c r="OCZ60" s="265"/>
      <c r="ODA60" s="265"/>
      <c r="ODB60" s="265"/>
      <c r="ODC60" s="265"/>
      <c r="ODD60" s="265"/>
      <c r="ODE60" s="265"/>
      <c r="ODF60" s="265"/>
      <c r="ODG60" s="265"/>
      <c r="ODH60" s="265"/>
      <c r="ODI60" s="265"/>
      <c r="ODJ60" s="265"/>
      <c r="ODK60" s="265"/>
      <c r="ODL60" s="265"/>
      <c r="ODM60" s="265"/>
      <c r="ODN60" s="265"/>
      <c r="ODO60" s="265"/>
      <c r="ODP60" s="265"/>
      <c r="ODQ60" s="265"/>
      <c r="ODR60" s="265"/>
      <c r="ODS60" s="265"/>
      <c r="ODT60" s="466" t="e">
        <f>'Пр 5 (произв)-'!#REF!</f>
        <v>#REF!</v>
      </c>
      <c r="ODU60" s="265" t="e">
        <f>'Пр 5 (произв)-'!#REF!</f>
        <v>#REF!</v>
      </c>
      <c r="ODV60" s="265" t="e">
        <f>'Пр 5 (произв)-'!#REF!</f>
        <v>#REF!</v>
      </c>
      <c r="ODW60" s="265" t="e">
        <f>'Пр 5 (произв)-'!#REF!</f>
        <v>#REF!</v>
      </c>
      <c r="ODX60" s="265" t="e">
        <f>'Пр 5 (произв)-'!#REF!</f>
        <v>#REF!</v>
      </c>
      <c r="ODY60" s="265"/>
      <c r="ODZ60" s="265"/>
      <c r="OEA60" s="265"/>
      <c r="OEB60" s="265"/>
      <c r="OEC60" s="265"/>
      <c r="OED60" s="467" t="e">
        <f>'Пр 5 (произв)-'!#REF!</f>
        <v>#REF!</v>
      </c>
      <c r="OEE60" s="265" t="e">
        <f>'Пр 5 (произв)-'!#REF!</f>
        <v>#REF!</v>
      </c>
      <c r="OEF60" s="265" t="e">
        <f>'Пр 5 (произв)-'!#REF!</f>
        <v>#REF!</v>
      </c>
      <c r="OEG60" s="265" t="e">
        <f>'Пр 5 (произв)-'!#REF!</f>
        <v>#REF!</v>
      </c>
      <c r="OEH60" s="265" t="e">
        <f>'Пр 5 (произв)-'!#REF!</f>
        <v>#REF!</v>
      </c>
      <c r="OEI60" s="265"/>
      <c r="OEJ60" s="265"/>
      <c r="OEK60" s="265"/>
      <c r="OEL60" s="265"/>
      <c r="OEM60" s="265"/>
      <c r="OEN60" s="467" t="e">
        <f>'Пр 5 (произв)-'!#REF!</f>
        <v>#REF!</v>
      </c>
      <c r="OEO60" s="265" t="e">
        <f>'Пр 5 (произв)-'!#REF!</f>
        <v>#REF!</v>
      </c>
      <c r="OEP60" s="265" t="e">
        <f>'Пр 5 (произв)-'!#REF!</f>
        <v>#REF!</v>
      </c>
      <c r="OEQ60" s="265" t="e">
        <f>'Пр 5 (произв)-'!#REF!</f>
        <v>#REF!</v>
      </c>
      <c r="OER60" s="265" t="e">
        <f>'Пр 5 (произв)-'!#REF!</f>
        <v>#REF!</v>
      </c>
      <c r="OES60" s="265"/>
      <c r="OET60" s="265"/>
      <c r="OEU60" s="265"/>
      <c r="OEV60" s="265"/>
      <c r="OEW60" s="265"/>
      <c r="OEX60" s="467" t="e">
        <f t="shared" ref="OEX60" si="807">ODT60+OED60+OEN60</f>
        <v>#REF!</v>
      </c>
      <c r="OEY60" s="468" t="e">
        <f t="shared" ref="OEY60" si="808">ODU60+OEE60+OEO60</f>
        <v>#REF!</v>
      </c>
      <c r="OEZ60" s="468" t="e">
        <f t="shared" ref="OEZ60" si="809">ODV60+OEF60+OEP60</f>
        <v>#REF!</v>
      </c>
      <c r="OFA60" s="468" t="e">
        <f t="shared" ref="OFA60" si="810">ODW60+OEG60+OEQ60</f>
        <v>#REF!</v>
      </c>
      <c r="OFB60" s="468" t="e">
        <f t="shared" ref="OFB60" si="811">ODX60+OEH60+OER60</f>
        <v>#REF!</v>
      </c>
      <c r="OFC60" s="265"/>
      <c r="OFD60" s="265"/>
      <c r="OFE60" s="265"/>
      <c r="OFF60" s="265"/>
      <c r="OFG60" s="265"/>
      <c r="OFH60" s="35"/>
      <c r="OFI60" s="34" t="e">
        <f>'Пр 5 (произв)-'!#REF!</f>
        <v>#REF!</v>
      </c>
      <c r="OFJ60" s="35" t="e">
        <f>'Пр 5 (произв)-'!#REF!</f>
        <v>#REF!</v>
      </c>
      <c r="OFK60" s="265" t="e">
        <f>'Пр 5 (произв)-'!#REF!</f>
        <v>#REF!</v>
      </c>
      <c r="OFL60" s="265"/>
      <c r="OFM60" s="265"/>
      <c r="OFN60" s="265"/>
      <c r="OFO60" s="265"/>
      <c r="OFP60" s="265"/>
      <c r="OFQ60" s="265"/>
      <c r="OFR60" s="265"/>
      <c r="OFS60" s="265"/>
      <c r="OFT60" s="265"/>
      <c r="OFU60" s="265"/>
      <c r="OFV60" s="265"/>
      <c r="OFW60" s="265"/>
      <c r="OFX60" s="265"/>
      <c r="OFY60" s="265"/>
      <c r="OFZ60" s="265"/>
      <c r="OGA60" s="265"/>
      <c r="OGB60" s="265"/>
      <c r="OGC60" s="265"/>
      <c r="OGD60" s="265"/>
      <c r="OGE60" s="265"/>
      <c r="OGF60" s="466" t="e">
        <f>'Пр 5 (произв)-'!#REF!</f>
        <v>#REF!</v>
      </c>
      <c r="OGG60" s="265" t="e">
        <f>'Пр 5 (произв)-'!#REF!</f>
        <v>#REF!</v>
      </c>
      <c r="OGH60" s="265" t="e">
        <f>'Пр 5 (произв)-'!#REF!</f>
        <v>#REF!</v>
      </c>
      <c r="OGI60" s="265" t="e">
        <f>'Пр 5 (произв)-'!#REF!</f>
        <v>#REF!</v>
      </c>
      <c r="OGJ60" s="265" t="e">
        <f>'Пр 5 (произв)-'!#REF!</f>
        <v>#REF!</v>
      </c>
      <c r="OGK60" s="265"/>
      <c r="OGL60" s="265"/>
      <c r="OGM60" s="265"/>
      <c r="OGN60" s="265"/>
      <c r="OGO60" s="265"/>
      <c r="OGP60" s="467" t="e">
        <f>'Пр 5 (произв)-'!#REF!</f>
        <v>#REF!</v>
      </c>
      <c r="OGQ60" s="265" t="e">
        <f>'Пр 5 (произв)-'!#REF!</f>
        <v>#REF!</v>
      </c>
      <c r="OGR60" s="265" t="e">
        <f>'Пр 5 (произв)-'!#REF!</f>
        <v>#REF!</v>
      </c>
      <c r="OGS60" s="265" t="e">
        <f>'Пр 5 (произв)-'!#REF!</f>
        <v>#REF!</v>
      </c>
      <c r="OGT60" s="265" t="e">
        <f>'Пр 5 (произв)-'!#REF!</f>
        <v>#REF!</v>
      </c>
      <c r="OGU60" s="265"/>
      <c r="OGV60" s="265"/>
      <c r="OGW60" s="265"/>
      <c r="OGX60" s="265"/>
      <c r="OGY60" s="265"/>
      <c r="OGZ60" s="467" t="e">
        <f>'Пр 5 (произв)-'!#REF!</f>
        <v>#REF!</v>
      </c>
      <c r="OHA60" s="265" t="e">
        <f>'Пр 5 (произв)-'!#REF!</f>
        <v>#REF!</v>
      </c>
      <c r="OHB60" s="265" t="e">
        <f>'Пр 5 (произв)-'!#REF!</f>
        <v>#REF!</v>
      </c>
      <c r="OHC60" s="265" t="e">
        <f>'Пр 5 (произв)-'!#REF!</f>
        <v>#REF!</v>
      </c>
      <c r="OHD60" s="265" t="e">
        <f>'Пр 5 (произв)-'!#REF!</f>
        <v>#REF!</v>
      </c>
      <c r="OHE60" s="265"/>
      <c r="OHF60" s="265"/>
      <c r="OHG60" s="265"/>
      <c r="OHH60" s="265"/>
      <c r="OHI60" s="265"/>
      <c r="OHJ60" s="467" t="e">
        <f t="shared" ref="OHJ60" si="812">OGF60+OGP60+OGZ60</f>
        <v>#REF!</v>
      </c>
      <c r="OHK60" s="468" t="e">
        <f t="shared" ref="OHK60" si="813">OGG60+OGQ60+OHA60</f>
        <v>#REF!</v>
      </c>
      <c r="OHL60" s="468" t="e">
        <f t="shared" ref="OHL60" si="814">OGH60+OGR60+OHB60</f>
        <v>#REF!</v>
      </c>
      <c r="OHM60" s="468" t="e">
        <f t="shared" ref="OHM60" si="815">OGI60+OGS60+OHC60</f>
        <v>#REF!</v>
      </c>
      <c r="OHN60" s="468" t="e">
        <f t="shared" ref="OHN60" si="816">OGJ60+OGT60+OHD60</f>
        <v>#REF!</v>
      </c>
      <c r="OHO60" s="265"/>
      <c r="OHP60" s="265"/>
      <c r="OHQ60" s="265"/>
      <c r="OHR60" s="265"/>
      <c r="OHS60" s="265"/>
      <c r="OHT60" s="35"/>
      <c r="OHU60" s="34" t="e">
        <f>'Пр 5 (произв)-'!#REF!</f>
        <v>#REF!</v>
      </c>
      <c r="OHV60" s="35" t="e">
        <f>'Пр 5 (произв)-'!#REF!</f>
        <v>#REF!</v>
      </c>
      <c r="OHW60" s="265" t="e">
        <f>'Пр 5 (произв)-'!#REF!</f>
        <v>#REF!</v>
      </c>
      <c r="OHX60" s="265"/>
      <c r="OHY60" s="265"/>
      <c r="OHZ60" s="265"/>
      <c r="OIA60" s="265"/>
      <c r="OIB60" s="265"/>
      <c r="OIC60" s="265"/>
      <c r="OID60" s="265"/>
      <c r="OIE60" s="265"/>
      <c r="OIF60" s="265"/>
      <c r="OIG60" s="265"/>
      <c r="OIH60" s="265"/>
      <c r="OII60" s="265"/>
      <c r="OIJ60" s="265"/>
      <c r="OIK60" s="265"/>
      <c r="OIL60" s="265"/>
      <c r="OIM60" s="265"/>
      <c r="OIN60" s="265"/>
      <c r="OIO60" s="265"/>
      <c r="OIP60" s="265"/>
      <c r="OIQ60" s="265"/>
      <c r="OIR60" s="466" t="e">
        <f>'Пр 5 (произв)-'!#REF!</f>
        <v>#REF!</v>
      </c>
      <c r="OIS60" s="265" t="e">
        <f>'Пр 5 (произв)-'!#REF!</f>
        <v>#REF!</v>
      </c>
      <c r="OIT60" s="265" t="e">
        <f>'Пр 5 (произв)-'!#REF!</f>
        <v>#REF!</v>
      </c>
      <c r="OIU60" s="265" t="e">
        <f>'Пр 5 (произв)-'!#REF!</f>
        <v>#REF!</v>
      </c>
      <c r="OIV60" s="265" t="e">
        <f>'Пр 5 (произв)-'!#REF!</f>
        <v>#REF!</v>
      </c>
      <c r="OIW60" s="265"/>
      <c r="OIX60" s="265"/>
      <c r="OIY60" s="265"/>
      <c r="OIZ60" s="265"/>
      <c r="OJA60" s="265"/>
      <c r="OJB60" s="467" t="e">
        <f>'Пр 5 (произв)-'!#REF!</f>
        <v>#REF!</v>
      </c>
      <c r="OJC60" s="265" t="e">
        <f>'Пр 5 (произв)-'!#REF!</f>
        <v>#REF!</v>
      </c>
      <c r="OJD60" s="265" t="e">
        <f>'Пр 5 (произв)-'!#REF!</f>
        <v>#REF!</v>
      </c>
      <c r="OJE60" s="265" t="e">
        <f>'Пр 5 (произв)-'!#REF!</f>
        <v>#REF!</v>
      </c>
      <c r="OJF60" s="265" t="e">
        <f>'Пр 5 (произв)-'!#REF!</f>
        <v>#REF!</v>
      </c>
      <c r="OJG60" s="265"/>
      <c r="OJH60" s="265"/>
      <c r="OJI60" s="265"/>
      <c r="OJJ60" s="265"/>
      <c r="OJK60" s="265"/>
      <c r="OJL60" s="467" t="e">
        <f>'Пр 5 (произв)-'!#REF!</f>
        <v>#REF!</v>
      </c>
      <c r="OJM60" s="265" t="e">
        <f>'Пр 5 (произв)-'!#REF!</f>
        <v>#REF!</v>
      </c>
      <c r="OJN60" s="265" t="e">
        <f>'Пр 5 (произв)-'!#REF!</f>
        <v>#REF!</v>
      </c>
      <c r="OJO60" s="265" t="e">
        <f>'Пр 5 (произв)-'!#REF!</f>
        <v>#REF!</v>
      </c>
      <c r="OJP60" s="265" t="e">
        <f>'Пр 5 (произв)-'!#REF!</f>
        <v>#REF!</v>
      </c>
      <c r="OJQ60" s="265"/>
      <c r="OJR60" s="265"/>
      <c r="OJS60" s="265"/>
      <c r="OJT60" s="265"/>
      <c r="OJU60" s="265"/>
      <c r="OJV60" s="467" t="e">
        <f t="shared" ref="OJV60" si="817">OIR60+OJB60+OJL60</f>
        <v>#REF!</v>
      </c>
      <c r="OJW60" s="468" t="e">
        <f t="shared" ref="OJW60" si="818">OIS60+OJC60+OJM60</f>
        <v>#REF!</v>
      </c>
      <c r="OJX60" s="468" t="e">
        <f t="shared" ref="OJX60" si="819">OIT60+OJD60+OJN60</f>
        <v>#REF!</v>
      </c>
      <c r="OJY60" s="468" t="e">
        <f t="shared" ref="OJY60" si="820">OIU60+OJE60+OJO60</f>
        <v>#REF!</v>
      </c>
      <c r="OJZ60" s="468" t="e">
        <f t="shared" ref="OJZ60" si="821">OIV60+OJF60+OJP60</f>
        <v>#REF!</v>
      </c>
      <c r="OKA60" s="265"/>
      <c r="OKB60" s="265"/>
      <c r="OKC60" s="265"/>
      <c r="OKD60" s="265"/>
      <c r="OKE60" s="265"/>
      <c r="OKF60" s="35"/>
      <c r="OKG60" s="34" t="e">
        <f>'Пр 5 (произв)-'!#REF!</f>
        <v>#REF!</v>
      </c>
      <c r="OKH60" s="35" t="e">
        <f>'Пр 5 (произв)-'!#REF!</f>
        <v>#REF!</v>
      </c>
      <c r="OKI60" s="265" t="e">
        <f>'Пр 5 (произв)-'!#REF!</f>
        <v>#REF!</v>
      </c>
      <c r="OKJ60" s="265"/>
      <c r="OKK60" s="265"/>
      <c r="OKL60" s="265"/>
      <c r="OKM60" s="265"/>
      <c r="OKN60" s="265"/>
      <c r="OKO60" s="265"/>
      <c r="OKP60" s="265"/>
      <c r="OKQ60" s="265"/>
      <c r="OKR60" s="265"/>
      <c r="OKS60" s="265"/>
      <c r="OKT60" s="265"/>
      <c r="OKU60" s="265"/>
      <c r="OKV60" s="265"/>
      <c r="OKW60" s="265"/>
      <c r="OKX60" s="265"/>
      <c r="OKY60" s="265"/>
      <c r="OKZ60" s="265"/>
      <c r="OLA60" s="265"/>
      <c r="OLB60" s="265"/>
      <c r="OLC60" s="265"/>
      <c r="OLD60" s="466" t="e">
        <f>'Пр 5 (произв)-'!#REF!</f>
        <v>#REF!</v>
      </c>
      <c r="OLE60" s="265" t="e">
        <f>'Пр 5 (произв)-'!#REF!</f>
        <v>#REF!</v>
      </c>
      <c r="OLF60" s="265" t="e">
        <f>'Пр 5 (произв)-'!#REF!</f>
        <v>#REF!</v>
      </c>
      <c r="OLG60" s="265" t="e">
        <f>'Пр 5 (произв)-'!#REF!</f>
        <v>#REF!</v>
      </c>
      <c r="OLH60" s="265" t="e">
        <f>'Пр 5 (произв)-'!#REF!</f>
        <v>#REF!</v>
      </c>
      <c r="OLI60" s="265"/>
      <c r="OLJ60" s="265"/>
      <c r="OLK60" s="265"/>
      <c r="OLL60" s="265"/>
      <c r="OLM60" s="265"/>
      <c r="OLN60" s="467" t="e">
        <f>'Пр 5 (произв)-'!#REF!</f>
        <v>#REF!</v>
      </c>
      <c r="OLO60" s="265" t="e">
        <f>'Пр 5 (произв)-'!#REF!</f>
        <v>#REF!</v>
      </c>
      <c r="OLP60" s="265" t="e">
        <f>'Пр 5 (произв)-'!#REF!</f>
        <v>#REF!</v>
      </c>
      <c r="OLQ60" s="265" t="e">
        <f>'Пр 5 (произв)-'!#REF!</f>
        <v>#REF!</v>
      </c>
      <c r="OLR60" s="265" t="e">
        <f>'Пр 5 (произв)-'!#REF!</f>
        <v>#REF!</v>
      </c>
      <c r="OLS60" s="265"/>
      <c r="OLT60" s="265"/>
      <c r="OLU60" s="265"/>
      <c r="OLV60" s="265"/>
      <c r="OLW60" s="265"/>
      <c r="OLX60" s="467" t="e">
        <f>'Пр 5 (произв)-'!#REF!</f>
        <v>#REF!</v>
      </c>
      <c r="OLY60" s="265" t="e">
        <f>'Пр 5 (произв)-'!#REF!</f>
        <v>#REF!</v>
      </c>
      <c r="OLZ60" s="265" t="e">
        <f>'Пр 5 (произв)-'!#REF!</f>
        <v>#REF!</v>
      </c>
      <c r="OMA60" s="265" t="e">
        <f>'Пр 5 (произв)-'!#REF!</f>
        <v>#REF!</v>
      </c>
      <c r="OMB60" s="265" t="e">
        <f>'Пр 5 (произв)-'!#REF!</f>
        <v>#REF!</v>
      </c>
      <c r="OMC60" s="265"/>
      <c r="OMD60" s="265"/>
      <c r="OME60" s="265"/>
      <c r="OMF60" s="265"/>
      <c r="OMG60" s="265"/>
      <c r="OMH60" s="467" t="e">
        <f t="shared" ref="OMH60" si="822">OLD60+OLN60+OLX60</f>
        <v>#REF!</v>
      </c>
      <c r="OMI60" s="468" t="e">
        <f t="shared" ref="OMI60" si="823">OLE60+OLO60+OLY60</f>
        <v>#REF!</v>
      </c>
      <c r="OMJ60" s="468" t="e">
        <f t="shared" ref="OMJ60" si="824">OLF60+OLP60+OLZ60</f>
        <v>#REF!</v>
      </c>
      <c r="OMK60" s="468" t="e">
        <f t="shared" ref="OMK60" si="825">OLG60+OLQ60+OMA60</f>
        <v>#REF!</v>
      </c>
      <c r="OML60" s="468" t="e">
        <f t="shared" ref="OML60" si="826">OLH60+OLR60+OMB60</f>
        <v>#REF!</v>
      </c>
      <c r="OMM60" s="265"/>
      <c r="OMN60" s="265"/>
      <c r="OMO60" s="265"/>
      <c r="OMP60" s="265"/>
      <c r="OMQ60" s="265"/>
      <c r="OMR60" s="35"/>
      <c r="OMS60" s="34" t="e">
        <f>'Пр 5 (произв)-'!#REF!</f>
        <v>#REF!</v>
      </c>
      <c r="OMT60" s="35" t="e">
        <f>'Пр 5 (произв)-'!#REF!</f>
        <v>#REF!</v>
      </c>
      <c r="OMU60" s="265" t="e">
        <f>'Пр 5 (произв)-'!#REF!</f>
        <v>#REF!</v>
      </c>
      <c r="OMV60" s="265"/>
      <c r="OMW60" s="265"/>
      <c r="OMX60" s="265"/>
      <c r="OMY60" s="265"/>
      <c r="OMZ60" s="265"/>
      <c r="ONA60" s="265"/>
      <c r="ONB60" s="265"/>
      <c r="ONC60" s="265"/>
      <c r="OND60" s="265"/>
      <c r="ONE60" s="265"/>
      <c r="ONF60" s="265"/>
      <c r="ONG60" s="265"/>
      <c r="ONH60" s="265"/>
      <c r="ONI60" s="265"/>
      <c r="ONJ60" s="265"/>
      <c r="ONK60" s="265"/>
      <c r="ONL60" s="265"/>
      <c r="ONM60" s="265"/>
      <c r="ONN60" s="265"/>
      <c r="ONO60" s="265"/>
      <c r="ONP60" s="466" t="e">
        <f>'Пр 5 (произв)-'!#REF!</f>
        <v>#REF!</v>
      </c>
      <c r="ONQ60" s="265" t="e">
        <f>'Пр 5 (произв)-'!#REF!</f>
        <v>#REF!</v>
      </c>
      <c r="ONR60" s="265" t="e">
        <f>'Пр 5 (произв)-'!#REF!</f>
        <v>#REF!</v>
      </c>
      <c r="ONS60" s="265" t="e">
        <f>'Пр 5 (произв)-'!#REF!</f>
        <v>#REF!</v>
      </c>
      <c r="ONT60" s="265" t="e">
        <f>'Пр 5 (произв)-'!#REF!</f>
        <v>#REF!</v>
      </c>
      <c r="ONU60" s="265"/>
      <c r="ONV60" s="265"/>
      <c r="ONW60" s="265"/>
      <c r="ONX60" s="265"/>
      <c r="ONY60" s="265"/>
      <c r="ONZ60" s="467" t="e">
        <f>'Пр 5 (произв)-'!#REF!</f>
        <v>#REF!</v>
      </c>
      <c r="OOA60" s="265" t="e">
        <f>'Пр 5 (произв)-'!#REF!</f>
        <v>#REF!</v>
      </c>
      <c r="OOB60" s="265" t="e">
        <f>'Пр 5 (произв)-'!#REF!</f>
        <v>#REF!</v>
      </c>
      <c r="OOC60" s="265" t="e">
        <f>'Пр 5 (произв)-'!#REF!</f>
        <v>#REF!</v>
      </c>
      <c r="OOD60" s="265" t="e">
        <f>'Пр 5 (произв)-'!#REF!</f>
        <v>#REF!</v>
      </c>
      <c r="OOE60" s="265"/>
      <c r="OOF60" s="265"/>
      <c r="OOG60" s="265"/>
      <c r="OOH60" s="265"/>
      <c r="OOI60" s="265"/>
      <c r="OOJ60" s="467" t="e">
        <f>'Пр 5 (произв)-'!#REF!</f>
        <v>#REF!</v>
      </c>
      <c r="OOK60" s="265" t="e">
        <f>'Пр 5 (произв)-'!#REF!</f>
        <v>#REF!</v>
      </c>
      <c r="OOL60" s="265" t="e">
        <f>'Пр 5 (произв)-'!#REF!</f>
        <v>#REF!</v>
      </c>
      <c r="OOM60" s="265" t="e">
        <f>'Пр 5 (произв)-'!#REF!</f>
        <v>#REF!</v>
      </c>
      <c r="OON60" s="265" t="e">
        <f>'Пр 5 (произв)-'!#REF!</f>
        <v>#REF!</v>
      </c>
      <c r="OOO60" s="265"/>
      <c r="OOP60" s="265"/>
      <c r="OOQ60" s="265"/>
      <c r="OOR60" s="265"/>
      <c r="OOS60" s="265"/>
      <c r="OOT60" s="467" t="e">
        <f t="shared" ref="OOT60" si="827">ONP60+ONZ60+OOJ60</f>
        <v>#REF!</v>
      </c>
      <c r="OOU60" s="468" t="e">
        <f t="shared" ref="OOU60" si="828">ONQ60+OOA60+OOK60</f>
        <v>#REF!</v>
      </c>
      <c r="OOV60" s="468" t="e">
        <f t="shared" ref="OOV60" si="829">ONR60+OOB60+OOL60</f>
        <v>#REF!</v>
      </c>
      <c r="OOW60" s="468" t="e">
        <f t="shared" ref="OOW60" si="830">ONS60+OOC60+OOM60</f>
        <v>#REF!</v>
      </c>
      <c r="OOX60" s="468" t="e">
        <f t="shared" ref="OOX60" si="831">ONT60+OOD60+OON60</f>
        <v>#REF!</v>
      </c>
      <c r="OOY60" s="265"/>
      <c r="OOZ60" s="265"/>
      <c r="OPA60" s="265"/>
      <c r="OPB60" s="265"/>
      <c r="OPC60" s="265"/>
      <c r="OPD60" s="35"/>
      <c r="OPE60" s="34" t="e">
        <f>'Пр 5 (произв)-'!#REF!</f>
        <v>#REF!</v>
      </c>
      <c r="OPF60" s="35" t="e">
        <f>'Пр 5 (произв)-'!#REF!</f>
        <v>#REF!</v>
      </c>
      <c r="OPG60" s="265" t="e">
        <f>'Пр 5 (произв)-'!#REF!</f>
        <v>#REF!</v>
      </c>
      <c r="OPH60" s="265"/>
      <c r="OPI60" s="265"/>
      <c r="OPJ60" s="265"/>
      <c r="OPK60" s="265"/>
      <c r="OPL60" s="265"/>
      <c r="OPM60" s="265"/>
      <c r="OPN60" s="265"/>
      <c r="OPO60" s="265"/>
      <c r="OPP60" s="265"/>
      <c r="OPQ60" s="265"/>
      <c r="OPR60" s="265"/>
      <c r="OPS60" s="265"/>
      <c r="OPT60" s="265"/>
      <c r="OPU60" s="265"/>
      <c r="OPV60" s="265"/>
      <c r="OPW60" s="265"/>
      <c r="OPX60" s="265"/>
      <c r="OPY60" s="265"/>
      <c r="OPZ60" s="265"/>
      <c r="OQA60" s="265"/>
      <c r="OQB60" s="466" t="e">
        <f>'Пр 5 (произв)-'!#REF!</f>
        <v>#REF!</v>
      </c>
      <c r="OQC60" s="265" t="e">
        <f>'Пр 5 (произв)-'!#REF!</f>
        <v>#REF!</v>
      </c>
      <c r="OQD60" s="265" t="e">
        <f>'Пр 5 (произв)-'!#REF!</f>
        <v>#REF!</v>
      </c>
      <c r="OQE60" s="265" t="e">
        <f>'Пр 5 (произв)-'!#REF!</f>
        <v>#REF!</v>
      </c>
      <c r="OQF60" s="265" t="e">
        <f>'Пр 5 (произв)-'!#REF!</f>
        <v>#REF!</v>
      </c>
      <c r="OQG60" s="265"/>
      <c r="OQH60" s="265"/>
      <c r="OQI60" s="265"/>
      <c r="OQJ60" s="265"/>
      <c r="OQK60" s="265"/>
      <c r="OQL60" s="467" t="e">
        <f>'Пр 5 (произв)-'!#REF!</f>
        <v>#REF!</v>
      </c>
      <c r="OQM60" s="265" t="e">
        <f>'Пр 5 (произв)-'!#REF!</f>
        <v>#REF!</v>
      </c>
      <c r="OQN60" s="265" t="e">
        <f>'Пр 5 (произв)-'!#REF!</f>
        <v>#REF!</v>
      </c>
      <c r="OQO60" s="265" t="e">
        <f>'Пр 5 (произв)-'!#REF!</f>
        <v>#REF!</v>
      </c>
      <c r="OQP60" s="265" t="e">
        <f>'Пр 5 (произв)-'!#REF!</f>
        <v>#REF!</v>
      </c>
      <c r="OQQ60" s="265"/>
      <c r="OQR60" s="265"/>
      <c r="OQS60" s="265"/>
      <c r="OQT60" s="265"/>
      <c r="OQU60" s="265"/>
      <c r="OQV60" s="467" t="e">
        <f>'Пр 5 (произв)-'!#REF!</f>
        <v>#REF!</v>
      </c>
      <c r="OQW60" s="265" t="e">
        <f>'Пр 5 (произв)-'!#REF!</f>
        <v>#REF!</v>
      </c>
      <c r="OQX60" s="265" t="e">
        <f>'Пр 5 (произв)-'!#REF!</f>
        <v>#REF!</v>
      </c>
      <c r="OQY60" s="265" t="e">
        <f>'Пр 5 (произв)-'!#REF!</f>
        <v>#REF!</v>
      </c>
      <c r="OQZ60" s="265" t="e">
        <f>'Пр 5 (произв)-'!#REF!</f>
        <v>#REF!</v>
      </c>
      <c r="ORA60" s="265"/>
      <c r="ORB60" s="265"/>
      <c r="ORC60" s="265"/>
      <c r="ORD60" s="265"/>
      <c r="ORE60" s="265"/>
      <c r="ORF60" s="467" t="e">
        <f t="shared" ref="ORF60" si="832">OQB60+OQL60+OQV60</f>
        <v>#REF!</v>
      </c>
      <c r="ORG60" s="468" t="e">
        <f t="shared" ref="ORG60" si="833">OQC60+OQM60+OQW60</f>
        <v>#REF!</v>
      </c>
      <c r="ORH60" s="468" t="e">
        <f t="shared" ref="ORH60" si="834">OQD60+OQN60+OQX60</f>
        <v>#REF!</v>
      </c>
      <c r="ORI60" s="468" t="e">
        <f t="shared" ref="ORI60" si="835">OQE60+OQO60+OQY60</f>
        <v>#REF!</v>
      </c>
      <c r="ORJ60" s="468" t="e">
        <f t="shared" ref="ORJ60" si="836">OQF60+OQP60+OQZ60</f>
        <v>#REF!</v>
      </c>
      <c r="ORK60" s="265"/>
      <c r="ORL60" s="265"/>
      <c r="ORM60" s="265"/>
      <c r="ORN60" s="265"/>
      <c r="ORO60" s="265"/>
      <c r="ORP60" s="35"/>
      <c r="ORQ60" s="34" t="e">
        <f>'Пр 5 (произв)-'!#REF!</f>
        <v>#REF!</v>
      </c>
      <c r="ORR60" s="35" t="e">
        <f>'Пр 5 (произв)-'!#REF!</f>
        <v>#REF!</v>
      </c>
      <c r="ORS60" s="265" t="e">
        <f>'Пр 5 (произв)-'!#REF!</f>
        <v>#REF!</v>
      </c>
      <c r="ORT60" s="265"/>
      <c r="ORU60" s="265"/>
      <c r="ORV60" s="265"/>
      <c r="ORW60" s="265"/>
      <c r="ORX60" s="265"/>
      <c r="ORY60" s="265"/>
      <c r="ORZ60" s="265"/>
      <c r="OSA60" s="265"/>
      <c r="OSB60" s="265"/>
      <c r="OSC60" s="265"/>
      <c r="OSD60" s="265"/>
      <c r="OSE60" s="265"/>
      <c r="OSF60" s="265"/>
      <c r="OSG60" s="265"/>
      <c r="OSH60" s="265"/>
      <c r="OSI60" s="265"/>
      <c r="OSJ60" s="265"/>
      <c r="OSK60" s="265"/>
      <c r="OSL60" s="265"/>
      <c r="OSM60" s="265"/>
      <c r="OSN60" s="466" t="e">
        <f>'Пр 5 (произв)-'!#REF!</f>
        <v>#REF!</v>
      </c>
      <c r="OSO60" s="265" t="e">
        <f>'Пр 5 (произв)-'!#REF!</f>
        <v>#REF!</v>
      </c>
      <c r="OSP60" s="265" t="e">
        <f>'Пр 5 (произв)-'!#REF!</f>
        <v>#REF!</v>
      </c>
      <c r="OSQ60" s="265" t="e">
        <f>'Пр 5 (произв)-'!#REF!</f>
        <v>#REF!</v>
      </c>
      <c r="OSR60" s="265" t="e">
        <f>'Пр 5 (произв)-'!#REF!</f>
        <v>#REF!</v>
      </c>
      <c r="OSS60" s="265"/>
      <c r="OST60" s="265"/>
      <c r="OSU60" s="265"/>
      <c r="OSV60" s="265"/>
      <c r="OSW60" s="265"/>
      <c r="OSX60" s="467" t="e">
        <f>'Пр 5 (произв)-'!#REF!</f>
        <v>#REF!</v>
      </c>
      <c r="OSY60" s="265" t="e">
        <f>'Пр 5 (произв)-'!#REF!</f>
        <v>#REF!</v>
      </c>
      <c r="OSZ60" s="265" t="e">
        <f>'Пр 5 (произв)-'!#REF!</f>
        <v>#REF!</v>
      </c>
      <c r="OTA60" s="265" t="e">
        <f>'Пр 5 (произв)-'!#REF!</f>
        <v>#REF!</v>
      </c>
      <c r="OTB60" s="265" t="e">
        <f>'Пр 5 (произв)-'!#REF!</f>
        <v>#REF!</v>
      </c>
      <c r="OTC60" s="265"/>
      <c r="OTD60" s="265"/>
      <c r="OTE60" s="265"/>
      <c r="OTF60" s="265"/>
      <c r="OTG60" s="265"/>
      <c r="OTH60" s="467" t="e">
        <f>'Пр 5 (произв)-'!#REF!</f>
        <v>#REF!</v>
      </c>
      <c r="OTI60" s="265" t="e">
        <f>'Пр 5 (произв)-'!#REF!</f>
        <v>#REF!</v>
      </c>
      <c r="OTJ60" s="265" t="e">
        <f>'Пр 5 (произв)-'!#REF!</f>
        <v>#REF!</v>
      </c>
      <c r="OTK60" s="265" t="e">
        <f>'Пр 5 (произв)-'!#REF!</f>
        <v>#REF!</v>
      </c>
      <c r="OTL60" s="265" t="e">
        <f>'Пр 5 (произв)-'!#REF!</f>
        <v>#REF!</v>
      </c>
      <c r="OTM60" s="265"/>
      <c r="OTN60" s="265"/>
      <c r="OTO60" s="265"/>
      <c r="OTP60" s="265"/>
      <c r="OTQ60" s="265"/>
      <c r="OTR60" s="467" t="e">
        <f t="shared" ref="OTR60" si="837">OSN60+OSX60+OTH60</f>
        <v>#REF!</v>
      </c>
      <c r="OTS60" s="468" t="e">
        <f t="shared" ref="OTS60" si="838">OSO60+OSY60+OTI60</f>
        <v>#REF!</v>
      </c>
      <c r="OTT60" s="468" t="e">
        <f t="shared" ref="OTT60" si="839">OSP60+OSZ60+OTJ60</f>
        <v>#REF!</v>
      </c>
      <c r="OTU60" s="468" t="e">
        <f t="shared" ref="OTU60" si="840">OSQ60+OTA60+OTK60</f>
        <v>#REF!</v>
      </c>
      <c r="OTV60" s="468" t="e">
        <f t="shared" ref="OTV60" si="841">OSR60+OTB60+OTL60</f>
        <v>#REF!</v>
      </c>
      <c r="OTW60" s="265"/>
      <c r="OTX60" s="265"/>
      <c r="OTY60" s="265"/>
      <c r="OTZ60" s="265"/>
      <c r="OUA60" s="265"/>
      <c r="OUB60" s="35"/>
      <c r="OUC60" s="34" t="e">
        <f>'Пр 5 (произв)-'!#REF!</f>
        <v>#REF!</v>
      </c>
      <c r="OUD60" s="35" t="e">
        <f>'Пр 5 (произв)-'!#REF!</f>
        <v>#REF!</v>
      </c>
      <c r="OUE60" s="265" t="e">
        <f>'Пр 5 (произв)-'!#REF!</f>
        <v>#REF!</v>
      </c>
      <c r="OUF60" s="265"/>
      <c r="OUG60" s="265"/>
      <c r="OUH60" s="265"/>
      <c r="OUI60" s="265"/>
      <c r="OUJ60" s="265"/>
      <c r="OUK60" s="265"/>
      <c r="OUL60" s="265"/>
      <c r="OUM60" s="265"/>
      <c r="OUN60" s="265"/>
      <c r="OUO60" s="265"/>
      <c r="OUP60" s="265"/>
      <c r="OUQ60" s="265"/>
      <c r="OUR60" s="265"/>
      <c r="OUS60" s="265"/>
      <c r="OUT60" s="265"/>
      <c r="OUU60" s="265"/>
      <c r="OUV60" s="265"/>
      <c r="OUW60" s="265"/>
      <c r="OUX60" s="265"/>
      <c r="OUY60" s="265"/>
      <c r="OUZ60" s="466" t="e">
        <f>'Пр 5 (произв)-'!#REF!</f>
        <v>#REF!</v>
      </c>
      <c r="OVA60" s="265" t="e">
        <f>'Пр 5 (произв)-'!#REF!</f>
        <v>#REF!</v>
      </c>
      <c r="OVB60" s="265" t="e">
        <f>'Пр 5 (произв)-'!#REF!</f>
        <v>#REF!</v>
      </c>
      <c r="OVC60" s="265" t="e">
        <f>'Пр 5 (произв)-'!#REF!</f>
        <v>#REF!</v>
      </c>
      <c r="OVD60" s="265" t="e">
        <f>'Пр 5 (произв)-'!#REF!</f>
        <v>#REF!</v>
      </c>
      <c r="OVE60" s="265"/>
      <c r="OVF60" s="265"/>
      <c r="OVG60" s="265"/>
      <c r="OVH60" s="265"/>
      <c r="OVI60" s="265"/>
      <c r="OVJ60" s="467" t="e">
        <f>'Пр 5 (произв)-'!#REF!</f>
        <v>#REF!</v>
      </c>
      <c r="OVK60" s="265" t="e">
        <f>'Пр 5 (произв)-'!#REF!</f>
        <v>#REF!</v>
      </c>
      <c r="OVL60" s="265" t="e">
        <f>'Пр 5 (произв)-'!#REF!</f>
        <v>#REF!</v>
      </c>
      <c r="OVM60" s="265" t="e">
        <f>'Пр 5 (произв)-'!#REF!</f>
        <v>#REF!</v>
      </c>
      <c r="OVN60" s="265" t="e">
        <f>'Пр 5 (произв)-'!#REF!</f>
        <v>#REF!</v>
      </c>
      <c r="OVO60" s="265"/>
      <c r="OVP60" s="265"/>
      <c r="OVQ60" s="265"/>
      <c r="OVR60" s="265"/>
      <c r="OVS60" s="265"/>
      <c r="OVT60" s="467" t="e">
        <f>'Пр 5 (произв)-'!#REF!</f>
        <v>#REF!</v>
      </c>
      <c r="OVU60" s="265" t="e">
        <f>'Пр 5 (произв)-'!#REF!</f>
        <v>#REF!</v>
      </c>
      <c r="OVV60" s="265" t="e">
        <f>'Пр 5 (произв)-'!#REF!</f>
        <v>#REF!</v>
      </c>
      <c r="OVW60" s="265" t="e">
        <f>'Пр 5 (произв)-'!#REF!</f>
        <v>#REF!</v>
      </c>
      <c r="OVX60" s="265" t="e">
        <f>'Пр 5 (произв)-'!#REF!</f>
        <v>#REF!</v>
      </c>
      <c r="OVY60" s="265"/>
      <c r="OVZ60" s="265"/>
      <c r="OWA60" s="265"/>
      <c r="OWB60" s="265"/>
      <c r="OWC60" s="265"/>
      <c r="OWD60" s="467" t="e">
        <f t="shared" ref="OWD60" si="842">OUZ60+OVJ60+OVT60</f>
        <v>#REF!</v>
      </c>
      <c r="OWE60" s="468" t="e">
        <f t="shared" ref="OWE60" si="843">OVA60+OVK60+OVU60</f>
        <v>#REF!</v>
      </c>
      <c r="OWF60" s="468" t="e">
        <f t="shared" ref="OWF60" si="844">OVB60+OVL60+OVV60</f>
        <v>#REF!</v>
      </c>
      <c r="OWG60" s="468" t="e">
        <f t="shared" ref="OWG60" si="845">OVC60+OVM60+OVW60</f>
        <v>#REF!</v>
      </c>
      <c r="OWH60" s="468" t="e">
        <f t="shared" ref="OWH60" si="846">OVD60+OVN60+OVX60</f>
        <v>#REF!</v>
      </c>
      <c r="OWI60" s="265"/>
      <c r="OWJ60" s="265"/>
      <c r="OWK60" s="265"/>
      <c r="OWL60" s="265"/>
      <c r="OWM60" s="265"/>
      <c r="OWN60" s="35"/>
      <c r="OWO60" s="34" t="e">
        <f>'Пр 5 (произв)-'!#REF!</f>
        <v>#REF!</v>
      </c>
      <c r="OWP60" s="35" t="e">
        <f>'Пр 5 (произв)-'!#REF!</f>
        <v>#REF!</v>
      </c>
      <c r="OWQ60" s="265" t="e">
        <f>'Пр 5 (произв)-'!#REF!</f>
        <v>#REF!</v>
      </c>
      <c r="OWR60" s="265"/>
      <c r="OWS60" s="265"/>
      <c r="OWT60" s="265"/>
      <c r="OWU60" s="265"/>
      <c r="OWV60" s="265"/>
      <c r="OWW60" s="265"/>
      <c r="OWX60" s="265"/>
      <c r="OWY60" s="265"/>
      <c r="OWZ60" s="265"/>
      <c r="OXA60" s="265"/>
      <c r="OXB60" s="265"/>
      <c r="OXC60" s="265"/>
      <c r="OXD60" s="265"/>
      <c r="OXE60" s="265"/>
      <c r="OXF60" s="265"/>
      <c r="OXG60" s="265"/>
      <c r="OXH60" s="265"/>
      <c r="OXI60" s="265"/>
      <c r="OXJ60" s="265"/>
      <c r="OXK60" s="265"/>
      <c r="OXL60" s="466" t="e">
        <f>'Пр 5 (произв)-'!#REF!</f>
        <v>#REF!</v>
      </c>
      <c r="OXM60" s="265" t="e">
        <f>'Пр 5 (произв)-'!#REF!</f>
        <v>#REF!</v>
      </c>
      <c r="OXN60" s="265" t="e">
        <f>'Пр 5 (произв)-'!#REF!</f>
        <v>#REF!</v>
      </c>
      <c r="OXO60" s="265" t="e">
        <f>'Пр 5 (произв)-'!#REF!</f>
        <v>#REF!</v>
      </c>
      <c r="OXP60" s="265" t="e">
        <f>'Пр 5 (произв)-'!#REF!</f>
        <v>#REF!</v>
      </c>
      <c r="OXQ60" s="265"/>
      <c r="OXR60" s="265"/>
      <c r="OXS60" s="265"/>
      <c r="OXT60" s="265"/>
      <c r="OXU60" s="265"/>
      <c r="OXV60" s="467" t="e">
        <f>'Пр 5 (произв)-'!#REF!</f>
        <v>#REF!</v>
      </c>
      <c r="OXW60" s="265" t="e">
        <f>'Пр 5 (произв)-'!#REF!</f>
        <v>#REF!</v>
      </c>
      <c r="OXX60" s="265" t="e">
        <f>'Пр 5 (произв)-'!#REF!</f>
        <v>#REF!</v>
      </c>
      <c r="OXY60" s="265" t="e">
        <f>'Пр 5 (произв)-'!#REF!</f>
        <v>#REF!</v>
      </c>
      <c r="OXZ60" s="265" t="e">
        <f>'Пр 5 (произв)-'!#REF!</f>
        <v>#REF!</v>
      </c>
      <c r="OYA60" s="265"/>
      <c r="OYB60" s="265"/>
      <c r="OYC60" s="265"/>
      <c r="OYD60" s="265"/>
      <c r="OYE60" s="265"/>
      <c r="OYF60" s="467" t="e">
        <f>'Пр 5 (произв)-'!#REF!</f>
        <v>#REF!</v>
      </c>
      <c r="OYG60" s="265" t="e">
        <f>'Пр 5 (произв)-'!#REF!</f>
        <v>#REF!</v>
      </c>
      <c r="OYH60" s="265" t="e">
        <f>'Пр 5 (произв)-'!#REF!</f>
        <v>#REF!</v>
      </c>
      <c r="OYI60" s="265" t="e">
        <f>'Пр 5 (произв)-'!#REF!</f>
        <v>#REF!</v>
      </c>
      <c r="OYJ60" s="265" t="e">
        <f>'Пр 5 (произв)-'!#REF!</f>
        <v>#REF!</v>
      </c>
      <c r="OYK60" s="265"/>
      <c r="OYL60" s="265"/>
      <c r="OYM60" s="265"/>
      <c r="OYN60" s="265"/>
      <c r="OYO60" s="265"/>
      <c r="OYP60" s="467" t="e">
        <f t="shared" ref="OYP60" si="847">OXL60+OXV60+OYF60</f>
        <v>#REF!</v>
      </c>
      <c r="OYQ60" s="468" t="e">
        <f t="shared" ref="OYQ60" si="848">OXM60+OXW60+OYG60</f>
        <v>#REF!</v>
      </c>
      <c r="OYR60" s="468" t="e">
        <f t="shared" ref="OYR60" si="849">OXN60+OXX60+OYH60</f>
        <v>#REF!</v>
      </c>
      <c r="OYS60" s="468" t="e">
        <f t="shared" ref="OYS60" si="850">OXO60+OXY60+OYI60</f>
        <v>#REF!</v>
      </c>
      <c r="OYT60" s="468" t="e">
        <f t="shared" ref="OYT60" si="851">OXP60+OXZ60+OYJ60</f>
        <v>#REF!</v>
      </c>
      <c r="OYU60" s="265"/>
      <c r="OYV60" s="265"/>
      <c r="OYW60" s="265"/>
      <c r="OYX60" s="265"/>
      <c r="OYY60" s="265"/>
      <c r="OYZ60" s="35"/>
      <c r="OZA60" s="34" t="e">
        <f>'Пр 5 (произв)-'!#REF!</f>
        <v>#REF!</v>
      </c>
      <c r="OZB60" s="35" t="e">
        <f>'Пр 5 (произв)-'!#REF!</f>
        <v>#REF!</v>
      </c>
      <c r="OZC60" s="265" t="e">
        <f>'Пр 5 (произв)-'!#REF!</f>
        <v>#REF!</v>
      </c>
      <c r="OZD60" s="265"/>
      <c r="OZE60" s="265"/>
      <c r="OZF60" s="265"/>
      <c r="OZG60" s="265"/>
      <c r="OZH60" s="265"/>
      <c r="OZI60" s="265"/>
      <c r="OZJ60" s="265"/>
      <c r="OZK60" s="265"/>
      <c r="OZL60" s="265"/>
      <c r="OZM60" s="265"/>
      <c r="OZN60" s="265"/>
      <c r="OZO60" s="265"/>
      <c r="OZP60" s="265"/>
      <c r="OZQ60" s="265"/>
      <c r="OZR60" s="265"/>
      <c r="OZS60" s="265"/>
      <c r="OZT60" s="265"/>
      <c r="OZU60" s="265"/>
      <c r="OZV60" s="265"/>
      <c r="OZW60" s="265"/>
      <c r="OZX60" s="466" t="e">
        <f>'Пр 5 (произв)-'!#REF!</f>
        <v>#REF!</v>
      </c>
      <c r="OZY60" s="265" t="e">
        <f>'Пр 5 (произв)-'!#REF!</f>
        <v>#REF!</v>
      </c>
      <c r="OZZ60" s="265" t="e">
        <f>'Пр 5 (произв)-'!#REF!</f>
        <v>#REF!</v>
      </c>
      <c r="PAA60" s="265" t="e">
        <f>'Пр 5 (произв)-'!#REF!</f>
        <v>#REF!</v>
      </c>
      <c r="PAB60" s="265" t="e">
        <f>'Пр 5 (произв)-'!#REF!</f>
        <v>#REF!</v>
      </c>
      <c r="PAC60" s="265"/>
      <c r="PAD60" s="265"/>
      <c r="PAE60" s="265"/>
      <c r="PAF60" s="265"/>
      <c r="PAG60" s="265"/>
      <c r="PAH60" s="467" t="e">
        <f>'Пр 5 (произв)-'!#REF!</f>
        <v>#REF!</v>
      </c>
      <c r="PAI60" s="265" t="e">
        <f>'Пр 5 (произв)-'!#REF!</f>
        <v>#REF!</v>
      </c>
      <c r="PAJ60" s="265" t="e">
        <f>'Пр 5 (произв)-'!#REF!</f>
        <v>#REF!</v>
      </c>
      <c r="PAK60" s="265" t="e">
        <f>'Пр 5 (произв)-'!#REF!</f>
        <v>#REF!</v>
      </c>
      <c r="PAL60" s="265" t="e">
        <f>'Пр 5 (произв)-'!#REF!</f>
        <v>#REF!</v>
      </c>
      <c r="PAM60" s="265"/>
      <c r="PAN60" s="265"/>
      <c r="PAO60" s="265"/>
      <c r="PAP60" s="265"/>
      <c r="PAQ60" s="265"/>
      <c r="PAR60" s="467" t="e">
        <f>'Пр 5 (произв)-'!#REF!</f>
        <v>#REF!</v>
      </c>
      <c r="PAS60" s="265" t="e">
        <f>'Пр 5 (произв)-'!#REF!</f>
        <v>#REF!</v>
      </c>
      <c r="PAT60" s="265" t="e">
        <f>'Пр 5 (произв)-'!#REF!</f>
        <v>#REF!</v>
      </c>
      <c r="PAU60" s="265" t="e">
        <f>'Пр 5 (произв)-'!#REF!</f>
        <v>#REF!</v>
      </c>
      <c r="PAV60" s="265" t="e">
        <f>'Пр 5 (произв)-'!#REF!</f>
        <v>#REF!</v>
      </c>
      <c r="PAW60" s="265"/>
      <c r="PAX60" s="265"/>
      <c r="PAY60" s="265"/>
      <c r="PAZ60" s="265"/>
      <c r="PBA60" s="265"/>
      <c r="PBB60" s="467" t="e">
        <f t="shared" ref="PBB60" si="852">OZX60+PAH60+PAR60</f>
        <v>#REF!</v>
      </c>
      <c r="PBC60" s="468" t="e">
        <f t="shared" ref="PBC60" si="853">OZY60+PAI60+PAS60</f>
        <v>#REF!</v>
      </c>
      <c r="PBD60" s="468" t="e">
        <f t="shared" ref="PBD60" si="854">OZZ60+PAJ60+PAT60</f>
        <v>#REF!</v>
      </c>
      <c r="PBE60" s="468" t="e">
        <f t="shared" ref="PBE60" si="855">PAA60+PAK60+PAU60</f>
        <v>#REF!</v>
      </c>
      <c r="PBF60" s="468" t="e">
        <f t="shared" ref="PBF60" si="856">PAB60+PAL60+PAV60</f>
        <v>#REF!</v>
      </c>
      <c r="PBG60" s="265"/>
      <c r="PBH60" s="265"/>
      <c r="PBI60" s="265"/>
      <c r="PBJ60" s="265"/>
      <c r="PBK60" s="265"/>
      <c r="PBL60" s="35"/>
      <c r="PBM60" s="34" t="e">
        <f>'Пр 5 (произв)-'!#REF!</f>
        <v>#REF!</v>
      </c>
      <c r="PBN60" s="35" t="e">
        <f>'Пр 5 (произв)-'!#REF!</f>
        <v>#REF!</v>
      </c>
      <c r="PBO60" s="265" t="e">
        <f>'Пр 5 (произв)-'!#REF!</f>
        <v>#REF!</v>
      </c>
      <c r="PBP60" s="265"/>
      <c r="PBQ60" s="265"/>
      <c r="PBR60" s="265"/>
      <c r="PBS60" s="265"/>
      <c r="PBT60" s="265"/>
      <c r="PBU60" s="265"/>
      <c r="PBV60" s="265"/>
      <c r="PBW60" s="265"/>
      <c r="PBX60" s="265"/>
      <c r="PBY60" s="265"/>
      <c r="PBZ60" s="265"/>
      <c r="PCA60" s="265"/>
      <c r="PCB60" s="265"/>
      <c r="PCC60" s="265"/>
      <c r="PCD60" s="265"/>
      <c r="PCE60" s="265"/>
      <c r="PCF60" s="265"/>
      <c r="PCG60" s="265"/>
      <c r="PCH60" s="265"/>
      <c r="PCI60" s="265"/>
      <c r="PCJ60" s="466" t="e">
        <f>'Пр 5 (произв)-'!#REF!</f>
        <v>#REF!</v>
      </c>
      <c r="PCK60" s="265" t="e">
        <f>'Пр 5 (произв)-'!#REF!</f>
        <v>#REF!</v>
      </c>
      <c r="PCL60" s="265" t="e">
        <f>'Пр 5 (произв)-'!#REF!</f>
        <v>#REF!</v>
      </c>
      <c r="PCM60" s="265" t="e">
        <f>'Пр 5 (произв)-'!#REF!</f>
        <v>#REF!</v>
      </c>
      <c r="PCN60" s="265" t="e">
        <f>'Пр 5 (произв)-'!#REF!</f>
        <v>#REF!</v>
      </c>
      <c r="PCO60" s="265"/>
      <c r="PCP60" s="265"/>
      <c r="PCQ60" s="265"/>
      <c r="PCR60" s="265"/>
      <c r="PCS60" s="265"/>
      <c r="PCT60" s="467" t="e">
        <f>'Пр 5 (произв)-'!#REF!</f>
        <v>#REF!</v>
      </c>
      <c r="PCU60" s="265" t="e">
        <f>'Пр 5 (произв)-'!#REF!</f>
        <v>#REF!</v>
      </c>
      <c r="PCV60" s="265" t="e">
        <f>'Пр 5 (произв)-'!#REF!</f>
        <v>#REF!</v>
      </c>
      <c r="PCW60" s="265" t="e">
        <f>'Пр 5 (произв)-'!#REF!</f>
        <v>#REF!</v>
      </c>
      <c r="PCX60" s="265" t="e">
        <f>'Пр 5 (произв)-'!#REF!</f>
        <v>#REF!</v>
      </c>
      <c r="PCY60" s="265"/>
      <c r="PCZ60" s="265"/>
      <c r="PDA60" s="265"/>
      <c r="PDB60" s="265"/>
      <c r="PDC60" s="265"/>
      <c r="PDD60" s="467" t="e">
        <f>'Пр 5 (произв)-'!#REF!</f>
        <v>#REF!</v>
      </c>
      <c r="PDE60" s="265" t="e">
        <f>'Пр 5 (произв)-'!#REF!</f>
        <v>#REF!</v>
      </c>
      <c r="PDF60" s="265" t="e">
        <f>'Пр 5 (произв)-'!#REF!</f>
        <v>#REF!</v>
      </c>
      <c r="PDG60" s="265" t="e">
        <f>'Пр 5 (произв)-'!#REF!</f>
        <v>#REF!</v>
      </c>
      <c r="PDH60" s="265" t="e">
        <f>'Пр 5 (произв)-'!#REF!</f>
        <v>#REF!</v>
      </c>
      <c r="PDI60" s="265"/>
      <c r="PDJ60" s="265"/>
      <c r="PDK60" s="265"/>
      <c r="PDL60" s="265"/>
      <c r="PDM60" s="265"/>
      <c r="PDN60" s="467" t="e">
        <f t="shared" ref="PDN60" si="857">PCJ60+PCT60+PDD60</f>
        <v>#REF!</v>
      </c>
      <c r="PDO60" s="468" t="e">
        <f t="shared" ref="PDO60" si="858">PCK60+PCU60+PDE60</f>
        <v>#REF!</v>
      </c>
      <c r="PDP60" s="468" t="e">
        <f t="shared" ref="PDP60" si="859">PCL60+PCV60+PDF60</f>
        <v>#REF!</v>
      </c>
      <c r="PDQ60" s="468" t="e">
        <f t="shared" ref="PDQ60" si="860">PCM60+PCW60+PDG60</f>
        <v>#REF!</v>
      </c>
      <c r="PDR60" s="468" t="e">
        <f t="shared" ref="PDR60" si="861">PCN60+PCX60+PDH60</f>
        <v>#REF!</v>
      </c>
      <c r="PDS60" s="265"/>
      <c r="PDT60" s="265"/>
      <c r="PDU60" s="265"/>
      <c r="PDV60" s="265"/>
      <c r="PDW60" s="265"/>
      <c r="PDX60" s="35"/>
      <c r="PDY60" s="34" t="e">
        <f>'Пр 5 (произв)-'!#REF!</f>
        <v>#REF!</v>
      </c>
      <c r="PDZ60" s="35" t="e">
        <f>'Пр 5 (произв)-'!#REF!</f>
        <v>#REF!</v>
      </c>
      <c r="PEA60" s="265" t="e">
        <f>'Пр 5 (произв)-'!#REF!</f>
        <v>#REF!</v>
      </c>
      <c r="PEB60" s="265"/>
      <c r="PEC60" s="265"/>
      <c r="PED60" s="265"/>
      <c r="PEE60" s="265"/>
      <c r="PEF60" s="265"/>
      <c r="PEG60" s="265"/>
      <c r="PEH60" s="265"/>
      <c r="PEI60" s="265"/>
      <c r="PEJ60" s="265"/>
      <c r="PEK60" s="265"/>
      <c r="PEL60" s="265"/>
      <c r="PEM60" s="265"/>
      <c r="PEN60" s="265"/>
      <c r="PEO60" s="265"/>
      <c r="PEP60" s="265"/>
      <c r="PEQ60" s="265"/>
      <c r="PER60" s="265"/>
      <c r="PES60" s="265"/>
      <c r="PET60" s="265"/>
      <c r="PEU60" s="265"/>
      <c r="PEV60" s="466" t="e">
        <f>'Пр 5 (произв)-'!#REF!</f>
        <v>#REF!</v>
      </c>
      <c r="PEW60" s="265" t="e">
        <f>'Пр 5 (произв)-'!#REF!</f>
        <v>#REF!</v>
      </c>
      <c r="PEX60" s="265" t="e">
        <f>'Пр 5 (произв)-'!#REF!</f>
        <v>#REF!</v>
      </c>
      <c r="PEY60" s="265" t="e">
        <f>'Пр 5 (произв)-'!#REF!</f>
        <v>#REF!</v>
      </c>
      <c r="PEZ60" s="265" t="e">
        <f>'Пр 5 (произв)-'!#REF!</f>
        <v>#REF!</v>
      </c>
      <c r="PFA60" s="265"/>
      <c r="PFB60" s="265"/>
      <c r="PFC60" s="265"/>
      <c r="PFD60" s="265"/>
      <c r="PFE60" s="265"/>
      <c r="PFF60" s="467" t="e">
        <f>'Пр 5 (произв)-'!#REF!</f>
        <v>#REF!</v>
      </c>
      <c r="PFG60" s="265" t="e">
        <f>'Пр 5 (произв)-'!#REF!</f>
        <v>#REF!</v>
      </c>
      <c r="PFH60" s="265" t="e">
        <f>'Пр 5 (произв)-'!#REF!</f>
        <v>#REF!</v>
      </c>
      <c r="PFI60" s="265" t="e">
        <f>'Пр 5 (произв)-'!#REF!</f>
        <v>#REF!</v>
      </c>
      <c r="PFJ60" s="265" t="e">
        <f>'Пр 5 (произв)-'!#REF!</f>
        <v>#REF!</v>
      </c>
      <c r="PFK60" s="265"/>
      <c r="PFL60" s="265"/>
      <c r="PFM60" s="265"/>
      <c r="PFN60" s="265"/>
      <c r="PFO60" s="265"/>
      <c r="PFP60" s="467" t="e">
        <f>'Пр 5 (произв)-'!#REF!</f>
        <v>#REF!</v>
      </c>
      <c r="PFQ60" s="265" t="e">
        <f>'Пр 5 (произв)-'!#REF!</f>
        <v>#REF!</v>
      </c>
      <c r="PFR60" s="265" t="e">
        <f>'Пр 5 (произв)-'!#REF!</f>
        <v>#REF!</v>
      </c>
      <c r="PFS60" s="265" t="e">
        <f>'Пр 5 (произв)-'!#REF!</f>
        <v>#REF!</v>
      </c>
      <c r="PFT60" s="265" t="e">
        <f>'Пр 5 (произв)-'!#REF!</f>
        <v>#REF!</v>
      </c>
      <c r="PFU60" s="265"/>
      <c r="PFV60" s="265"/>
      <c r="PFW60" s="265"/>
      <c r="PFX60" s="265"/>
      <c r="PFY60" s="265"/>
      <c r="PFZ60" s="467" t="e">
        <f t="shared" ref="PFZ60" si="862">PEV60+PFF60+PFP60</f>
        <v>#REF!</v>
      </c>
      <c r="PGA60" s="468" t="e">
        <f t="shared" ref="PGA60" si="863">PEW60+PFG60+PFQ60</f>
        <v>#REF!</v>
      </c>
      <c r="PGB60" s="468" t="e">
        <f t="shared" ref="PGB60" si="864">PEX60+PFH60+PFR60</f>
        <v>#REF!</v>
      </c>
      <c r="PGC60" s="468" t="e">
        <f t="shared" ref="PGC60" si="865">PEY60+PFI60+PFS60</f>
        <v>#REF!</v>
      </c>
      <c r="PGD60" s="468" t="e">
        <f t="shared" ref="PGD60" si="866">PEZ60+PFJ60+PFT60</f>
        <v>#REF!</v>
      </c>
      <c r="PGE60" s="265"/>
      <c r="PGF60" s="265"/>
      <c r="PGG60" s="265"/>
      <c r="PGH60" s="265"/>
      <c r="PGI60" s="265"/>
      <c r="PGJ60" s="35"/>
      <c r="PGK60" s="34" t="e">
        <f>'Пр 5 (произв)-'!#REF!</f>
        <v>#REF!</v>
      </c>
      <c r="PGL60" s="35" t="e">
        <f>'Пр 5 (произв)-'!#REF!</f>
        <v>#REF!</v>
      </c>
      <c r="PGM60" s="265" t="e">
        <f>'Пр 5 (произв)-'!#REF!</f>
        <v>#REF!</v>
      </c>
      <c r="PGN60" s="265"/>
      <c r="PGO60" s="265"/>
      <c r="PGP60" s="265"/>
      <c r="PGQ60" s="265"/>
      <c r="PGR60" s="265"/>
      <c r="PGS60" s="265"/>
      <c r="PGT60" s="265"/>
      <c r="PGU60" s="265"/>
      <c r="PGV60" s="265"/>
      <c r="PGW60" s="265"/>
      <c r="PGX60" s="265"/>
      <c r="PGY60" s="265"/>
      <c r="PGZ60" s="265"/>
      <c r="PHA60" s="265"/>
      <c r="PHB60" s="265"/>
      <c r="PHC60" s="265"/>
      <c r="PHD60" s="265"/>
      <c r="PHE60" s="265"/>
      <c r="PHF60" s="265"/>
      <c r="PHG60" s="265"/>
      <c r="PHH60" s="466" t="e">
        <f>'Пр 5 (произв)-'!#REF!</f>
        <v>#REF!</v>
      </c>
      <c r="PHI60" s="265" t="e">
        <f>'Пр 5 (произв)-'!#REF!</f>
        <v>#REF!</v>
      </c>
      <c r="PHJ60" s="265" t="e">
        <f>'Пр 5 (произв)-'!#REF!</f>
        <v>#REF!</v>
      </c>
      <c r="PHK60" s="265" t="e">
        <f>'Пр 5 (произв)-'!#REF!</f>
        <v>#REF!</v>
      </c>
      <c r="PHL60" s="265" t="e">
        <f>'Пр 5 (произв)-'!#REF!</f>
        <v>#REF!</v>
      </c>
      <c r="PHM60" s="265"/>
      <c r="PHN60" s="265"/>
      <c r="PHO60" s="265"/>
      <c r="PHP60" s="265"/>
      <c r="PHQ60" s="265"/>
      <c r="PHR60" s="467" t="e">
        <f>'Пр 5 (произв)-'!#REF!</f>
        <v>#REF!</v>
      </c>
      <c r="PHS60" s="265" t="e">
        <f>'Пр 5 (произв)-'!#REF!</f>
        <v>#REF!</v>
      </c>
      <c r="PHT60" s="265" t="e">
        <f>'Пр 5 (произв)-'!#REF!</f>
        <v>#REF!</v>
      </c>
      <c r="PHU60" s="265" t="e">
        <f>'Пр 5 (произв)-'!#REF!</f>
        <v>#REF!</v>
      </c>
      <c r="PHV60" s="265" t="e">
        <f>'Пр 5 (произв)-'!#REF!</f>
        <v>#REF!</v>
      </c>
      <c r="PHW60" s="265"/>
      <c r="PHX60" s="265"/>
      <c r="PHY60" s="265"/>
      <c r="PHZ60" s="265"/>
      <c r="PIA60" s="265"/>
      <c r="PIB60" s="467" t="e">
        <f>'Пр 5 (произв)-'!#REF!</f>
        <v>#REF!</v>
      </c>
      <c r="PIC60" s="265" t="e">
        <f>'Пр 5 (произв)-'!#REF!</f>
        <v>#REF!</v>
      </c>
      <c r="PID60" s="265" t="e">
        <f>'Пр 5 (произв)-'!#REF!</f>
        <v>#REF!</v>
      </c>
      <c r="PIE60" s="265" t="e">
        <f>'Пр 5 (произв)-'!#REF!</f>
        <v>#REF!</v>
      </c>
      <c r="PIF60" s="265" t="e">
        <f>'Пр 5 (произв)-'!#REF!</f>
        <v>#REF!</v>
      </c>
      <c r="PIG60" s="265"/>
      <c r="PIH60" s="265"/>
      <c r="PII60" s="265"/>
      <c r="PIJ60" s="265"/>
      <c r="PIK60" s="265"/>
      <c r="PIL60" s="467" t="e">
        <f t="shared" ref="PIL60" si="867">PHH60+PHR60+PIB60</f>
        <v>#REF!</v>
      </c>
      <c r="PIM60" s="468" t="e">
        <f t="shared" ref="PIM60" si="868">PHI60+PHS60+PIC60</f>
        <v>#REF!</v>
      </c>
      <c r="PIN60" s="468" t="e">
        <f t="shared" ref="PIN60" si="869">PHJ60+PHT60+PID60</f>
        <v>#REF!</v>
      </c>
      <c r="PIO60" s="468" t="e">
        <f t="shared" ref="PIO60" si="870">PHK60+PHU60+PIE60</f>
        <v>#REF!</v>
      </c>
      <c r="PIP60" s="468" t="e">
        <f t="shared" ref="PIP60" si="871">PHL60+PHV60+PIF60</f>
        <v>#REF!</v>
      </c>
      <c r="PIQ60" s="265"/>
      <c r="PIR60" s="265"/>
      <c r="PIS60" s="265"/>
      <c r="PIT60" s="265"/>
      <c r="PIU60" s="265"/>
      <c r="PIV60" s="35"/>
      <c r="PIW60" s="34" t="e">
        <f>'Пр 5 (произв)-'!#REF!</f>
        <v>#REF!</v>
      </c>
      <c r="PIX60" s="35" t="e">
        <f>'Пр 5 (произв)-'!#REF!</f>
        <v>#REF!</v>
      </c>
      <c r="PIY60" s="265" t="e">
        <f>'Пр 5 (произв)-'!#REF!</f>
        <v>#REF!</v>
      </c>
      <c r="PIZ60" s="265"/>
      <c r="PJA60" s="265"/>
      <c r="PJB60" s="265"/>
      <c r="PJC60" s="265"/>
      <c r="PJD60" s="265"/>
      <c r="PJE60" s="265"/>
      <c r="PJF60" s="265"/>
      <c r="PJG60" s="265"/>
      <c r="PJH60" s="265"/>
      <c r="PJI60" s="265"/>
      <c r="PJJ60" s="265"/>
      <c r="PJK60" s="265"/>
      <c r="PJL60" s="265"/>
      <c r="PJM60" s="265"/>
      <c r="PJN60" s="265"/>
      <c r="PJO60" s="265"/>
      <c r="PJP60" s="265"/>
      <c r="PJQ60" s="265"/>
      <c r="PJR60" s="265"/>
      <c r="PJS60" s="265"/>
      <c r="PJT60" s="466" t="e">
        <f>'Пр 5 (произв)-'!#REF!</f>
        <v>#REF!</v>
      </c>
      <c r="PJU60" s="265" t="e">
        <f>'Пр 5 (произв)-'!#REF!</f>
        <v>#REF!</v>
      </c>
      <c r="PJV60" s="265" t="e">
        <f>'Пр 5 (произв)-'!#REF!</f>
        <v>#REF!</v>
      </c>
      <c r="PJW60" s="265" t="e">
        <f>'Пр 5 (произв)-'!#REF!</f>
        <v>#REF!</v>
      </c>
      <c r="PJX60" s="265" t="e">
        <f>'Пр 5 (произв)-'!#REF!</f>
        <v>#REF!</v>
      </c>
      <c r="PJY60" s="265"/>
      <c r="PJZ60" s="265"/>
      <c r="PKA60" s="265"/>
      <c r="PKB60" s="265"/>
      <c r="PKC60" s="265"/>
      <c r="PKD60" s="467" t="e">
        <f>'Пр 5 (произв)-'!#REF!</f>
        <v>#REF!</v>
      </c>
      <c r="PKE60" s="265" t="e">
        <f>'Пр 5 (произв)-'!#REF!</f>
        <v>#REF!</v>
      </c>
      <c r="PKF60" s="265" t="e">
        <f>'Пр 5 (произв)-'!#REF!</f>
        <v>#REF!</v>
      </c>
      <c r="PKG60" s="265" t="e">
        <f>'Пр 5 (произв)-'!#REF!</f>
        <v>#REF!</v>
      </c>
      <c r="PKH60" s="265" t="e">
        <f>'Пр 5 (произв)-'!#REF!</f>
        <v>#REF!</v>
      </c>
      <c r="PKI60" s="265"/>
      <c r="PKJ60" s="265"/>
      <c r="PKK60" s="265"/>
      <c r="PKL60" s="265"/>
      <c r="PKM60" s="265"/>
      <c r="PKN60" s="467" t="e">
        <f>'Пр 5 (произв)-'!#REF!</f>
        <v>#REF!</v>
      </c>
      <c r="PKO60" s="265" t="e">
        <f>'Пр 5 (произв)-'!#REF!</f>
        <v>#REF!</v>
      </c>
      <c r="PKP60" s="265" t="e">
        <f>'Пр 5 (произв)-'!#REF!</f>
        <v>#REF!</v>
      </c>
      <c r="PKQ60" s="265" t="e">
        <f>'Пр 5 (произв)-'!#REF!</f>
        <v>#REF!</v>
      </c>
      <c r="PKR60" s="265" t="e">
        <f>'Пр 5 (произв)-'!#REF!</f>
        <v>#REF!</v>
      </c>
      <c r="PKS60" s="265"/>
      <c r="PKT60" s="265"/>
      <c r="PKU60" s="265"/>
      <c r="PKV60" s="265"/>
      <c r="PKW60" s="265"/>
      <c r="PKX60" s="467" t="e">
        <f t="shared" ref="PKX60" si="872">PJT60+PKD60+PKN60</f>
        <v>#REF!</v>
      </c>
      <c r="PKY60" s="468" t="e">
        <f t="shared" ref="PKY60" si="873">PJU60+PKE60+PKO60</f>
        <v>#REF!</v>
      </c>
      <c r="PKZ60" s="468" t="e">
        <f t="shared" ref="PKZ60" si="874">PJV60+PKF60+PKP60</f>
        <v>#REF!</v>
      </c>
      <c r="PLA60" s="468" t="e">
        <f t="shared" ref="PLA60" si="875">PJW60+PKG60+PKQ60</f>
        <v>#REF!</v>
      </c>
      <c r="PLB60" s="468" t="e">
        <f t="shared" ref="PLB60" si="876">PJX60+PKH60+PKR60</f>
        <v>#REF!</v>
      </c>
      <c r="PLC60" s="265"/>
      <c r="PLD60" s="265"/>
      <c r="PLE60" s="265"/>
      <c r="PLF60" s="265"/>
      <c r="PLG60" s="265"/>
      <c r="PLH60" s="35"/>
      <c r="PLI60" s="34" t="e">
        <f>'Пр 5 (произв)-'!#REF!</f>
        <v>#REF!</v>
      </c>
      <c r="PLJ60" s="35" t="e">
        <f>'Пр 5 (произв)-'!#REF!</f>
        <v>#REF!</v>
      </c>
      <c r="PLK60" s="265" t="e">
        <f>'Пр 5 (произв)-'!#REF!</f>
        <v>#REF!</v>
      </c>
      <c r="PLL60" s="265"/>
      <c r="PLM60" s="265"/>
      <c r="PLN60" s="265"/>
      <c r="PLO60" s="265"/>
      <c r="PLP60" s="265"/>
      <c r="PLQ60" s="265"/>
      <c r="PLR60" s="265"/>
      <c r="PLS60" s="265"/>
      <c r="PLT60" s="265"/>
      <c r="PLU60" s="265"/>
      <c r="PLV60" s="265"/>
      <c r="PLW60" s="265"/>
      <c r="PLX60" s="265"/>
      <c r="PLY60" s="265"/>
      <c r="PLZ60" s="265"/>
      <c r="PMA60" s="265"/>
      <c r="PMB60" s="265"/>
      <c r="PMC60" s="265"/>
      <c r="PMD60" s="265"/>
      <c r="PME60" s="265"/>
      <c r="PMF60" s="466" t="e">
        <f>'Пр 5 (произв)-'!#REF!</f>
        <v>#REF!</v>
      </c>
      <c r="PMG60" s="265" t="e">
        <f>'Пр 5 (произв)-'!#REF!</f>
        <v>#REF!</v>
      </c>
      <c r="PMH60" s="265" t="e">
        <f>'Пр 5 (произв)-'!#REF!</f>
        <v>#REF!</v>
      </c>
      <c r="PMI60" s="265" t="e">
        <f>'Пр 5 (произв)-'!#REF!</f>
        <v>#REF!</v>
      </c>
      <c r="PMJ60" s="265" t="e">
        <f>'Пр 5 (произв)-'!#REF!</f>
        <v>#REF!</v>
      </c>
      <c r="PMK60" s="265"/>
      <c r="PML60" s="265"/>
      <c r="PMM60" s="265"/>
      <c r="PMN60" s="265"/>
      <c r="PMO60" s="265"/>
      <c r="PMP60" s="467" t="e">
        <f>'Пр 5 (произв)-'!#REF!</f>
        <v>#REF!</v>
      </c>
      <c r="PMQ60" s="265" t="e">
        <f>'Пр 5 (произв)-'!#REF!</f>
        <v>#REF!</v>
      </c>
      <c r="PMR60" s="265" t="e">
        <f>'Пр 5 (произв)-'!#REF!</f>
        <v>#REF!</v>
      </c>
      <c r="PMS60" s="265" t="e">
        <f>'Пр 5 (произв)-'!#REF!</f>
        <v>#REF!</v>
      </c>
      <c r="PMT60" s="265" t="e">
        <f>'Пр 5 (произв)-'!#REF!</f>
        <v>#REF!</v>
      </c>
      <c r="PMU60" s="265"/>
      <c r="PMV60" s="265"/>
      <c r="PMW60" s="265"/>
      <c r="PMX60" s="265"/>
      <c r="PMY60" s="265"/>
      <c r="PMZ60" s="467" t="e">
        <f>'Пр 5 (произв)-'!#REF!</f>
        <v>#REF!</v>
      </c>
      <c r="PNA60" s="265" t="e">
        <f>'Пр 5 (произв)-'!#REF!</f>
        <v>#REF!</v>
      </c>
      <c r="PNB60" s="265" t="e">
        <f>'Пр 5 (произв)-'!#REF!</f>
        <v>#REF!</v>
      </c>
      <c r="PNC60" s="265" t="e">
        <f>'Пр 5 (произв)-'!#REF!</f>
        <v>#REF!</v>
      </c>
      <c r="PND60" s="265" t="e">
        <f>'Пр 5 (произв)-'!#REF!</f>
        <v>#REF!</v>
      </c>
      <c r="PNE60" s="265"/>
      <c r="PNF60" s="265"/>
      <c r="PNG60" s="265"/>
      <c r="PNH60" s="265"/>
      <c r="PNI60" s="265"/>
      <c r="PNJ60" s="467" t="e">
        <f t="shared" ref="PNJ60" si="877">PMF60+PMP60+PMZ60</f>
        <v>#REF!</v>
      </c>
      <c r="PNK60" s="468" t="e">
        <f t="shared" ref="PNK60" si="878">PMG60+PMQ60+PNA60</f>
        <v>#REF!</v>
      </c>
      <c r="PNL60" s="468" t="e">
        <f t="shared" ref="PNL60" si="879">PMH60+PMR60+PNB60</f>
        <v>#REF!</v>
      </c>
      <c r="PNM60" s="468" t="e">
        <f t="shared" ref="PNM60" si="880">PMI60+PMS60+PNC60</f>
        <v>#REF!</v>
      </c>
      <c r="PNN60" s="468" t="e">
        <f t="shared" ref="PNN60" si="881">PMJ60+PMT60+PND60</f>
        <v>#REF!</v>
      </c>
      <c r="PNO60" s="265"/>
      <c r="PNP60" s="265"/>
      <c r="PNQ60" s="265"/>
      <c r="PNR60" s="265"/>
      <c r="PNS60" s="265"/>
      <c r="PNT60" s="35"/>
      <c r="PNU60" s="34" t="e">
        <f>'Пр 5 (произв)-'!#REF!</f>
        <v>#REF!</v>
      </c>
      <c r="PNV60" s="35" t="e">
        <f>'Пр 5 (произв)-'!#REF!</f>
        <v>#REF!</v>
      </c>
      <c r="PNW60" s="265" t="e">
        <f>'Пр 5 (произв)-'!#REF!</f>
        <v>#REF!</v>
      </c>
      <c r="PNX60" s="265"/>
      <c r="PNY60" s="265"/>
      <c r="PNZ60" s="265"/>
      <c r="POA60" s="265"/>
      <c r="POB60" s="265"/>
      <c r="POC60" s="265"/>
      <c r="POD60" s="265"/>
      <c r="POE60" s="265"/>
      <c r="POF60" s="265"/>
      <c r="POG60" s="265"/>
      <c r="POH60" s="265"/>
      <c r="POI60" s="265"/>
      <c r="POJ60" s="265"/>
      <c r="POK60" s="265"/>
      <c r="POL60" s="265"/>
      <c r="POM60" s="265"/>
      <c r="PON60" s="265"/>
      <c r="POO60" s="265"/>
      <c r="POP60" s="265"/>
      <c r="POQ60" s="265"/>
      <c r="POR60" s="466" t="e">
        <f>'Пр 5 (произв)-'!#REF!</f>
        <v>#REF!</v>
      </c>
      <c r="POS60" s="265" t="e">
        <f>'Пр 5 (произв)-'!#REF!</f>
        <v>#REF!</v>
      </c>
      <c r="POT60" s="265" t="e">
        <f>'Пр 5 (произв)-'!#REF!</f>
        <v>#REF!</v>
      </c>
      <c r="POU60" s="265" t="e">
        <f>'Пр 5 (произв)-'!#REF!</f>
        <v>#REF!</v>
      </c>
      <c r="POV60" s="265" t="e">
        <f>'Пр 5 (произв)-'!#REF!</f>
        <v>#REF!</v>
      </c>
      <c r="POW60" s="265"/>
      <c r="POX60" s="265"/>
      <c r="POY60" s="265"/>
      <c r="POZ60" s="265"/>
      <c r="PPA60" s="265"/>
      <c r="PPB60" s="467" t="e">
        <f>'Пр 5 (произв)-'!#REF!</f>
        <v>#REF!</v>
      </c>
      <c r="PPC60" s="265" t="e">
        <f>'Пр 5 (произв)-'!#REF!</f>
        <v>#REF!</v>
      </c>
      <c r="PPD60" s="265" t="e">
        <f>'Пр 5 (произв)-'!#REF!</f>
        <v>#REF!</v>
      </c>
      <c r="PPE60" s="265" t="e">
        <f>'Пр 5 (произв)-'!#REF!</f>
        <v>#REF!</v>
      </c>
      <c r="PPF60" s="265" t="e">
        <f>'Пр 5 (произв)-'!#REF!</f>
        <v>#REF!</v>
      </c>
      <c r="PPG60" s="265"/>
      <c r="PPH60" s="265"/>
      <c r="PPI60" s="265"/>
      <c r="PPJ60" s="265"/>
      <c r="PPK60" s="265"/>
      <c r="PPL60" s="467" t="e">
        <f>'Пр 5 (произв)-'!#REF!</f>
        <v>#REF!</v>
      </c>
      <c r="PPM60" s="265" t="e">
        <f>'Пр 5 (произв)-'!#REF!</f>
        <v>#REF!</v>
      </c>
      <c r="PPN60" s="265" t="e">
        <f>'Пр 5 (произв)-'!#REF!</f>
        <v>#REF!</v>
      </c>
      <c r="PPO60" s="265" t="e">
        <f>'Пр 5 (произв)-'!#REF!</f>
        <v>#REF!</v>
      </c>
      <c r="PPP60" s="265" t="e">
        <f>'Пр 5 (произв)-'!#REF!</f>
        <v>#REF!</v>
      </c>
      <c r="PPQ60" s="265"/>
      <c r="PPR60" s="265"/>
      <c r="PPS60" s="265"/>
      <c r="PPT60" s="265"/>
      <c r="PPU60" s="265"/>
      <c r="PPV60" s="467" t="e">
        <f t="shared" ref="PPV60" si="882">POR60+PPB60+PPL60</f>
        <v>#REF!</v>
      </c>
      <c r="PPW60" s="468" t="e">
        <f t="shared" ref="PPW60" si="883">POS60+PPC60+PPM60</f>
        <v>#REF!</v>
      </c>
      <c r="PPX60" s="468" t="e">
        <f t="shared" ref="PPX60" si="884">POT60+PPD60+PPN60</f>
        <v>#REF!</v>
      </c>
      <c r="PPY60" s="468" t="e">
        <f t="shared" ref="PPY60" si="885">POU60+PPE60+PPO60</f>
        <v>#REF!</v>
      </c>
      <c r="PPZ60" s="468" t="e">
        <f t="shared" ref="PPZ60" si="886">POV60+PPF60+PPP60</f>
        <v>#REF!</v>
      </c>
      <c r="PQA60" s="265"/>
      <c r="PQB60" s="265"/>
      <c r="PQC60" s="265"/>
      <c r="PQD60" s="265"/>
      <c r="PQE60" s="265"/>
      <c r="PQF60" s="35"/>
      <c r="PQG60" s="34" t="e">
        <f>'Пр 5 (произв)-'!#REF!</f>
        <v>#REF!</v>
      </c>
      <c r="PQH60" s="35" t="e">
        <f>'Пр 5 (произв)-'!#REF!</f>
        <v>#REF!</v>
      </c>
      <c r="PQI60" s="265" t="e">
        <f>'Пр 5 (произв)-'!#REF!</f>
        <v>#REF!</v>
      </c>
      <c r="PQJ60" s="265"/>
      <c r="PQK60" s="265"/>
      <c r="PQL60" s="265"/>
      <c r="PQM60" s="265"/>
      <c r="PQN60" s="265"/>
      <c r="PQO60" s="265"/>
      <c r="PQP60" s="265"/>
      <c r="PQQ60" s="265"/>
      <c r="PQR60" s="265"/>
      <c r="PQS60" s="265"/>
      <c r="PQT60" s="265"/>
      <c r="PQU60" s="265"/>
      <c r="PQV60" s="265"/>
      <c r="PQW60" s="265"/>
      <c r="PQX60" s="265"/>
      <c r="PQY60" s="265"/>
      <c r="PQZ60" s="265"/>
      <c r="PRA60" s="265"/>
      <c r="PRB60" s="265"/>
      <c r="PRC60" s="265"/>
      <c r="PRD60" s="466" t="e">
        <f>'Пр 5 (произв)-'!#REF!</f>
        <v>#REF!</v>
      </c>
      <c r="PRE60" s="265" t="e">
        <f>'Пр 5 (произв)-'!#REF!</f>
        <v>#REF!</v>
      </c>
      <c r="PRF60" s="265" t="e">
        <f>'Пр 5 (произв)-'!#REF!</f>
        <v>#REF!</v>
      </c>
      <c r="PRG60" s="265" t="e">
        <f>'Пр 5 (произв)-'!#REF!</f>
        <v>#REF!</v>
      </c>
      <c r="PRH60" s="265" t="e">
        <f>'Пр 5 (произв)-'!#REF!</f>
        <v>#REF!</v>
      </c>
      <c r="PRI60" s="265"/>
      <c r="PRJ60" s="265"/>
      <c r="PRK60" s="265"/>
      <c r="PRL60" s="265"/>
      <c r="PRM60" s="265"/>
      <c r="PRN60" s="467" t="e">
        <f>'Пр 5 (произв)-'!#REF!</f>
        <v>#REF!</v>
      </c>
      <c r="PRO60" s="265" t="e">
        <f>'Пр 5 (произв)-'!#REF!</f>
        <v>#REF!</v>
      </c>
      <c r="PRP60" s="265" t="e">
        <f>'Пр 5 (произв)-'!#REF!</f>
        <v>#REF!</v>
      </c>
      <c r="PRQ60" s="265" t="e">
        <f>'Пр 5 (произв)-'!#REF!</f>
        <v>#REF!</v>
      </c>
      <c r="PRR60" s="265" t="e">
        <f>'Пр 5 (произв)-'!#REF!</f>
        <v>#REF!</v>
      </c>
      <c r="PRS60" s="265"/>
      <c r="PRT60" s="265"/>
      <c r="PRU60" s="265"/>
      <c r="PRV60" s="265"/>
      <c r="PRW60" s="265"/>
      <c r="PRX60" s="467" t="e">
        <f>'Пр 5 (произв)-'!#REF!</f>
        <v>#REF!</v>
      </c>
      <c r="PRY60" s="265" t="e">
        <f>'Пр 5 (произв)-'!#REF!</f>
        <v>#REF!</v>
      </c>
      <c r="PRZ60" s="265" t="e">
        <f>'Пр 5 (произв)-'!#REF!</f>
        <v>#REF!</v>
      </c>
      <c r="PSA60" s="265" t="e">
        <f>'Пр 5 (произв)-'!#REF!</f>
        <v>#REF!</v>
      </c>
      <c r="PSB60" s="265" t="e">
        <f>'Пр 5 (произв)-'!#REF!</f>
        <v>#REF!</v>
      </c>
      <c r="PSC60" s="265"/>
      <c r="PSD60" s="265"/>
      <c r="PSE60" s="265"/>
      <c r="PSF60" s="265"/>
      <c r="PSG60" s="265"/>
      <c r="PSH60" s="467" t="e">
        <f t="shared" ref="PSH60" si="887">PRD60+PRN60+PRX60</f>
        <v>#REF!</v>
      </c>
      <c r="PSI60" s="468" t="e">
        <f t="shared" ref="PSI60" si="888">PRE60+PRO60+PRY60</f>
        <v>#REF!</v>
      </c>
      <c r="PSJ60" s="468" t="e">
        <f t="shared" ref="PSJ60" si="889">PRF60+PRP60+PRZ60</f>
        <v>#REF!</v>
      </c>
      <c r="PSK60" s="468" t="e">
        <f t="shared" ref="PSK60" si="890">PRG60+PRQ60+PSA60</f>
        <v>#REF!</v>
      </c>
      <c r="PSL60" s="468" t="e">
        <f t="shared" ref="PSL60" si="891">PRH60+PRR60+PSB60</f>
        <v>#REF!</v>
      </c>
      <c r="PSM60" s="265"/>
      <c r="PSN60" s="265"/>
      <c r="PSO60" s="265"/>
      <c r="PSP60" s="265"/>
      <c r="PSQ60" s="265"/>
      <c r="PSR60" s="35"/>
      <c r="PSS60" s="34" t="e">
        <f>'Пр 5 (произв)-'!#REF!</f>
        <v>#REF!</v>
      </c>
      <c r="PST60" s="35" t="e">
        <f>'Пр 5 (произв)-'!#REF!</f>
        <v>#REF!</v>
      </c>
      <c r="PSU60" s="265" t="e">
        <f>'Пр 5 (произв)-'!#REF!</f>
        <v>#REF!</v>
      </c>
      <c r="PSV60" s="265"/>
      <c r="PSW60" s="265"/>
      <c r="PSX60" s="265"/>
      <c r="PSY60" s="265"/>
      <c r="PSZ60" s="265"/>
      <c r="PTA60" s="265"/>
      <c r="PTB60" s="265"/>
      <c r="PTC60" s="265"/>
      <c r="PTD60" s="265"/>
      <c r="PTE60" s="265"/>
      <c r="PTF60" s="265"/>
      <c r="PTG60" s="265"/>
      <c r="PTH60" s="265"/>
      <c r="PTI60" s="265"/>
      <c r="PTJ60" s="265"/>
      <c r="PTK60" s="265"/>
      <c r="PTL60" s="265"/>
      <c r="PTM60" s="265"/>
      <c r="PTN60" s="265"/>
      <c r="PTO60" s="265"/>
      <c r="PTP60" s="466" t="e">
        <f>'Пр 5 (произв)-'!#REF!</f>
        <v>#REF!</v>
      </c>
      <c r="PTQ60" s="265" t="e">
        <f>'Пр 5 (произв)-'!#REF!</f>
        <v>#REF!</v>
      </c>
      <c r="PTR60" s="265" t="e">
        <f>'Пр 5 (произв)-'!#REF!</f>
        <v>#REF!</v>
      </c>
      <c r="PTS60" s="265" t="e">
        <f>'Пр 5 (произв)-'!#REF!</f>
        <v>#REF!</v>
      </c>
      <c r="PTT60" s="265" t="e">
        <f>'Пр 5 (произв)-'!#REF!</f>
        <v>#REF!</v>
      </c>
      <c r="PTU60" s="265"/>
      <c r="PTV60" s="265"/>
      <c r="PTW60" s="265"/>
      <c r="PTX60" s="265"/>
      <c r="PTY60" s="265"/>
      <c r="PTZ60" s="467" t="e">
        <f>'Пр 5 (произв)-'!#REF!</f>
        <v>#REF!</v>
      </c>
      <c r="PUA60" s="265" t="e">
        <f>'Пр 5 (произв)-'!#REF!</f>
        <v>#REF!</v>
      </c>
      <c r="PUB60" s="265" t="e">
        <f>'Пр 5 (произв)-'!#REF!</f>
        <v>#REF!</v>
      </c>
      <c r="PUC60" s="265" t="e">
        <f>'Пр 5 (произв)-'!#REF!</f>
        <v>#REF!</v>
      </c>
      <c r="PUD60" s="265" t="e">
        <f>'Пр 5 (произв)-'!#REF!</f>
        <v>#REF!</v>
      </c>
      <c r="PUE60" s="265"/>
      <c r="PUF60" s="265"/>
      <c r="PUG60" s="265"/>
      <c r="PUH60" s="265"/>
      <c r="PUI60" s="265"/>
      <c r="PUJ60" s="467" t="e">
        <f>'Пр 5 (произв)-'!#REF!</f>
        <v>#REF!</v>
      </c>
      <c r="PUK60" s="265" t="e">
        <f>'Пр 5 (произв)-'!#REF!</f>
        <v>#REF!</v>
      </c>
      <c r="PUL60" s="265" t="e">
        <f>'Пр 5 (произв)-'!#REF!</f>
        <v>#REF!</v>
      </c>
      <c r="PUM60" s="265" t="e">
        <f>'Пр 5 (произв)-'!#REF!</f>
        <v>#REF!</v>
      </c>
      <c r="PUN60" s="265" t="e">
        <f>'Пр 5 (произв)-'!#REF!</f>
        <v>#REF!</v>
      </c>
      <c r="PUO60" s="265"/>
      <c r="PUP60" s="265"/>
      <c r="PUQ60" s="265"/>
      <c r="PUR60" s="265"/>
      <c r="PUS60" s="265"/>
      <c r="PUT60" s="467" t="e">
        <f t="shared" ref="PUT60" si="892">PTP60+PTZ60+PUJ60</f>
        <v>#REF!</v>
      </c>
      <c r="PUU60" s="468" t="e">
        <f t="shared" ref="PUU60" si="893">PTQ60+PUA60+PUK60</f>
        <v>#REF!</v>
      </c>
      <c r="PUV60" s="468" t="e">
        <f t="shared" ref="PUV60" si="894">PTR60+PUB60+PUL60</f>
        <v>#REF!</v>
      </c>
      <c r="PUW60" s="468" t="e">
        <f t="shared" ref="PUW60" si="895">PTS60+PUC60+PUM60</f>
        <v>#REF!</v>
      </c>
      <c r="PUX60" s="468" t="e">
        <f t="shared" ref="PUX60" si="896">PTT60+PUD60+PUN60</f>
        <v>#REF!</v>
      </c>
      <c r="PUY60" s="265"/>
      <c r="PUZ60" s="265"/>
      <c r="PVA60" s="265"/>
      <c r="PVB60" s="265"/>
      <c r="PVC60" s="265"/>
      <c r="PVD60" s="35"/>
      <c r="PVE60" s="34" t="e">
        <f>'Пр 5 (произв)-'!#REF!</f>
        <v>#REF!</v>
      </c>
      <c r="PVF60" s="35" t="e">
        <f>'Пр 5 (произв)-'!#REF!</f>
        <v>#REF!</v>
      </c>
      <c r="PVG60" s="265" t="e">
        <f>'Пр 5 (произв)-'!#REF!</f>
        <v>#REF!</v>
      </c>
      <c r="PVH60" s="265"/>
      <c r="PVI60" s="265"/>
      <c r="PVJ60" s="265"/>
      <c r="PVK60" s="265"/>
      <c r="PVL60" s="265"/>
      <c r="PVM60" s="265"/>
      <c r="PVN60" s="265"/>
      <c r="PVO60" s="265"/>
      <c r="PVP60" s="265"/>
      <c r="PVQ60" s="265"/>
      <c r="PVR60" s="265"/>
      <c r="PVS60" s="265"/>
      <c r="PVT60" s="265"/>
      <c r="PVU60" s="265"/>
      <c r="PVV60" s="265"/>
      <c r="PVW60" s="265"/>
      <c r="PVX60" s="265"/>
      <c r="PVY60" s="265"/>
      <c r="PVZ60" s="265"/>
      <c r="PWA60" s="265"/>
      <c r="PWB60" s="466" t="e">
        <f>'Пр 5 (произв)-'!#REF!</f>
        <v>#REF!</v>
      </c>
      <c r="PWC60" s="265" t="e">
        <f>'Пр 5 (произв)-'!#REF!</f>
        <v>#REF!</v>
      </c>
      <c r="PWD60" s="265" t="e">
        <f>'Пр 5 (произв)-'!#REF!</f>
        <v>#REF!</v>
      </c>
      <c r="PWE60" s="265" t="e">
        <f>'Пр 5 (произв)-'!#REF!</f>
        <v>#REF!</v>
      </c>
      <c r="PWF60" s="265" t="e">
        <f>'Пр 5 (произв)-'!#REF!</f>
        <v>#REF!</v>
      </c>
      <c r="PWG60" s="265"/>
      <c r="PWH60" s="265"/>
      <c r="PWI60" s="265"/>
      <c r="PWJ60" s="265"/>
      <c r="PWK60" s="265"/>
      <c r="PWL60" s="467" t="e">
        <f>'Пр 5 (произв)-'!#REF!</f>
        <v>#REF!</v>
      </c>
      <c r="PWM60" s="265" t="e">
        <f>'Пр 5 (произв)-'!#REF!</f>
        <v>#REF!</v>
      </c>
      <c r="PWN60" s="265" t="e">
        <f>'Пр 5 (произв)-'!#REF!</f>
        <v>#REF!</v>
      </c>
      <c r="PWO60" s="265" t="e">
        <f>'Пр 5 (произв)-'!#REF!</f>
        <v>#REF!</v>
      </c>
      <c r="PWP60" s="265" t="e">
        <f>'Пр 5 (произв)-'!#REF!</f>
        <v>#REF!</v>
      </c>
      <c r="PWQ60" s="265"/>
      <c r="PWR60" s="265"/>
      <c r="PWS60" s="265"/>
      <c r="PWT60" s="265"/>
      <c r="PWU60" s="265"/>
      <c r="PWV60" s="467" t="e">
        <f>'Пр 5 (произв)-'!#REF!</f>
        <v>#REF!</v>
      </c>
      <c r="PWW60" s="265" t="e">
        <f>'Пр 5 (произв)-'!#REF!</f>
        <v>#REF!</v>
      </c>
      <c r="PWX60" s="265" t="e">
        <f>'Пр 5 (произв)-'!#REF!</f>
        <v>#REF!</v>
      </c>
      <c r="PWY60" s="265" t="e">
        <f>'Пр 5 (произв)-'!#REF!</f>
        <v>#REF!</v>
      </c>
      <c r="PWZ60" s="265" t="e">
        <f>'Пр 5 (произв)-'!#REF!</f>
        <v>#REF!</v>
      </c>
      <c r="PXA60" s="265"/>
      <c r="PXB60" s="265"/>
      <c r="PXC60" s="265"/>
      <c r="PXD60" s="265"/>
      <c r="PXE60" s="265"/>
      <c r="PXF60" s="467" t="e">
        <f t="shared" ref="PXF60" si="897">PWB60+PWL60+PWV60</f>
        <v>#REF!</v>
      </c>
      <c r="PXG60" s="468" t="e">
        <f t="shared" ref="PXG60" si="898">PWC60+PWM60+PWW60</f>
        <v>#REF!</v>
      </c>
      <c r="PXH60" s="468" t="e">
        <f t="shared" ref="PXH60" si="899">PWD60+PWN60+PWX60</f>
        <v>#REF!</v>
      </c>
      <c r="PXI60" s="468" t="e">
        <f t="shared" ref="PXI60" si="900">PWE60+PWO60+PWY60</f>
        <v>#REF!</v>
      </c>
      <c r="PXJ60" s="468" t="e">
        <f t="shared" ref="PXJ60" si="901">PWF60+PWP60+PWZ60</f>
        <v>#REF!</v>
      </c>
      <c r="PXK60" s="265"/>
      <c r="PXL60" s="265"/>
      <c r="PXM60" s="265"/>
      <c r="PXN60" s="265"/>
      <c r="PXO60" s="265"/>
      <c r="PXP60" s="35"/>
      <c r="PXQ60" s="34" t="e">
        <f>'Пр 5 (произв)-'!#REF!</f>
        <v>#REF!</v>
      </c>
      <c r="PXR60" s="35" t="e">
        <f>'Пр 5 (произв)-'!#REF!</f>
        <v>#REF!</v>
      </c>
      <c r="PXS60" s="265" t="e">
        <f>'Пр 5 (произв)-'!#REF!</f>
        <v>#REF!</v>
      </c>
      <c r="PXT60" s="265"/>
      <c r="PXU60" s="265"/>
      <c r="PXV60" s="265"/>
      <c r="PXW60" s="265"/>
      <c r="PXX60" s="265"/>
      <c r="PXY60" s="265"/>
      <c r="PXZ60" s="265"/>
      <c r="PYA60" s="265"/>
      <c r="PYB60" s="265"/>
      <c r="PYC60" s="265"/>
      <c r="PYD60" s="265"/>
      <c r="PYE60" s="265"/>
      <c r="PYF60" s="265"/>
      <c r="PYG60" s="265"/>
      <c r="PYH60" s="265"/>
      <c r="PYI60" s="265"/>
      <c r="PYJ60" s="265"/>
      <c r="PYK60" s="265"/>
      <c r="PYL60" s="265"/>
      <c r="PYM60" s="265"/>
      <c r="PYN60" s="466" t="e">
        <f>'Пр 5 (произв)-'!#REF!</f>
        <v>#REF!</v>
      </c>
      <c r="PYO60" s="265" t="e">
        <f>'Пр 5 (произв)-'!#REF!</f>
        <v>#REF!</v>
      </c>
      <c r="PYP60" s="265" t="e">
        <f>'Пр 5 (произв)-'!#REF!</f>
        <v>#REF!</v>
      </c>
      <c r="PYQ60" s="265" t="e">
        <f>'Пр 5 (произв)-'!#REF!</f>
        <v>#REF!</v>
      </c>
      <c r="PYR60" s="265" t="e">
        <f>'Пр 5 (произв)-'!#REF!</f>
        <v>#REF!</v>
      </c>
      <c r="PYS60" s="265"/>
      <c r="PYT60" s="265"/>
      <c r="PYU60" s="265"/>
      <c r="PYV60" s="265"/>
      <c r="PYW60" s="265"/>
      <c r="PYX60" s="467" t="e">
        <f>'Пр 5 (произв)-'!#REF!</f>
        <v>#REF!</v>
      </c>
      <c r="PYY60" s="265" t="e">
        <f>'Пр 5 (произв)-'!#REF!</f>
        <v>#REF!</v>
      </c>
      <c r="PYZ60" s="265" t="e">
        <f>'Пр 5 (произв)-'!#REF!</f>
        <v>#REF!</v>
      </c>
      <c r="PZA60" s="265" t="e">
        <f>'Пр 5 (произв)-'!#REF!</f>
        <v>#REF!</v>
      </c>
      <c r="PZB60" s="265" t="e">
        <f>'Пр 5 (произв)-'!#REF!</f>
        <v>#REF!</v>
      </c>
      <c r="PZC60" s="265"/>
      <c r="PZD60" s="265"/>
      <c r="PZE60" s="265"/>
      <c r="PZF60" s="265"/>
      <c r="PZG60" s="265"/>
      <c r="PZH60" s="467" t="e">
        <f>'Пр 5 (произв)-'!#REF!</f>
        <v>#REF!</v>
      </c>
      <c r="PZI60" s="265" t="e">
        <f>'Пр 5 (произв)-'!#REF!</f>
        <v>#REF!</v>
      </c>
      <c r="PZJ60" s="265" t="e">
        <f>'Пр 5 (произв)-'!#REF!</f>
        <v>#REF!</v>
      </c>
      <c r="PZK60" s="265" t="e">
        <f>'Пр 5 (произв)-'!#REF!</f>
        <v>#REF!</v>
      </c>
      <c r="PZL60" s="265" t="e">
        <f>'Пр 5 (произв)-'!#REF!</f>
        <v>#REF!</v>
      </c>
      <c r="PZM60" s="265"/>
      <c r="PZN60" s="265"/>
      <c r="PZO60" s="265"/>
      <c r="PZP60" s="265"/>
      <c r="PZQ60" s="265"/>
      <c r="PZR60" s="467" t="e">
        <f t="shared" ref="PZR60" si="902">PYN60+PYX60+PZH60</f>
        <v>#REF!</v>
      </c>
      <c r="PZS60" s="468" t="e">
        <f t="shared" ref="PZS60" si="903">PYO60+PYY60+PZI60</f>
        <v>#REF!</v>
      </c>
      <c r="PZT60" s="468" t="e">
        <f t="shared" ref="PZT60" si="904">PYP60+PYZ60+PZJ60</f>
        <v>#REF!</v>
      </c>
      <c r="PZU60" s="468" t="e">
        <f t="shared" ref="PZU60" si="905">PYQ60+PZA60+PZK60</f>
        <v>#REF!</v>
      </c>
      <c r="PZV60" s="468" t="e">
        <f t="shared" ref="PZV60" si="906">PYR60+PZB60+PZL60</f>
        <v>#REF!</v>
      </c>
      <c r="PZW60" s="265"/>
      <c r="PZX60" s="265"/>
      <c r="PZY60" s="265"/>
      <c r="PZZ60" s="265"/>
      <c r="QAA60" s="265"/>
      <c r="QAB60" s="35"/>
      <c r="QAC60" s="34" t="e">
        <f>'Пр 5 (произв)-'!#REF!</f>
        <v>#REF!</v>
      </c>
      <c r="QAD60" s="35" t="e">
        <f>'Пр 5 (произв)-'!#REF!</f>
        <v>#REF!</v>
      </c>
      <c r="QAE60" s="265" t="e">
        <f>'Пр 5 (произв)-'!#REF!</f>
        <v>#REF!</v>
      </c>
      <c r="QAF60" s="265"/>
      <c r="QAG60" s="265"/>
      <c r="QAH60" s="265"/>
      <c r="QAI60" s="265"/>
      <c r="QAJ60" s="265"/>
      <c r="QAK60" s="265"/>
      <c r="QAL60" s="265"/>
      <c r="QAM60" s="265"/>
      <c r="QAN60" s="265"/>
      <c r="QAO60" s="265"/>
      <c r="QAP60" s="265"/>
      <c r="QAQ60" s="265"/>
      <c r="QAR60" s="265"/>
      <c r="QAS60" s="265"/>
      <c r="QAT60" s="265"/>
      <c r="QAU60" s="265"/>
      <c r="QAV60" s="265"/>
      <c r="QAW60" s="265"/>
      <c r="QAX60" s="265"/>
      <c r="QAY60" s="265"/>
      <c r="QAZ60" s="466" t="e">
        <f>'Пр 5 (произв)-'!#REF!</f>
        <v>#REF!</v>
      </c>
      <c r="QBA60" s="265" t="e">
        <f>'Пр 5 (произв)-'!#REF!</f>
        <v>#REF!</v>
      </c>
      <c r="QBB60" s="265" t="e">
        <f>'Пр 5 (произв)-'!#REF!</f>
        <v>#REF!</v>
      </c>
      <c r="QBC60" s="265" t="e">
        <f>'Пр 5 (произв)-'!#REF!</f>
        <v>#REF!</v>
      </c>
      <c r="QBD60" s="265" t="e">
        <f>'Пр 5 (произв)-'!#REF!</f>
        <v>#REF!</v>
      </c>
      <c r="QBE60" s="265"/>
      <c r="QBF60" s="265"/>
      <c r="QBG60" s="265"/>
      <c r="QBH60" s="265"/>
      <c r="QBI60" s="265"/>
      <c r="QBJ60" s="467" t="e">
        <f>'Пр 5 (произв)-'!#REF!</f>
        <v>#REF!</v>
      </c>
      <c r="QBK60" s="265" t="e">
        <f>'Пр 5 (произв)-'!#REF!</f>
        <v>#REF!</v>
      </c>
      <c r="QBL60" s="265" t="e">
        <f>'Пр 5 (произв)-'!#REF!</f>
        <v>#REF!</v>
      </c>
      <c r="QBM60" s="265" t="e">
        <f>'Пр 5 (произв)-'!#REF!</f>
        <v>#REF!</v>
      </c>
      <c r="QBN60" s="265" t="e">
        <f>'Пр 5 (произв)-'!#REF!</f>
        <v>#REF!</v>
      </c>
      <c r="QBO60" s="265"/>
      <c r="QBP60" s="265"/>
      <c r="QBQ60" s="265"/>
      <c r="QBR60" s="265"/>
      <c r="QBS60" s="265"/>
      <c r="QBT60" s="467" t="e">
        <f>'Пр 5 (произв)-'!#REF!</f>
        <v>#REF!</v>
      </c>
      <c r="QBU60" s="265" t="e">
        <f>'Пр 5 (произв)-'!#REF!</f>
        <v>#REF!</v>
      </c>
      <c r="QBV60" s="265" t="e">
        <f>'Пр 5 (произв)-'!#REF!</f>
        <v>#REF!</v>
      </c>
      <c r="QBW60" s="265" t="e">
        <f>'Пр 5 (произв)-'!#REF!</f>
        <v>#REF!</v>
      </c>
      <c r="QBX60" s="265" t="e">
        <f>'Пр 5 (произв)-'!#REF!</f>
        <v>#REF!</v>
      </c>
      <c r="QBY60" s="265"/>
      <c r="QBZ60" s="265"/>
      <c r="QCA60" s="265"/>
      <c r="QCB60" s="265"/>
      <c r="QCC60" s="265"/>
      <c r="QCD60" s="467" t="e">
        <f t="shared" ref="QCD60" si="907">QAZ60+QBJ60+QBT60</f>
        <v>#REF!</v>
      </c>
      <c r="QCE60" s="468" t="e">
        <f t="shared" ref="QCE60" si="908">QBA60+QBK60+QBU60</f>
        <v>#REF!</v>
      </c>
      <c r="QCF60" s="468" t="e">
        <f t="shared" ref="QCF60" si="909">QBB60+QBL60+QBV60</f>
        <v>#REF!</v>
      </c>
      <c r="QCG60" s="468" t="e">
        <f t="shared" ref="QCG60" si="910">QBC60+QBM60+QBW60</f>
        <v>#REF!</v>
      </c>
      <c r="QCH60" s="468" t="e">
        <f t="shared" ref="QCH60" si="911">QBD60+QBN60+QBX60</f>
        <v>#REF!</v>
      </c>
      <c r="QCI60" s="265"/>
      <c r="QCJ60" s="265"/>
      <c r="QCK60" s="265"/>
      <c r="QCL60" s="265"/>
      <c r="QCM60" s="265"/>
      <c r="QCN60" s="35"/>
      <c r="QCO60" s="34" t="e">
        <f>'Пр 5 (произв)-'!#REF!</f>
        <v>#REF!</v>
      </c>
      <c r="QCP60" s="35" t="e">
        <f>'Пр 5 (произв)-'!#REF!</f>
        <v>#REF!</v>
      </c>
      <c r="QCQ60" s="265" t="e">
        <f>'Пр 5 (произв)-'!#REF!</f>
        <v>#REF!</v>
      </c>
      <c r="QCR60" s="265"/>
      <c r="QCS60" s="265"/>
      <c r="QCT60" s="265"/>
      <c r="QCU60" s="265"/>
      <c r="QCV60" s="265"/>
      <c r="QCW60" s="265"/>
      <c r="QCX60" s="265"/>
      <c r="QCY60" s="265"/>
      <c r="QCZ60" s="265"/>
      <c r="QDA60" s="265"/>
      <c r="QDB60" s="265"/>
      <c r="QDC60" s="265"/>
      <c r="QDD60" s="265"/>
      <c r="QDE60" s="265"/>
      <c r="QDF60" s="265"/>
      <c r="QDG60" s="265"/>
      <c r="QDH60" s="265"/>
      <c r="QDI60" s="265"/>
      <c r="QDJ60" s="265"/>
      <c r="QDK60" s="265"/>
      <c r="QDL60" s="466" t="e">
        <f>'Пр 5 (произв)-'!#REF!</f>
        <v>#REF!</v>
      </c>
      <c r="QDM60" s="265" t="e">
        <f>'Пр 5 (произв)-'!#REF!</f>
        <v>#REF!</v>
      </c>
      <c r="QDN60" s="265" t="e">
        <f>'Пр 5 (произв)-'!#REF!</f>
        <v>#REF!</v>
      </c>
      <c r="QDO60" s="265" t="e">
        <f>'Пр 5 (произв)-'!#REF!</f>
        <v>#REF!</v>
      </c>
      <c r="QDP60" s="265" t="e">
        <f>'Пр 5 (произв)-'!#REF!</f>
        <v>#REF!</v>
      </c>
      <c r="QDQ60" s="265"/>
      <c r="QDR60" s="265"/>
      <c r="QDS60" s="265"/>
      <c r="QDT60" s="265"/>
      <c r="QDU60" s="265"/>
      <c r="QDV60" s="467" t="e">
        <f>'Пр 5 (произв)-'!#REF!</f>
        <v>#REF!</v>
      </c>
      <c r="QDW60" s="265" t="e">
        <f>'Пр 5 (произв)-'!#REF!</f>
        <v>#REF!</v>
      </c>
      <c r="QDX60" s="265" t="e">
        <f>'Пр 5 (произв)-'!#REF!</f>
        <v>#REF!</v>
      </c>
      <c r="QDY60" s="265" t="e">
        <f>'Пр 5 (произв)-'!#REF!</f>
        <v>#REF!</v>
      </c>
      <c r="QDZ60" s="265" t="e">
        <f>'Пр 5 (произв)-'!#REF!</f>
        <v>#REF!</v>
      </c>
      <c r="QEA60" s="265"/>
      <c r="QEB60" s="265"/>
      <c r="QEC60" s="265"/>
      <c r="QED60" s="265"/>
      <c r="QEE60" s="265"/>
      <c r="QEF60" s="467" t="e">
        <f>'Пр 5 (произв)-'!#REF!</f>
        <v>#REF!</v>
      </c>
      <c r="QEG60" s="265" t="e">
        <f>'Пр 5 (произв)-'!#REF!</f>
        <v>#REF!</v>
      </c>
      <c r="QEH60" s="265" t="e">
        <f>'Пр 5 (произв)-'!#REF!</f>
        <v>#REF!</v>
      </c>
      <c r="QEI60" s="265" t="e">
        <f>'Пр 5 (произв)-'!#REF!</f>
        <v>#REF!</v>
      </c>
      <c r="QEJ60" s="265" t="e">
        <f>'Пр 5 (произв)-'!#REF!</f>
        <v>#REF!</v>
      </c>
      <c r="QEK60" s="265"/>
      <c r="QEL60" s="265"/>
      <c r="QEM60" s="265"/>
      <c r="QEN60" s="265"/>
      <c r="QEO60" s="265"/>
      <c r="QEP60" s="467" t="e">
        <f t="shared" ref="QEP60" si="912">QDL60+QDV60+QEF60</f>
        <v>#REF!</v>
      </c>
      <c r="QEQ60" s="468" t="e">
        <f t="shared" ref="QEQ60" si="913">QDM60+QDW60+QEG60</f>
        <v>#REF!</v>
      </c>
      <c r="QER60" s="468" t="e">
        <f t="shared" ref="QER60" si="914">QDN60+QDX60+QEH60</f>
        <v>#REF!</v>
      </c>
      <c r="QES60" s="468" t="e">
        <f t="shared" ref="QES60" si="915">QDO60+QDY60+QEI60</f>
        <v>#REF!</v>
      </c>
      <c r="QET60" s="468" t="e">
        <f t="shared" ref="QET60" si="916">QDP60+QDZ60+QEJ60</f>
        <v>#REF!</v>
      </c>
      <c r="QEU60" s="265"/>
      <c r="QEV60" s="265"/>
      <c r="QEW60" s="265"/>
      <c r="QEX60" s="265"/>
      <c r="QEY60" s="265"/>
      <c r="QEZ60" s="35"/>
      <c r="QFA60" s="34" t="e">
        <f>'Пр 5 (произв)-'!#REF!</f>
        <v>#REF!</v>
      </c>
      <c r="QFB60" s="35" t="e">
        <f>'Пр 5 (произв)-'!#REF!</f>
        <v>#REF!</v>
      </c>
      <c r="QFC60" s="265" t="e">
        <f>'Пр 5 (произв)-'!#REF!</f>
        <v>#REF!</v>
      </c>
      <c r="QFD60" s="265"/>
      <c r="QFE60" s="265"/>
      <c r="QFF60" s="265"/>
      <c r="QFG60" s="265"/>
      <c r="QFH60" s="265"/>
      <c r="QFI60" s="265"/>
      <c r="QFJ60" s="265"/>
      <c r="QFK60" s="265"/>
      <c r="QFL60" s="265"/>
      <c r="QFM60" s="265"/>
      <c r="QFN60" s="265"/>
      <c r="QFO60" s="265"/>
      <c r="QFP60" s="265"/>
      <c r="QFQ60" s="265"/>
      <c r="QFR60" s="265"/>
      <c r="QFS60" s="265"/>
      <c r="QFT60" s="265"/>
      <c r="QFU60" s="265"/>
      <c r="QFV60" s="265"/>
      <c r="QFW60" s="265"/>
      <c r="QFX60" s="466" t="e">
        <f>'Пр 5 (произв)-'!#REF!</f>
        <v>#REF!</v>
      </c>
      <c r="QFY60" s="265" t="e">
        <f>'Пр 5 (произв)-'!#REF!</f>
        <v>#REF!</v>
      </c>
      <c r="QFZ60" s="265" t="e">
        <f>'Пр 5 (произв)-'!#REF!</f>
        <v>#REF!</v>
      </c>
      <c r="QGA60" s="265" t="e">
        <f>'Пр 5 (произв)-'!#REF!</f>
        <v>#REF!</v>
      </c>
      <c r="QGB60" s="265" t="e">
        <f>'Пр 5 (произв)-'!#REF!</f>
        <v>#REF!</v>
      </c>
      <c r="QGC60" s="265"/>
      <c r="QGD60" s="265"/>
      <c r="QGE60" s="265"/>
      <c r="QGF60" s="265"/>
      <c r="QGG60" s="265"/>
      <c r="QGH60" s="467" t="e">
        <f>'Пр 5 (произв)-'!#REF!</f>
        <v>#REF!</v>
      </c>
      <c r="QGI60" s="265" t="e">
        <f>'Пр 5 (произв)-'!#REF!</f>
        <v>#REF!</v>
      </c>
      <c r="QGJ60" s="265" t="e">
        <f>'Пр 5 (произв)-'!#REF!</f>
        <v>#REF!</v>
      </c>
      <c r="QGK60" s="265" t="e">
        <f>'Пр 5 (произв)-'!#REF!</f>
        <v>#REF!</v>
      </c>
      <c r="QGL60" s="265" t="e">
        <f>'Пр 5 (произв)-'!#REF!</f>
        <v>#REF!</v>
      </c>
      <c r="QGM60" s="265"/>
      <c r="QGN60" s="265"/>
      <c r="QGO60" s="265"/>
      <c r="QGP60" s="265"/>
      <c r="QGQ60" s="265"/>
      <c r="QGR60" s="467" t="e">
        <f>'Пр 5 (произв)-'!#REF!</f>
        <v>#REF!</v>
      </c>
      <c r="QGS60" s="265" t="e">
        <f>'Пр 5 (произв)-'!#REF!</f>
        <v>#REF!</v>
      </c>
      <c r="QGT60" s="265" t="e">
        <f>'Пр 5 (произв)-'!#REF!</f>
        <v>#REF!</v>
      </c>
      <c r="QGU60" s="265" t="e">
        <f>'Пр 5 (произв)-'!#REF!</f>
        <v>#REF!</v>
      </c>
      <c r="QGV60" s="265" t="e">
        <f>'Пр 5 (произв)-'!#REF!</f>
        <v>#REF!</v>
      </c>
      <c r="QGW60" s="265"/>
      <c r="QGX60" s="265"/>
      <c r="QGY60" s="265"/>
      <c r="QGZ60" s="265"/>
      <c r="QHA60" s="265"/>
      <c r="QHB60" s="467" t="e">
        <f t="shared" ref="QHB60" si="917">QFX60+QGH60+QGR60</f>
        <v>#REF!</v>
      </c>
      <c r="QHC60" s="468" t="e">
        <f t="shared" ref="QHC60" si="918">QFY60+QGI60+QGS60</f>
        <v>#REF!</v>
      </c>
      <c r="QHD60" s="468" t="e">
        <f t="shared" ref="QHD60" si="919">QFZ60+QGJ60+QGT60</f>
        <v>#REF!</v>
      </c>
      <c r="QHE60" s="468" t="e">
        <f t="shared" ref="QHE60" si="920">QGA60+QGK60+QGU60</f>
        <v>#REF!</v>
      </c>
      <c r="QHF60" s="468" t="e">
        <f t="shared" ref="QHF60" si="921">QGB60+QGL60+QGV60</f>
        <v>#REF!</v>
      </c>
      <c r="QHG60" s="265"/>
      <c r="QHH60" s="265"/>
      <c r="QHI60" s="265"/>
      <c r="QHJ60" s="265"/>
      <c r="QHK60" s="265"/>
      <c r="QHL60" s="35"/>
      <c r="QHM60" s="34" t="e">
        <f>'Пр 5 (произв)-'!#REF!</f>
        <v>#REF!</v>
      </c>
      <c r="QHN60" s="35" t="e">
        <f>'Пр 5 (произв)-'!#REF!</f>
        <v>#REF!</v>
      </c>
      <c r="QHO60" s="265" t="e">
        <f>'Пр 5 (произв)-'!#REF!</f>
        <v>#REF!</v>
      </c>
      <c r="QHP60" s="265"/>
      <c r="QHQ60" s="265"/>
      <c r="QHR60" s="265"/>
      <c r="QHS60" s="265"/>
      <c r="QHT60" s="265"/>
      <c r="QHU60" s="265"/>
      <c r="QHV60" s="265"/>
      <c r="QHW60" s="265"/>
      <c r="QHX60" s="265"/>
      <c r="QHY60" s="265"/>
      <c r="QHZ60" s="265"/>
      <c r="QIA60" s="265"/>
      <c r="QIB60" s="265"/>
      <c r="QIC60" s="265"/>
      <c r="QID60" s="265"/>
      <c r="QIE60" s="265"/>
      <c r="QIF60" s="265"/>
      <c r="QIG60" s="265"/>
      <c r="QIH60" s="265"/>
      <c r="QII60" s="265"/>
      <c r="QIJ60" s="466" t="e">
        <f>'Пр 5 (произв)-'!#REF!</f>
        <v>#REF!</v>
      </c>
      <c r="QIK60" s="265" t="e">
        <f>'Пр 5 (произв)-'!#REF!</f>
        <v>#REF!</v>
      </c>
      <c r="QIL60" s="265" t="e">
        <f>'Пр 5 (произв)-'!#REF!</f>
        <v>#REF!</v>
      </c>
      <c r="QIM60" s="265" t="e">
        <f>'Пр 5 (произв)-'!#REF!</f>
        <v>#REF!</v>
      </c>
      <c r="QIN60" s="265" t="e">
        <f>'Пр 5 (произв)-'!#REF!</f>
        <v>#REF!</v>
      </c>
      <c r="QIO60" s="265"/>
      <c r="QIP60" s="265"/>
      <c r="QIQ60" s="265"/>
      <c r="QIR60" s="265"/>
      <c r="QIS60" s="265"/>
      <c r="QIT60" s="467" t="e">
        <f>'Пр 5 (произв)-'!#REF!</f>
        <v>#REF!</v>
      </c>
      <c r="QIU60" s="265" t="e">
        <f>'Пр 5 (произв)-'!#REF!</f>
        <v>#REF!</v>
      </c>
      <c r="QIV60" s="265" t="e">
        <f>'Пр 5 (произв)-'!#REF!</f>
        <v>#REF!</v>
      </c>
      <c r="QIW60" s="265" t="e">
        <f>'Пр 5 (произв)-'!#REF!</f>
        <v>#REF!</v>
      </c>
      <c r="QIX60" s="265" t="e">
        <f>'Пр 5 (произв)-'!#REF!</f>
        <v>#REF!</v>
      </c>
      <c r="QIY60" s="265"/>
      <c r="QIZ60" s="265"/>
      <c r="QJA60" s="265"/>
      <c r="QJB60" s="265"/>
      <c r="QJC60" s="265"/>
      <c r="QJD60" s="467" t="e">
        <f>'Пр 5 (произв)-'!#REF!</f>
        <v>#REF!</v>
      </c>
      <c r="QJE60" s="265" t="e">
        <f>'Пр 5 (произв)-'!#REF!</f>
        <v>#REF!</v>
      </c>
      <c r="QJF60" s="265" t="e">
        <f>'Пр 5 (произв)-'!#REF!</f>
        <v>#REF!</v>
      </c>
      <c r="QJG60" s="265" t="e">
        <f>'Пр 5 (произв)-'!#REF!</f>
        <v>#REF!</v>
      </c>
      <c r="QJH60" s="265" t="e">
        <f>'Пр 5 (произв)-'!#REF!</f>
        <v>#REF!</v>
      </c>
      <c r="QJI60" s="265"/>
      <c r="QJJ60" s="265"/>
      <c r="QJK60" s="265"/>
      <c r="QJL60" s="265"/>
      <c r="QJM60" s="265"/>
      <c r="QJN60" s="467" t="e">
        <f t="shared" ref="QJN60" si="922">QIJ60+QIT60+QJD60</f>
        <v>#REF!</v>
      </c>
      <c r="QJO60" s="468" t="e">
        <f t="shared" ref="QJO60" si="923">QIK60+QIU60+QJE60</f>
        <v>#REF!</v>
      </c>
      <c r="QJP60" s="468" t="e">
        <f t="shared" ref="QJP60" si="924">QIL60+QIV60+QJF60</f>
        <v>#REF!</v>
      </c>
      <c r="QJQ60" s="468" t="e">
        <f t="shared" ref="QJQ60" si="925">QIM60+QIW60+QJG60</f>
        <v>#REF!</v>
      </c>
      <c r="QJR60" s="468" t="e">
        <f t="shared" ref="QJR60" si="926">QIN60+QIX60+QJH60</f>
        <v>#REF!</v>
      </c>
      <c r="QJS60" s="265"/>
      <c r="QJT60" s="265"/>
      <c r="QJU60" s="265"/>
      <c r="QJV60" s="265"/>
      <c r="QJW60" s="265"/>
      <c r="QJX60" s="35"/>
      <c r="QJY60" s="34" t="e">
        <f>'Пр 5 (произв)-'!#REF!</f>
        <v>#REF!</v>
      </c>
      <c r="QJZ60" s="35" t="e">
        <f>'Пр 5 (произв)-'!#REF!</f>
        <v>#REF!</v>
      </c>
      <c r="QKA60" s="265" t="e">
        <f>'Пр 5 (произв)-'!#REF!</f>
        <v>#REF!</v>
      </c>
      <c r="QKB60" s="265"/>
      <c r="QKC60" s="265"/>
      <c r="QKD60" s="265"/>
      <c r="QKE60" s="265"/>
      <c r="QKF60" s="265"/>
      <c r="QKG60" s="265"/>
      <c r="QKH60" s="265"/>
      <c r="QKI60" s="265"/>
      <c r="QKJ60" s="265"/>
      <c r="QKK60" s="265"/>
      <c r="QKL60" s="265"/>
      <c r="QKM60" s="265"/>
      <c r="QKN60" s="265"/>
      <c r="QKO60" s="265"/>
      <c r="QKP60" s="265"/>
      <c r="QKQ60" s="265"/>
      <c r="QKR60" s="265"/>
      <c r="QKS60" s="265"/>
      <c r="QKT60" s="265"/>
      <c r="QKU60" s="265"/>
      <c r="QKV60" s="466" t="e">
        <f>'Пр 5 (произв)-'!#REF!</f>
        <v>#REF!</v>
      </c>
      <c r="QKW60" s="265" t="e">
        <f>'Пр 5 (произв)-'!#REF!</f>
        <v>#REF!</v>
      </c>
      <c r="QKX60" s="265" t="e">
        <f>'Пр 5 (произв)-'!#REF!</f>
        <v>#REF!</v>
      </c>
      <c r="QKY60" s="265" t="e">
        <f>'Пр 5 (произв)-'!#REF!</f>
        <v>#REF!</v>
      </c>
      <c r="QKZ60" s="265" t="e">
        <f>'Пр 5 (произв)-'!#REF!</f>
        <v>#REF!</v>
      </c>
      <c r="QLA60" s="265"/>
      <c r="QLB60" s="265"/>
      <c r="QLC60" s="265"/>
      <c r="QLD60" s="265"/>
      <c r="QLE60" s="265"/>
      <c r="QLF60" s="467" t="e">
        <f>'Пр 5 (произв)-'!#REF!</f>
        <v>#REF!</v>
      </c>
      <c r="QLG60" s="265" t="e">
        <f>'Пр 5 (произв)-'!#REF!</f>
        <v>#REF!</v>
      </c>
      <c r="QLH60" s="265" t="e">
        <f>'Пр 5 (произв)-'!#REF!</f>
        <v>#REF!</v>
      </c>
      <c r="QLI60" s="265" t="e">
        <f>'Пр 5 (произв)-'!#REF!</f>
        <v>#REF!</v>
      </c>
      <c r="QLJ60" s="265" t="e">
        <f>'Пр 5 (произв)-'!#REF!</f>
        <v>#REF!</v>
      </c>
      <c r="QLK60" s="265"/>
      <c r="QLL60" s="265"/>
      <c r="QLM60" s="265"/>
      <c r="QLN60" s="265"/>
      <c r="QLO60" s="265"/>
      <c r="QLP60" s="467" t="e">
        <f>'Пр 5 (произв)-'!#REF!</f>
        <v>#REF!</v>
      </c>
      <c r="QLQ60" s="265" t="e">
        <f>'Пр 5 (произв)-'!#REF!</f>
        <v>#REF!</v>
      </c>
      <c r="QLR60" s="265" t="e">
        <f>'Пр 5 (произв)-'!#REF!</f>
        <v>#REF!</v>
      </c>
      <c r="QLS60" s="265" t="e">
        <f>'Пр 5 (произв)-'!#REF!</f>
        <v>#REF!</v>
      </c>
      <c r="QLT60" s="265" t="e">
        <f>'Пр 5 (произв)-'!#REF!</f>
        <v>#REF!</v>
      </c>
      <c r="QLU60" s="265"/>
      <c r="QLV60" s="265"/>
      <c r="QLW60" s="265"/>
      <c r="QLX60" s="265"/>
      <c r="QLY60" s="265"/>
      <c r="QLZ60" s="467" t="e">
        <f t="shared" ref="QLZ60" si="927">QKV60+QLF60+QLP60</f>
        <v>#REF!</v>
      </c>
      <c r="QMA60" s="468" t="e">
        <f t="shared" ref="QMA60" si="928">QKW60+QLG60+QLQ60</f>
        <v>#REF!</v>
      </c>
      <c r="QMB60" s="468" t="e">
        <f t="shared" ref="QMB60" si="929">QKX60+QLH60+QLR60</f>
        <v>#REF!</v>
      </c>
      <c r="QMC60" s="468" t="e">
        <f t="shared" ref="QMC60" si="930">QKY60+QLI60+QLS60</f>
        <v>#REF!</v>
      </c>
      <c r="QMD60" s="468" t="e">
        <f t="shared" ref="QMD60" si="931">QKZ60+QLJ60+QLT60</f>
        <v>#REF!</v>
      </c>
      <c r="QME60" s="265"/>
      <c r="QMF60" s="265"/>
      <c r="QMG60" s="265"/>
      <c r="QMH60" s="265"/>
      <c r="QMI60" s="265"/>
      <c r="QMJ60" s="35"/>
      <c r="QMK60" s="34" t="e">
        <f>'Пр 5 (произв)-'!#REF!</f>
        <v>#REF!</v>
      </c>
      <c r="QML60" s="35" t="e">
        <f>'Пр 5 (произв)-'!#REF!</f>
        <v>#REF!</v>
      </c>
      <c r="QMM60" s="265" t="e">
        <f>'Пр 5 (произв)-'!#REF!</f>
        <v>#REF!</v>
      </c>
      <c r="QMN60" s="265"/>
      <c r="QMO60" s="265"/>
      <c r="QMP60" s="265"/>
      <c r="QMQ60" s="265"/>
      <c r="QMR60" s="265"/>
      <c r="QMS60" s="265"/>
      <c r="QMT60" s="265"/>
      <c r="QMU60" s="265"/>
      <c r="QMV60" s="265"/>
      <c r="QMW60" s="265"/>
      <c r="QMX60" s="265"/>
      <c r="QMY60" s="265"/>
      <c r="QMZ60" s="265"/>
      <c r="QNA60" s="265"/>
      <c r="QNB60" s="265"/>
      <c r="QNC60" s="265"/>
      <c r="QND60" s="265"/>
      <c r="QNE60" s="265"/>
      <c r="QNF60" s="265"/>
      <c r="QNG60" s="265"/>
      <c r="QNH60" s="466" t="e">
        <f>'Пр 5 (произв)-'!#REF!</f>
        <v>#REF!</v>
      </c>
      <c r="QNI60" s="265" t="e">
        <f>'Пр 5 (произв)-'!#REF!</f>
        <v>#REF!</v>
      </c>
      <c r="QNJ60" s="265" t="e">
        <f>'Пр 5 (произв)-'!#REF!</f>
        <v>#REF!</v>
      </c>
      <c r="QNK60" s="265" t="e">
        <f>'Пр 5 (произв)-'!#REF!</f>
        <v>#REF!</v>
      </c>
      <c r="QNL60" s="265" t="e">
        <f>'Пр 5 (произв)-'!#REF!</f>
        <v>#REF!</v>
      </c>
      <c r="QNM60" s="265"/>
      <c r="QNN60" s="265"/>
      <c r="QNO60" s="265"/>
      <c r="QNP60" s="265"/>
      <c r="QNQ60" s="265"/>
      <c r="QNR60" s="467" t="e">
        <f>'Пр 5 (произв)-'!#REF!</f>
        <v>#REF!</v>
      </c>
      <c r="QNS60" s="265" t="e">
        <f>'Пр 5 (произв)-'!#REF!</f>
        <v>#REF!</v>
      </c>
      <c r="QNT60" s="265" t="e">
        <f>'Пр 5 (произв)-'!#REF!</f>
        <v>#REF!</v>
      </c>
      <c r="QNU60" s="265" t="e">
        <f>'Пр 5 (произв)-'!#REF!</f>
        <v>#REF!</v>
      </c>
      <c r="QNV60" s="265" t="e">
        <f>'Пр 5 (произв)-'!#REF!</f>
        <v>#REF!</v>
      </c>
      <c r="QNW60" s="265"/>
      <c r="QNX60" s="265"/>
      <c r="QNY60" s="265"/>
      <c r="QNZ60" s="265"/>
      <c r="QOA60" s="265"/>
      <c r="QOB60" s="467" t="e">
        <f>'Пр 5 (произв)-'!#REF!</f>
        <v>#REF!</v>
      </c>
      <c r="QOC60" s="265" t="e">
        <f>'Пр 5 (произв)-'!#REF!</f>
        <v>#REF!</v>
      </c>
      <c r="QOD60" s="265" t="e">
        <f>'Пр 5 (произв)-'!#REF!</f>
        <v>#REF!</v>
      </c>
      <c r="QOE60" s="265" t="e">
        <f>'Пр 5 (произв)-'!#REF!</f>
        <v>#REF!</v>
      </c>
      <c r="QOF60" s="265" t="e">
        <f>'Пр 5 (произв)-'!#REF!</f>
        <v>#REF!</v>
      </c>
      <c r="QOG60" s="265"/>
      <c r="QOH60" s="265"/>
      <c r="QOI60" s="265"/>
      <c r="QOJ60" s="265"/>
      <c r="QOK60" s="265"/>
      <c r="QOL60" s="467" t="e">
        <f t="shared" ref="QOL60" si="932">QNH60+QNR60+QOB60</f>
        <v>#REF!</v>
      </c>
      <c r="QOM60" s="468" t="e">
        <f t="shared" ref="QOM60" si="933">QNI60+QNS60+QOC60</f>
        <v>#REF!</v>
      </c>
      <c r="QON60" s="468" t="e">
        <f t="shared" ref="QON60" si="934">QNJ60+QNT60+QOD60</f>
        <v>#REF!</v>
      </c>
      <c r="QOO60" s="468" t="e">
        <f t="shared" ref="QOO60" si="935">QNK60+QNU60+QOE60</f>
        <v>#REF!</v>
      </c>
      <c r="QOP60" s="468" t="e">
        <f t="shared" ref="QOP60" si="936">QNL60+QNV60+QOF60</f>
        <v>#REF!</v>
      </c>
      <c r="QOQ60" s="265"/>
      <c r="QOR60" s="265"/>
      <c r="QOS60" s="265"/>
      <c r="QOT60" s="265"/>
      <c r="QOU60" s="265"/>
      <c r="QOV60" s="35"/>
      <c r="QOW60" s="34" t="e">
        <f>'Пр 5 (произв)-'!#REF!</f>
        <v>#REF!</v>
      </c>
      <c r="QOX60" s="35" t="e">
        <f>'Пр 5 (произв)-'!#REF!</f>
        <v>#REF!</v>
      </c>
      <c r="QOY60" s="265" t="e">
        <f>'Пр 5 (произв)-'!#REF!</f>
        <v>#REF!</v>
      </c>
      <c r="QOZ60" s="265"/>
      <c r="QPA60" s="265"/>
      <c r="QPB60" s="265"/>
      <c r="QPC60" s="265"/>
      <c r="QPD60" s="265"/>
      <c r="QPE60" s="265"/>
      <c r="QPF60" s="265"/>
      <c r="QPG60" s="265"/>
      <c r="QPH60" s="265"/>
      <c r="QPI60" s="265"/>
      <c r="QPJ60" s="265"/>
      <c r="QPK60" s="265"/>
      <c r="QPL60" s="265"/>
      <c r="QPM60" s="265"/>
      <c r="QPN60" s="265"/>
      <c r="QPO60" s="265"/>
      <c r="QPP60" s="265"/>
      <c r="QPQ60" s="265"/>
      <c r="QPR60" s="265"/>
      <c r="QPS60" s="265"/>
      <c r="QPT60" s="466" t="e">
        <f>'Пр 5 (произв)-'!#REF!</f>
        <v>#REF!</v>
      </c>
      <c r="QPU60" s="265" t="e">
        <f>'Пр 5 (произв)-'!#REF!</f>
        <v>#REF!</v>
      </c>
      <c r="QPV60" s="265" t="e">
        <f>'Пр 5 (произв)-'!#REF!</f>
        <v>#REF!</v>
      </c>
      <c r="QPW60" s="265" t="e">
        <f>'Пр 5 (произв)-'!#REF!</f>
        <v>#REF!</v>
      </c>
      <c r="QPX60" s="265" t="e">
        <f>'Пр 5 (произв)-'!#REF!</f>
        <v>#REF!</v>
      </c>
      <c r="QPY60" s="265"/>
      <c r="QPZ60" s="265"/>
      <c r="QQA60" s="265"/>
      <c r="QQB60" s="265"/>
      <c r="QQC60" s="265"/>
      <c r="QQD60" s="467" t="e">
        <f>'Пр 5 (произв)-'!#REF!</f>
        <v>#REF!</v>
      </c>
      <c r="QQE60" s="265" t="e">
        <f>'Пр 5 (произв)-'!#REF!</f>
        <v>#REF!</v>
      </c>
      <c r="QQF60" s="265" t="e">
        <f>'Пр 5 (произв)-'!#REF!</f>
        <v>#REF!</v>
      </c>
      <c r="QQG60" s="265" t="e">
        <f>'Пр 5 (произв)-'!#REF!</f>
        <v>#REF!</v>
      </c>
      <c r="QQH60" s="265" t="e">
        <f>'Пр 5 (произв)-'!#REF!</f>
        <v>#REF!</v>
      </c>
      <c r="QQI60" s="265"/>
      <c r="QQJ60" s="265"/>
      <c r="QQK60" s="265"/>
      <c r="QQL60" s="265"/>
      <c r="QQM60" s="265"/>
      <c r="QQN60" s="467" t="e">
        <f>'Пр 5 (произв)-'!#REF!</f>
        <v>#REF!</v>
      </c>
      <c r="QQO60" s="265" t="e">
        <f>'Пр 5 (произв)-'!#REF!</f>
        <v>#REF!</v>
      </c>
      <c r="QQP60" s="265" t="e">
        <f>'Пр 5 (произв)-'!#REF!</f>
        <v>#REF!</v>
      </c>
      <c r="QQQ60" s="265" t="e">
        <f>'Пр 5 (произв)-'!#REF!</f>
        <v>#REF!</v>
      </c>
      <c r="QQR60" s="265" t="e">
        <f>'Пр 5 (произв)-'!#REF!</f>
        <v>#REF!</v>
      </c>
      <c r="QQS60" s="265"/>
      <c r="QQT60" s="265"/>
      <c r="QQU60" s="265"/>
      <c r="QQV60" s="265"/>
      <c r="QQW60" s="265"/>
      <c r="QQX60" s="467" t="e">
        <f t="shared" ref="QQX60" si="937">QPT60+QQD60+QQN60</f>
        <v>#REF!</v>
      </c>
      <c r="QQY60" s="468" t="e">
        <f t="shared" ref="QQY60" si="938">QPU60+QQE60+QQO60</f>
        <v>#REF!</v>
      </c>
      <c r="QQZ60" s="468" t="e">
        <f t="shared" ref="QQZ60" si="939">QPV60+QQF60+QQP60</f>
        <v>#REF!</v>
      </c>
      <c r="QRA60" s="468" t="e">
        <f t="shared" ref="QRA60" si="940">QPW60+QQG60+QQQ60</f>
        <v>#REF!</v>
      </c>
      <c r="QRB60" s="468" t="e">
        <f t="shared" ref="QRB60" si="941">QPX60+QQH60+QQR60</f>
        <v>#REF!</v>
      </c>
      <c r="QRC60" s="265"/>
      <c r="QRD60" s="265"/>
      <c r="QRE60" s="265"/>
      <c r="QRF60" s="265"/>
      <c r="QRG60" s="265"/>
      <c r="QRH60" s="35"/>
      <c r="QRI60" s="34" t="e">
        <f>'Пр 5 (произв)-'!#REF!</f>
        <v>#REF!</v>
      </c>
      <c r="QRJ60" s="35" t="e">
        <f>'Пр 5 (произв)-'!#REF!</f>
        <v>#REF!</v>
      </c>
      <c r="QRK60" s="265" t="e">
        <f>'Пр 5 (произв)-'!#REF!</f>
        <v>#REF!</v>
      </c>
      <c r="QRL60" s="265"/>
      <c r="QRM60" s="265"/>
      <c r="QRN60" s="265"/>
      <c r="QRO60" s="265"/>
      <c r="QRP60" s="265"/>
      <c r="QRQ60" s="265"/>
      <c r="QRR60" s="265"/>
      <c r="QRS60" s="265"/>
      <c r="QRT60" s="265"/>
      <c r="QRU60" s="265"/>
      <c r="QRV60" s="265"/>
      <c r="QRW60" s="265"/>
      <c r="QRX60" s="265"/>
      <c r="QRY60" s="265"/>
      <c r="QRZ60" s="265"/>
      <c r="QSA60" s="265"/>
      <c r="QSB60" s="265"/>
      <c r="QSC60" s="265"/>
      <c r="QSD60" s="265"/>
      <c r="QSE60" s="265"/>
      <c r="QSF60" s="466" t="e">
        <f>'Пр 5 (произв)-'!#REF!</f>
        <v>#REF!</v>
      </c>
      <c r="QSG60" s="265" t="e">
        <f>'Пр 5 (произв)-'!#REF!</f>
        <v>#REF!</v>
      </c>
      <c r="QSH60" s="265" t="e">
        <f>'Пр 5 (произв)-'!#REF!</f>
        <v>#REF!</v>
      </c>
      <c r="QSI60" s="265" t="e">
        <f>'Пр 5 (произв)-'!#REF!</f>
        <v>#REF!</v>
      </c>
      <c r="QSJ60" s="265" t="e">
        <f>'Пр 5 (произв)-'!#REF!</f>
        <v>#REF!</v>
      </c>
      <c r="QSK60" s="265"/>
      <c r="QSL60" s="265"/>
      <c r="QSM60" s="265"/>
      <c r="QSN60" s="265"/>
      <c r="QSO60" s="265"/>
      <c r="QSP60" s="467" t="e">
        <f>'Пр 5 (произв)-'!#REF!</f>
        <v>#REF!</v>
      </c>
      <c r="QSQ60" s="265" t="e">
        <f>'Пр 5 (произв)-'!#REF!</f>
        <v>#REF!</v>
      </c>
      <c r="QSR60" s="265" t="e">
        <f>'Пр 5 (произв)-'!#REF!</f>
        <v>#REF!</v>
      </c>
      <c r="QSS60" s="265" t="e">
        <f>'Пр 5 (произв)-'!#REF!</f>
        <v>#REF!</v>
      </c>
      <c r="QST60" s="265" t="e">
        <f>'Пр 5 (произв)-'!#REF!</f>
        <v>#REF!</v>
      </c>
      <c r="QSU60" s="265"/>
      <c r="QSV60" s="265"/>
      <c r="QSW60" s="265"/>
      <c r="QSX60" s="265"/>
      <c r="QSY60" s="265"/>
      <c r="QSZ60" s="467" t="e">
        <f>'Пр 5 (произв)-'!#REF!</f>
        <v>#REF!</v>
      </c>
      <c r="QTA60" s="265" t="e">
        <f>'Пр 5 (произв)-'!#REF!</f>
        <v>#REF!</v>
      </c>
      <c r="QTB60" s="265" t="e">
        <f>'Пр 5 (произв)-'!#REF!</f>
        <v>#REF!</v>
      </c>
      <c r="QTC60" s="265" t="e">
        <f>'Пр 5 (произв)-'!#REF!</f>
        <v>#REF!</v>
      </c>
      <c r="QTD60" s="265" t="e">
        <f>'Пр 5 (произв)-'!#REF!</f>
        <v>#REF!</v>
      </c>
      <c r="QTE60" s="265"/>
      <c r="QTF60" s="265"/>
      <c r="QTG60" s="265"/>
      <c r="QTH60" s="265"/>
      <c r="QTI60" s="265"/>
      <c r="QTJ60" s="467" t="e">
        <f t="shared" ref="QTJ60" si="942">QSF60+QSP60+QSZ60</f>
        <v>#REF!</v>
      </c>
      <c r="QTK60" s="468" t="e">
        <f t="shared" ref="QTK60" si="943">QSG60+QSQ60+QTA60</f>
        <v>#REF!</v>
      </c>
      <c r="QTL60" s="468" t="e">
        <f t="shared" ref="QTL60" si="944">QSH60+QSR60+QTB60</f>
        <v>#REF!</v>
      </c>
      <c r="QTM60" s="468" t="e">
        <f t="shared" ref="QTM60" si="945">QSI60+QSS60+QTC60</f>
        <v>#REF!</v>
      </c>
      <c r="QTN60" s="468" t="e">
        <f t="shared" ref="QTN60" si="946">QSJ60+QST60+QTD60</f>
        <v>#REF!</v>
      </c>
      <c r="QTO60" s="265"/>
      <c r="QTP60" s="265"/>
      <c r="QTQ60" s="265"/>
      <c r="QTR60" s="265"/>
      <c r="QTS60" s="265"/>
      <c r="QTT60" s="35"/>
      <c r="QTU60" s="34" t="e">
        <f>'Пр 5 (произв)-'!#REF!</f>
        <v>#REF!</v>
      </c>
      <c r="QTV60" s="35" t="e">
        <f>'Пр 5 (произв)-'!#REF!</f>
        <v>#REF!</v>
      </c>
      <c r="QTW60" s="265" t="e">
        <f>'Пр 5 (произв)-'!#REF!</f>
        <v>#REF!</v>
      </c>
      <c r="QTX60" s="265"/>
      <c r="QTY60" s="265"/>
      <c r="QTZ60" s="265"/>
      <c r="QUA60" s="265"/>
      <c r="QUB60" s="265"/>
      <c r="QUC60" s="265"/>
      <c r="QUD60" s="265"/>
      <c r="QUE60" s="265"/>
      <c r="QUF60" s="265"/>
      <c r="QUG60" s="265"/>
      <c r="QUH60" s="265"/>
      <c r="QUI60" s="265"/>
      <c r="QUJ60" s="265"/>
      <c r="QUK60" s="265"/>
      <c r="QUL60" s="265"/>
      <c r="QUM60" s="265"/>
      <c r="QUN60" s="265"/>
      <c r="QUO60" s="265"/>
      <c r="QUP60" s="265"/>
      <c r="QUQ60" s="265"/>
      <c r="QUR60" s="466" t="e">
        <f>'Пр 5 (произв)-'!#REF!</f>
        <v>#REF!</v>
      </c>
      <c r="QUS60" s="265" t="e">
        <f>'Пр 5 (произв)-'!#REF!</f>
        <v>#REF!</v>
      </c>
      <c r="QUT60" s="265" t="e">
        <f>'Пр 5 (произв)-'!#REF!</f>
        <v>#REF!</v>
      </c>
      <c r="QUU60" s="265" t="e">
        <f>'Пр 5 (произв)-'!#REF!</f>
        <v>#REF!</v>
      </c>
      <c r="QUV60" s="265" t="e">
        <f>'Пр 5 (произв)-'!#REF!</f>
        <v>#REF!</v>
      </c>
      <c r="QUW60" s="265"/>
      <c r="QUX60" s="265"/>
      <c r="QUY60" s="265"/>
      <c r="QUZ60" s="265"/>
      <c r="QVA60" s="265"/>
      <c r="QVB60" s="467" t="e">
        <f>'Пр 5 (произв)-'!#REF!</f>
        <v>#REF!</v>
      </c>
      <c r="QVC60" s="265" t="e">
        <f>'Пр 5 (произв)-'!#REF!</f>
        <v>#REF!</v>
      </c>
      <c r="QVD60" s="265" t="e">
        <f>'Пр 5 (произв)-'!#REF!</f>
        <v>#REF!</v>
      </c>
      <c r="QVE60" s="265" t="e">
        <f>'Пр 5 (произв)-'!#REF!</f>
        <v>#REF!</v>
      </c>
      <c r="QVF60" s="265" t="e">
        <f>'Пр 5 (произв)-'!#REF!</f>
        <v>#REF!</v>
      </c>
      <c r="QVG60" s="265"/>
      <c r="QVH60" s="265"/>
      <c r="QVI60" s="265"/>
      <c r="QVJ60" s="265"/>
      <c r="QVK60" s="265"/>
      <c r="QVL60" s="467" t="e">
        <f>'Пр 5 (произв)-'!#REF!</f>
        <v>#REF!</v>
      </c>
      <c r="QVM60" s="265" t="e">
        <f>'Пр 5 (произв)-'!#REF!</f>
        <v>#REF!</v>
      </c>
      <c r="QVN60" s="265" t="e">
        <f>'Пр 5 (произв)-'!#REF!</f>
        <v>#REF!</v>
      </c>
      <c r="QVO60" s="265" t="e">
        <f>'Пр 5 (произв)-'!#REF!</f>
        <v>#REF!</v>
      </c>
      <c r="QVP60" s="265" t="e">
        <f>'Пр 5 (произв)-'!#REF!</f>
        <v>#REF!</v>
      </c>
      <c r="QVQ60" s="265"/>
      <c r="QVR60" s="265"/>
      <c r="QVS60" s="265"/>
      <c r="QVT60" s="265"/>
      <c r="QVU60" s="265"/>
      <c r="QVV60" s="467" t="e">
        <f t="shared" ref="QVV60" si="947">QUR60+QVB60+QVL60</f>
        <v>#REF!</v>
      </c>
      <c r="QVW60" s="468" t="e">
        <f t="shared" ref="QVW60" si="948">QUS60+QVC60+QVM60</f>
        <v>#REF!</v>
      </c>
      <c r="QVX60" s="468" t="e">
        <f t="shared" ref="QVX60" si="949">QUT60+QVD60+QVN60</f>
        <v>#REF!</v>
      </c>
      <c r="QVY60" s="468" t="e">
        <f t="shared" ref="QVY60" si="950">QUU60+QVE60+QVO60</f>
        <v>#REF!</v>
      </c>
      <c r="QVZ60" s="468" t="e">
        <f t="shared" ref="QVZ60" si="951">QUV60+QVF60+QVP60</f>
        <v>#REF!</v>
      </c>
      <c r="QWA60" s="265"/>
      <c r="QWB60" s="265"/>
      <c r="QWC60" s="265"/>
      <c r="QWD60" s="265"/>
      <c r="QWE60" s="265"/>
      <c r="QWF60" s="35"/>
      <c r="QWG60" s="34" t="e">
        <f>'Пр 5 (произв)-'!#REF!</f>
        <v>#REF!</v>
      </c>
      <c r="QWH60" s="35" t="e">
        <f>'Пр 5 (произв)-'!#REF!</f>
        <v>#REF!</v>
      </c>
      <c r="QWI60" s="265" t="e">
        <f>'Пр 5 (произв)-'!#REF!</f>
        <v>#REF!</v>
      </c>
      <c r="QWJ60" s="265"/>
      <c r="QWK60" s="265"/>
      <c r="QWL60" s="265"/>
      <c r="QWM60" s="265"/>
      <c r="QWN60" s="265"/>
      <c r="QWO60" s="265"/>
      <c r="QWP60" s="265"/>
      <c r="QWQ60" s="265"/>
      <c r="QWR60" s="265"/>
      <c r="QWS60" s="265"/>
      <c r="QWT60" s="265"/>
      <c r="QWU60" s="265"/>
      <c r="QWV60" s="265"/>
      <c r="QWW60" s="265"/>
      <c r="QWX60" s="265"/>
      <c r="QWY60" s="265"/>
      <c r="QWZ60" s="265"/>
      <c r="QXA60" s="265"/>
      <c r="QXB60" s="265"/>
      <c r="QXC60" s="265"/>
      <c r="QXD60" s="466" t="e">
        <f>'Пр 5 (произв)-'!#REF!</f>
        <v>#REF!</v>
      </c>
      <c r="QXE60" s="265" t="e">
        <f>'Пр 5 (произв)-'!#REF!</f>
        <v>#REF!</v>
      </c>
      <c r="QXF60" s="265" t="e">
        <f>'Пр 5 (произв)-'!#REF!</f>
        <v>#REF!</v>
      </c>
      <c r="QXG60" s="265" t="e">
        <f>'Пр 5 (произв)-'!#REF!</f>
        <v>#REF!</v>
      </c>
      <c r="QXH60" s="265" t="e">
        <f>'Пр 5 (произв)-'!#REF!</f>
        <v>#REF!</v>
      </c>
      <c r="QXI60" s="265"/>
      <c r="QXJ60" s="265"/>
      <c r="QXK60" s="265"/>
      <c r="QXL60" s="265"/>
      <c r="QXM60" s="265"/>
      <c r="QXN60" s="467" t="e">
        <f>'Пр 5 (произв)-'!#REF!</f>
        <v>#REF!</v>
      </c>
      <c r="QXO60" s="265" t="e">
        <f>'Пр 5 (произв)-'!#REF!</f>
        <v>#REF!</v>
      </c>
      <c r="QXP60" s="265" t="e">
        <f>'Пр 5 (произв)-'!#REF!</f>
        <v>#REF!</v>
      </c>
      <c r="QXQ60" s="265" t="e">
        <f>'Пр 5 (произв)-'!#REF!</f>
        <v>#REF!</v>
      </c>
      <c r="QXR60" s="265" t="e">
        <f>'Пр 5 (произв)-'!#REF!</f>
        <v>#REF!</v>
      </c>
      <c r="QXS60" s="265"/>
      <c r="QXT60" s="265"/>
      <c r="QXU60" s="265"/>
      <c r="QXV60" s="265"/>
      <c r="QXW60" s="265"/>
      <c r="QXX60" s="467" t="e">
        <f>'Пр 5 (произв)-'!#REF!</f>
        <v>#REF!</v>
      </c>
      <c r="QXY60" s="265" t="e">
        <f>'Пр 5 (произв)-'!#REF!</f>
        <v>#REF!</v>
      </c>
      <c r="QXZ60" s="265" t="e">
        <f>'Пр 5 (произв)-'!#REF!</f>
        <v>#REF!</v>
      </c>
      <c r="QYA60" s="265" t="e">
        <f>'Пр 5 (произв)-'!#REF!</f>
        <v>#REF!</v>
      </c>
      <c r="QYB60" s="265" t="e">
        <f>'Пр 5 (произв)-'!#REF!</f>
        <v>#REF!</v>
      </c>
      <c r="QYC60" s="265"/>
      <c r="QYD60" s="265"/>
      <c r="QYE60" s="265"/>
      <c r="QYF60" s="265"/>
      <c r="QYG60" s="265"/>
      <c r="QYH60" s="467" t="e">
        <f t="shared" ref="QYH60" si="952">QXD60+QXN60+QXX60</f>
        <v>#REF!</v>
      </c>
      <c r="QYI60" s="468" t="e">
        <f t="shared" ref="QYI60" si="953">QXE60+QXO60+QXY60</f>
        <v>#REF!</v>
      </c>
      <c r="QYJ60" s="468" t="e">
        <f t="shared" ref="QYJ60" si="954">QXF60+QXP60+QXZ60</f>
        <v>#REF!</v>
      </c>
      <c r="QYK60" s="468" t="e">
        <f t="shared" ref="QYK60" si="955">QXG60+QXQ60+QYA60</f>
        <v>#REF!</v>
      </c>
      <c r="QYL60" s="468" t="e">
        <f t="shared" ref="QYL60" si="956">QXH60+QXR60+QYB60</f>
        <v>#REF!</v>
      </c>
      <c r="QYM60" s="265"/>
      <c r="QYN60" s="265"/>
      <c r="QYO60" s="265"/>
      <c r="QYP60" s="265"/>
      <c r="QYQ60" s="265"/>
      <c r="QYR60" s="35"/>
      <c r="QYS60" s="34" t="e">
        <f>'Пр 5 (произв)-'!#REF!</f>
        <v>#REF!</v>
      </c>
      <c r="QYT60" s="35" t="e">
        <f>'Пр 5 (произв)-'!#REF!</f>
        <v>#REF!</v>
      </c>
      <c r="QYU60" s="265" t="e">
        <f>'Пр 5 (произв)-'!#REF!</f>
        <v>#REF!</v>
      </c>
      <c r="QYV60" s="265"/>
      <c r="QYW60" s="265"/>
      <c r="QYX60" s="265"/>
      <c r="QYY60" s="265"/>
      <c r="QYZ60" s="265"/>
      <c r="QZA60" s="265"/>
      <c r="QZB60" s="265"/>
      <c r="QZC60" s="265"/>
      <c r="QZD60" s="265"/>
      <c r="QZE60" s="265"/>
      <c r="QZF60" s="265"/>
      <c r="QZG60" s="265"/>
      <c r="QZH60" s="265"/>
      <c r="QZI60" s="265"/>
      <c r="QZJ60" s="265"/>
      <c r="QZK60" s="265"/>
      <c r="QZL60" s="265"/>
      <c r="QZM60" s="265"/>
      <c r="QZN60" s="265"/>
      <c r="QZO60" s="265"/>
      <c r="QZP60" s="466" t="e">
        <f>'Пр 5 (произв)-'!#REF!</f>
        <v>#REF!</v>
      </c>
      <c r="QZQ60" s="265" t="e">
        <f>'Пр 5 (произв)-'!#REF!</f>
        <v>#REF!</v>
      </c>
      <c r="QZR60" s="265" t="e">
        <f>'Пр 5 (произв)-'!#REF!</f>
        <v>#REF!</v>
      </c>
      <c r="QZS60" s="265" t="e">
        <f>'Пр 5 (произв)-'!#REF!</f>
        <v>#REF!</v>
      </c>
      <c r="QZT60" s="265" t="e">
        <f>'Пр 5 (произв)-'!#REF!</f>
        <v>#REF!</v>
      </c>
      <c r="QZU60" s="265"/>
      <c r="QZV60" s="265"/>
      <c r="QZW60" s="265"/>
      <c r="QZX60" s="265"/>
      <c r="QZY60" s="265"/>
      <c r="QZZ60" s="467" t="e">
        <f>'Пр 5 (произв)-'!#REF!</f>
        <v>#REF!</v>
      </c>
      <c r="RAA60" s="265" t="e">
        <f>'Пр 5 (произв)-'!#REF!</f>
        <v>#REF!</v>
      </c>
      <c r="RAB60" s="265" t="e">
        <f>'Пр 5 (произв)-'!#REF!</f>
        <v>#REF!</v>
      </c>
      <c r="RAC60" s="265" t="e">
        <f>'Пр 5 (произв)-'!#REF!</f>
        <v>#REF!</v>
      </c>
      <c r="RAD60" s="265" t="e">
        <f>'Пр 5 (произв)-'!#REF!</f>
        <v>#REF!</v>
      </c>
      <c r="RAE60" s="265"/>
      <c r="RAF60" s="265"/>
      <c r="RAG60" s="265"/>
      <c r="RAH60" s="265"/>
      <c r="RAI60" s="265"/>
      <c r="RAJ60" s="467" t="e">
        <f>'Пр 5 (произв)-'!#REF!</f>
        <v>#REF!</v>
      </c>
      <c r="RAK60" s="265" t="e">
        <f>'Пр 5 (произв)-'!#REF!</f>
        <v>#REF!</v>
      </c>
      <c r="RAL60" s="265" t="e">
        <f>'Пр 5 (произв)-'!#REF!</f>
        <v>#REF!</v>
      </c>
      <c r="RAM60" s="265" t="e">
        <f>'Пр 5 (произв)-'!#REF!</f>
        <v>#REF!</v>
      </c>
      <c r="RAN60" s="265" t="e">
        <f>'Пр 5 (произв)-'!#REF!</f>
        <v>#REF!</v>
      </c>
      <c r="RAO60" s="265"/>
      <c r="RAP60" s="265"/>
      <c r="RAQ60" s="265"/>
      <c r="RAR60" s="265"/>
      <c r="RAS60" s="265"/>
      <c r="RAT60" s="467" t="e">
        <f t="shared" ref="RAT60" si="957">QZP60+QZZ60+RAJ60</f>
        <v>#REF!</v>
      </c>
      <c r="RAU60" s="468" t="e">
        <f t="shared" ref="RAU60" si="958">QZQ60+RAA60+RAK60</f>
        <v>#REF!</v>
      </c>
      <c r="RAV60" s="468" t="e">
        <f t="shared" ref="RAV60" si="959">QZR60+RAB60+RAL60</f>
        <v>#REF!</v>
      </c>
      <c r="RAW60" s="468" t="e">
        <f t="shared" ref="RAW60" si="960">QZS60+RAC60+RAM60</f>
        <v>#REF!</v>
      </c>
      <c r="RAX60" s="468" t="e">
        <f t="shared" ref="RAX60" si="961">QZT60+RAD60+RAN60</f>
        <v>#REF!</v>
      </c>
      <c r="RAY60" s="265"/>
      <c r="RAZ60" s="265"/>
      <c r="RBA60" s="265"/>
      <c r="RBB60" s="265"/>
      <c r="RBC60" s="265"/>
      <c r="RBD60" s="35"/>
      <c r="RBE60" s="34" t="e">
        <f>'Пр 5 (произв)-'!#REF!</f>
        <v>#REF!</v>
      </c>
      <c r="RBF60" s="35" t="e">
        <f>'Пр 5 (произв)-'!#REF!</f>
        <v>#REF!</v>
      </c>
      <c r="RBG60" s="265" t="e">
        <f>'Пр 5 (произв)-'!#REF!</f>
        <v>#REF!</v>
      </c>
      <c r="RBH60" s="265"/>
      <c r="RBI60" s="265"/>
      <c r="RBJ60" s="265"/>
      <c r="RBK60" s="265"/>
      <c r="RBL60" s="265"/>
      <c r="RBM60" s="265"/>
      <c r="RBN60" s="265"/>
      <c r="RBO60" s="265"/>
      <c r="RBP60" s="265"/>
      <c r="RBQ60" s="265"/>
      <c r="RBR60" s="265"/>
      <c r="RBS60" s="265"/>
      <c r="RBT60" s="265"/>
      <c r="RBU60" s="265"/>
      <c r="RBV60" s="265"/>
      <c r="RBW60" s="265"/>
      <c r="RBX60" s="265"/>
      <c r="RBY60" s="265"/>
      <c r="RBZ60" s="265"/>
      <c r="RCA60" s="265"/>
      <c r="RCB60" s="466" t="e">
        <f>'Пр 5 (произв)-'!#REF!</f>
        <v>#REF!</v>
      </c>
      <c r="RCC60" s="265" t="e">
        <f>'Пр 5 (произв)-'!#REF!</f>
        <v>#REF!</v>
      </c>
      <c r="RCD60" s="265" t="e">
        <f>'Пр 5 (произв)-'!#REF!</f>
        <v>#REF!</v>
      </c>
      <c r="RCE60" s="265" t="e">
        <f>'Пр 5 (произв)-'!#REF!</f>
        <v>#REF!</v>
      </c>
      <c r="RCF60" s="265" t="e">
        <f>'Пр 5 (произв)-'!#REF!</f>
        <v>#REF!</v>
      </c>
      <c r="RCG60" s="265"/>
      <c r="RCH60" s="265"/>
      <c r="RCI60" s="265"/>
      <c r="RCJ60" s="265"/>
      <c r="RCK60" s="265"/>
      <c r="RCL60" s="467" t="e">
        <f>'Пр 5 (произв)-'!#REF!</f>
        <v>#REF!</v>
      </c>
      <c r="RCM60" s="265" t="e">
        <f>'Пр 5 (произв)-'!#REF!</f>
        <v>#REF!</v>
      </c>
      <c r="RCN60" s="265" t="e">
        <f>'Пр 5 (произв)-'!#REF!</f>
        <v>#REF!</v>
      </c>
      <c r="RCO60" s="265" t="e">
        <f>'Пр 5 (произв)-'!#REF!</f>
        <v>#REF!</v>
      </c>
      <c r="RCP60" s="265" t="e">
        <f>'Пр 5 (произв)-'!#REF!</f>
        <v>#REF!</v>
      </c>
      <c r="RCQ60" s="265"/>
      <c r="RCR60" s="265"/>
      <c r="RCS60" s="265"/>
      <c r="RCT60" s="265"/>
      <c r="RCU60" s="265"/>
      <c r="RCV60" s="467" t="e">
        <f>'Пр 5 (произв)-'!#REF!</f>
        <v>#REF!</v>
      </c>
      <c r="RCW60" s="265" t="e">
        <f>'Пр 5 (произв)-'!#REF!</f>
        <v>#REF!</v>
      </c>
      <c r="RCX60" s="265" t="e">
        <f>'Пр 5 (произв)-'!#REF!</f>
        <v>#REF!</v>
      </c>
      <c r="RCY60" s="265" t="e">
        <f>'Пр 5 (произв)-'!#REF!</f>
        <v>#REF!</v>
      </c>
      <c r="RCZ60" s="265" t="e">
        <f>'Пр 5 (произв)-'!#REF!</f>
        <v>#REF!</v>
      </c>
      <c r="RDA60" s="265"/>
      <c r="RDB60" s="265"/>
      <c r="RDC60" s="265"/>
      <c r="RDD60" s="265"/>
      <c r="RDE60" s="265"/>
      <c r="RDF60" s="467" t="e">
        <f t="shared" ref="RDF60" si="962">RCB60+RCL60+RCV60</f>
        <v>#REF!</v>
      </c>
      <c r="RDG60" s="468" t="e">
        <f t="shared" ref="RDG60" si="963">RCC60+RCM60+RCW60</f>
        <v>#REF!</v>
      </c>
      <c r="RDH60" s="468" t="e">
        <f t="shared" ref="RDH60" si="964">RCD60+RCN60+RCX60</f>
        <v>#REF!</v>
      </c>
      <c r="RDI60" s="468" t="e">
        <f t="shared" ref="RDI60" si="965">RCE60+RCO60+RCY60</f>
        <v>#REF!</v>
      </c>
      <c r="RDJ60" s="468" t="e">
        <f t="shared" ref="RDJ60" si="966">RCF60+RCP60+RCZ60</f>
        <v>#REF!</v>
      </c>
      <c r="RDK60" s="265"/>
      <c r="RDL60" s="265"/>
      <c r="RDM60" s="265"/>
      <c r="RDN60" s="265"/>
      <c r="RDO60" s="265"/>
      <c r="RDP60" s="35"/>
      <c r="RDQ60" s="34" t="e">
        <f>'Пр 5 (произв)-'!#REF!</f>
        <v>#REF!</v>
      </c>
      <c r="RDR60" s="35" t="e">
        <f>'Пр 5 (произв)-'!#REF!</f>
        <v>#REF!</v>
      </c>
      <c r="RDS60" s="265" t="e">
        <f>'Пр 5 (произв)-'!#REF!</f>
        <v>#REF!</v>
      </c>
      <c r="RDT60" s="265"/>
      <c r="RDU60" s="265"/>
      <c r="RDV60" s="265"/>
      <c r="RDW60" s="265"/>
      <c r="RDX60" s="265"/>
      <c r="RDY60" s="265"/>
      <c r="RDZ60" s="265"/>
      <c r="REA60" s="265"/>
      <c r="REB60" s="265"/>
      <c r="REC60" s="265"/>
      <c r="RED60" s="265"/>
      <c r="REE60" s="265"/>
      <c r="REF60" s="265"/>
      <c r="REG60" s="265"/>
      <c r="REH60" s="265"/>
      <c r="REI60" s="265"/>
      <c r="REJ60" s="265"/>
      <c r="REK60" s="265"/>
      <c r="REL60" s="265"/>
      <c r="REM60" s="265"/>
      <c r="REN60" s="466" t="e">
        <f>'Пр 5 (произв)-'!#REF!</f>
        <v>#REF!</v>
      </c>
      <c r="REO60" s="265" t="e">
        <f>'Пр 5 (произв)-'!#REF!</f>
        <v>#REF!</v>
      </c>
      <c r="REP60" s="265" t="e">
        <f>'Пр 5 (произв)-'!#REF!</f>
        <v>#REF!</v>
      </c>
      <c r="REQ60" s="265" t="e">
        <f>'Пр 5 (произв)-'!#REF!</f>
        <v>#REF!</v>
      </c>
      <c r="RER60" s="265" t="e">
        <f>'Пр 5 (произв)-'!#REF!</f>
        <v>#REF!</v>
      </c>
      <c r="RES60" s="265"/>
      <c r="RET60" s="265"/>
      <c r="REU60" s="265"/>
      <c r="REV60" s="265"/>
      <c r="REW60" s="265"/>
      <c r="REX60" s="467" t="e">
        <f>'Пр 5 (произв)-'!#REF!</f>
        <v>#REF!</v>
      </c>
      <c r="REY60" s="265" t="e">
        <f>'Пр 5 (произв)-'!#REF!</f>
        <v>#REF!</v>
      </c>
      <c r="REZ60" s="265" t="e">
        <f>'Пр 5 (произв)-'!#REF!</f>
        <v>#REF!</v>
      </c>
      <c r="RFA60" s="265" t="e">
        <f>'Пр 5 (произв)-'!#REF!</f>
        <v>#REF!</v>
      </c>
      <c r="RFB60" s="265" t="e">
        <f>'Пр 5 (произв)-'!#REF!</f>
        <v>#REF!</v>
      </c>
      <c r="RFC60" s="265"/>
      <c r="RFD60" s="265"/>
      <c r="RFE60" s="265"/>
      <c r="RFF60" s="265"/>
      <c r="RFG60" s="265"/>
      <c r="RFH60" s="467" t="e">
        <f>'Пр 5 (произв)-'!#REF!</f>
        <v>#REF!</v>
      </c>
      <c r="RFI60" s="265" t="e">
        <f>'Пр 5 (произв)-'!#REF!</f>
        <v>#REF!</v>
      </c>
      <c r="RFJ60" s="265" t="e">
        <f>'Пр 5 (произв)-'!#REF!</f>
        <v>#REF!</v>
      </c>
      <c r="RFK60" s="265" t="e">
        <f>'Пр 5 (произв)-'!#REF!</f>
        <v>#REF!</v>
      </c>
      <c r="RFL60" s="265" t="e">
        <f>'Пр 5 (произв)-'!#REF!</f>
        <v>#REF!</v>
      </c>
      <c r="RFM60" s="265"/>
      <c r="RFN60" s="265"/>
      <c r="RFO60" s="265"/>
      <c r="RFP60" s="265"/>
      <c r="RFQ60" s="265"/>
      <c r="RFR60" s="467" t="e">
        <f t="shared" ref="RFR60" si="967">REN60+REX60+RFH60</f>
        <v>#REF!</v>
      </c>
      <c r="RFS60" s="468" t="e">
        <f t="shared" ref="RFS60" si="968">REO60+REY60+RFI60</f>
        <v>#REF!</v>
      </c>
      <c r="RFT60" s="468" t="e">
        <f t="shared" ref="RFT60" si="969">REP60+REZ60+RFJ60</f>
        <v>#REF!</v>
      </c>
      <c r="RFU60" s="468" t="e">
        <f t="shared" ref="RFU60" si="970">REQ60+RFA60+RFK60</f>
        <v>#REF!</v>
      </c>
      <c r="RFV60" s="468" t="e">
        <f t="shared" ref="RFV60" si="971">RER60+RFB60+RFL60</f>
        <v>#REF!</v>
      </c>
      <c r="RFW60" s="265"/>
      <c r="RFX60" s="265"/>
      <c r="RFY60" s="265"/>
      <c r="RFZ60" s="265"/>
      <c r="RGA60" s="265"/>
      <c r="RGB60" s="35"/>
      <c r="RGC60" s="34" t="e">
        <f>'Пр 5 (произв)-'!#REF!</f>
        <v>#REF!</v>
      </c>
      <c r="RGD60" s="35" t="e">
        <f>'Пр 5 (произв)-'!#REF!</f>
        <v>#REF!</v>
      </c>
      <c r="RGE60" s="265" t="e">
        <f>'Пр 5 (произв)-'!#REF!</f>
        <v>#REF!</v>
      </c>
      <c r="RGF60" s="265"/>
      <c r="RGG60" s="265"/>
      <c r="RGH60" s="265"/>
      <c r="RGI60" s="265"/>
      <c r="RGJ60" s="265"/>
      <c r="RGK60" s="265"/>
      <c r="RGL60" s="265"/>
      <c r="RGM60" s="265"/>
      <c r="RGN60" s="265"/>
      <c r="RGO60" s="265"/>
      <c r="RGP60" s="265"/>
      <c r="RGQ60" s="265"/>
      <c r="RGR60" s="265"/>
      <c r="RGS60" s="265"/>
      <c r="RGT60" s="265"/>
      <c r="RGU60" s="265"/>
      <c r="RGV60" s="265"/>
      <c r="RGW60" s="265"/>
      <c r="RGX60" s="265"/>
      <c r="RGY60" s="265"/>
      <c r="RGZ60" s="466" t="e">
        <f>'Пр 5 (произв)-'!#REF!</f>
        <v>#REF!</v>
      </c>
      <c r="RHA60" s="265" t="e">
        <f>'Пр 5 (произв)-'!#REF!</f>
        <v>#REF!</v>
      </c>
      <c r="RHB60" s="265" t="e">
        <f>'Пр 5 (произв)-'!#REF!</f>
        <v>#REF!</v>
      </c>
      <c r="RHC60" s="265" t="e">
        <f>'Пр 5 (произв)-'!#REF!</f>
        <v>#REF!</v>
      </c>
      <c r="RHD60" s="265" t="e">
        <f>'Пр 5 (произв)-'!#REF!</f>
        <v>#REF!</v>
      </c>
      <c r="RHE60" s="265"/>
      <c r="RHF60" s="265"/>
      <c r="RHG60" s="265"/>
      <c r="RHH60" s="265"/>
      <c r="RHI60" s="265"/>
      <c r="RHJ60" s="467" t="e">
        <f>'Пр 5 (произв)-'!#REF!</f>
        <v>#REF!</v>
      </c>
      <c r="RHK60" s="265" t="e">
        <f>'Пр 5 (произв)-'!#REF!</f>
        <v>#REF!</v>
      </c>
      <c r="RHL60" s="265" t="e">
        <f>'Пр 5 (произв)-'!#REF!</f>
        <v>#REF!</v>
      </c>
      <c r="RHM60" s="265" t="e">
        <f>'Пр 5 (произв)-'!#REF!</f>
        <v>#REF!</v>
      </c>
      <c r="RHN60" s="265" t="e">
        <f>'Пр 5 (произв)-'!#REF!</f>
        <v>#REF!</v>
      </c>
      <c r="RHO60" s="265"/>
      <c r="RHP60" s="265"/>
      <c r="RHQ60" s="265"/>
      <c r="RHR60" s="265"/>
      <c r="RHS60" s="265"/>
      <c r="RHT60" s="467" t="e">
        <f>'Пр 5 (произв)-'!#REF!</f>
        <v>#REF!</v>
      </c>
      <c r="RHU60" s="265" t="e">
        <f>'Пр 5 (произв)-'!#REF!</f>
        <v>#REF!</v>
      </c>
      <c r="RHV60" s="265" t="e">
        <f>'Пр 5 (произв)-'!#REF!</f>
        <v>#REF!</v>
      </c>
      <c r="RHW60" s="265" t="e">
        <f>'Пр 5 (произв)-'!#REF!</f>
        <v>#REF!</v>
      </c>
      <c r="RHX60" s="265" t="e">
        <f>'Пр 5 (произв)-'!#REF!</f>
        <v>#REF!</v>
      </c>
      <c r="RHY60" s="265"/>
      <c r="RHZ60" s="265"/>
      <c r="RIA60" s="265"/>
      <c r="RIB60" s="265"/>
      <c r="RIC60" s="265"/>
      <c r="RID60" s="467" t="e">
        <f t="shared" ref="RID60" si="972">RGZ60+RHJ60+RHT60</f>
        <v>#REF!</v>
      </c>
      <c r="RIE60" s="468" t="e">
        <f t="shared" ref="RIE60" si="973">RHA60+RHK60+RHU60</f>
        <v>#REF!</v>
      </c>
      <c r="RIF60" s="468" t="e">
        <f t="shared" ref="RIF60" si="974">RHB60+RHL60+RHV60</f>
        <v>#REF!</v>
      </c>
      <c r="RIG60" s="468" t="e">
        <f t="shared" ref="RIG60" si="975">RHC60+RHM60+RHW60</f>
        <v>#REF!</v>
      </c>
      <c r="RIH60" s="468" t="e">
        <f t="shared" ref="RIH60" si="976">RHD60+RHN60+RHX60</f>
        <v>#REF!</v>
      </c>
      <c r="RII60" s="265"/>
      <c r="RIJ60" s="265"/>
      <c r="RIK60" s="265"/>
      <c r="RIL60" s="265"/>
      <c r="RIM60" s="265"/>
      <c r="RIN60" s="35"/>
      <c r="RIO60" s="34" t="e">
        <f>'Пр 5 (произв)-'!#REF!</f>
        <v>#REF!</v>
      </c>
      <c r="RIP60" s="35" t="e">
        <f>'Пр 5 (произв)-'!#REF!</f>
        <v>#REF!</v>
      </c>
      <c r="RIQ60" s="265" t="e">
        <f>'Пр 5 (произв)-'!#REF!</f>
        <v>#REF!</v>
      </c>
      <c r="RIR60" s="265"/>
      <c r="RIS60" s="265"/>
      <c r="RIT60" s="265"/>
      <c r="RIU60" s="265"/>
      <c r="RIV60" s="265"/>
      <c r="RIW60" s="265"/>
      <c r="RIX60" s="265"/>
      <c r="RIY60" s="265"/>
      <c r="RIZ60" s="265"/>
      <c r="RJA60" s="265"/>
      <c r="RJB60" s="265"/>
      <c r="RJC60" s="265"/>
      <c r="RJD60" s="265"/>
      <c r="RJE60" s="265"/>
      <c r="RJF60" s="265"/>
      <c r="RJG60" s="265"/>
      <c r="RJH60" s="265"/>
      <c r="RJI60" s="265"/>
      <c r="RJJ60" s="265"/>
      <c r="RJK60" s="265"/>
      <c r="RJL60" s="466" t="e">
        <f>'Пр 5 (произв)-'!#REF!</f>
        <v>#REF!</v>
      </c>
      <c r="RJM60" s="265" t="e">
        <f>'Пр 5 (произв)-'!#REF!</f>
        <v>#REF!</v>
      </c>
      <c r="RJN60" s="265" t="e">
        <f>'Пр 5 (произв)-'!#REF!</f>
        <v>#REF!</v>
      </c>
      <c r="RJO60" s="265" t="e">
        <f>'Пр 5 (произв)-'!#REF!</f>
        <v>#REF!</v>
      </c>
      <c r="RJP60" s="265" t="e">
        <f>'Пр 5 (произв)-'!#REF!</f>
        <v>#REF!</v>
      </c>
      <c r="RJQ60" s="265"/>
      <c r="RJR60" s="265"/>
      <c r="RJS60" s="265"/>
      <c r="RJT60" s="265"/>
      <c r="RJU60" s="265"/>
      <c r="RJV60" s="467" t="e">
        <f>'Пр 5 (произв)-'!#REF!</f>
        <v>#REF!</v>
      </c>
      <c r="RJW60" s="265" t="e">
        <f>'Пр 5 (произв)-'!#REF!</f>
        <v>#REF!</v>
      </c>
      <c r="RJX60" s="265" t="e">
        <f>'Пр 5 (произв)-'!#REF!</f>
        <v>#REF!</v>
      </c>
      <c r="RJY60" s="265" t="e">
        <f>'Пр 5 (произв)-'!#REF!</f>
        <v>#REF!</v>
      </c>
      <c r="RJZ60" s="265" t="e">
        <f>'Пр 5 (произв)-'!#REF!</f>
        <v>#REF!</v>
      </c>
      <c r="RKA60" s="265"/>
      <c r="RKB60" s="265"/>
      <c r="RKC60" s="265"/>
      <c r="RKD60" s="265"/>
      <c r="RKE60" s="265"/>
      <c r="RKF60" s="467" t="e">
        <f>'Пр 5 (произв)-'!#REF!</f>
        <v>#REF!</v>
      </c>
      <c r="RKG60" s="265" t="e">
        <f>'Пр 5 (произв)-'!#REF!</f>
        <v>#REF!</v>
      </c>
      <c r="RKH60" s="265" t="e">
        <f>'Пр 5 (произв)-'!#REF!</f>
        <v>#REF!</v>
      </c>
      <c r="RKI60" s="265" t="e">
        <f>'Пр 5 (произв)-'!#REF!</f>
        <v>#REF!</v>
      </c>
      <c r="RKJ60" s="265" t="e">
        <f>'Пр 5 (произв)-'!#REF!</f>
        <v>#REF!</v>
      </c>
      <c r="RKK60" s="265"/>
      <c r="RKL60" s="265"/>
      <c r="RKM60" s="265"/>
      <c r="RKN60" s="265"/>
      <c r="RKO60" s="265"/>
      <c r="RKP60" s="467" t="e">
        <f t="shared" ref="RKP60" si="977">RJL60+RJV60+RKF60</f>
        <v>#REF!</v>
      </c>
      <c r="RKQ60" s="468" t="e">
        <f t="shared" ref="RKQ60" si="978">RJM60+RJW60+RKG60</f>
        <v>#REF!</v>
      </c>
      <c r="RKR60" s="468" t="e">
        <f t="shared" ref="RKR60" si="979">RJN60+RJX60+RKH60</f>
        <v>#REF!</v>
      </c>
      <c r="RKS60" s="468" t="e">
        <f t="shared" ref="RKS60" si="980">RJO60+RJY60+RKI60</f>
        <v>#REF!</v>
      </c>
      <c r="RKT60" s="468" t="e">
        <f t="shared" ref="RKT60" si="981">RJP60+RJZ60+RKJ60</f>
        <v>#REF!</v>
      </c>
      <c r="RKU60" s="265"/>
      <c r="RKV60" s="265"/>
      <c r="RKW60" s="265"/>
      <c r="RKX60" s="265"/>
      <c r="RKY60" s="265"/>
      <c r="RKZ60" s="35"/>
      <c r="RLA60" s="34" t="e">
        <f>'Пр 5 (произв)-'!#REF!</f>
        <v>#REF!</v>
      </c>
      <c r="RLB60" s="35" t="e">
        <f>'Пр 5 (произв)-'!#REF!</f>
        <v>#REF!</v>
      </c>
      <c r="RLC60" s="265" t="e">
        <f>'Пр 5 (произв)-'!#REF!</f>
        <v>#REF!</v>
      </c>
      <c r="RLD60" s="265"/>
      <c r="RLE60" s="265"/>
      <c r="RLF60" s="265"/>
      <c r="RLG60" s="265"/>
      <c r="RLH60" s="265"/>
      <c r="RLI60" s="265"/>
      <c r="RLJ60" s="265"/>
      <c r="RLK60" s="265"/>
      <c r="RLL60" s="265"/>
      <c r="RLM60" s="265"/>
      <c r="RLN60" s="265"/>
      <c r="RLO60" s="265"/>
      <c r="RLP60" s="265"/>
      <c r="RLQ60" s="265"/>
      <c r="RLR60" s="265"/>
      <c r="RLS60" s="265"/>
      <c r="RLT60" s="265"/>
      <c r="RLU60" s="265"/>
      <c r="RLV60" s="265"/>
      <c r="RLW60" s="265"/>
      <c r="RLX60" s="466" t="e">
        <f>'Пр 5 (произв)-'!#REF!</f>
        <v>#REF!</v>
      </c>
      <c r="RLY60" s="265" t="e">
        <f>'Пр 5 (произв)-'!#REF!</f>
        <v>#REF!</v>
      </c>
      <c r="RLZ60" s="265" t="e">
        <f>'Пр 5 (произв)-'!#REF!</f>
        <v>#REF!</v>
      </c>
      <c r="RMA60" s="265" t="e">
        <f>'Пр 5 (произв)-'!#REF!</f>
        <v>#REF!</v>
      </c>
      <c r="RMB60" s="265" t="e">
        <f>'Пр 5 (произв)-'!#REF!</f>
        <v>#REF!</v>
      </c>
      <c r="RMC60" s="265"/>
      <c r="RMD60" s="265"/>
      <c r="RME60" s="265"/>
      <c r="RMF60" s="265"/>
      <c r="RMG60" s="265"/>
      <c r="RMH60" s="467" t="e">
        <f>'Пр 5 (произв)-'!#REF!</f>
        <v>#REF!</v>
      </c>
      <c r="RMI60" s="265" t="e">
        <f>'Пр 5 (произв)-'!#REF!</f>
        <v>#REF!</v>
      </c>
      <c r="RMJ60" s="265" t="e">
        <f>'Пр 5 (произв)-'!#REF!</f>
        <v>#REF!</v>
      </c>
      <c r="RMK60" s="265" t="e">
        <f>'Пр 5 (произв)-'!#REF!</f>
        <v>#REF!</v>
      </c>
      <c r="RML60" s="265" t="e">
        <f>'Пр 5 (произв)-'!#REF!</f>
        <v>#REF!</v>
      </c>
      <c r="RMM60" s="265"/>
      <c r="RMN60" s="265"/>
      <c r="RMO60" s="265"/>
      <c r="RMP60" s="265"/>
      <c r="RMQ60" s="265"/>
      <c r="RMR60" s="467" t="e">
        <f>'Пр 5 (произв)-'!#REF!</f>
        <v>#REF!</v>
      </c>
      <c r="RMS60" s="265" t="e">
        <f>'Пр 5 (произв)-'!#REF!</f>
        <v>#REF!</v>
      </c>
      <c r="RMT60" s="265" t="e">
        <f>'Пр 5 (произв)-'!#REF!</f>
        <v>#REF!</v>
      </c>
      <c r="RMU60" s="265" t="e">
        <f>'Пр 5 (произв)-'!#REF!</f>
        <v>#REF!</v>
      </c>
      <c r="RMV60" s="265" t="e">
        <f>'Пр 5 (произв)-'!#REF!</f>
        <v>#REF!</v>
      </c>
      <c r="RMW60" s="265"/>
      <c r="RMX60" s="265"/>
      <c r="RMY60" s="265"/>
      <c r="RMZ60" s="265"/>
      <c r="RNA60" s="265"/>
      <c r="RNB60" s="467" t="e">
        <f t="shared" ref="RNB60" si="982">RLX60+RMH60+RMR60</f>
        <v>#REF!</v>
      </c>
      <c r="RNC60" s="468" t="e">
        <f t="shared" ref="RNC60" si="983">RLY60+RMI60+RMS60</f>
        <v>#REF!</v>
      </c>
      <c r="RND60" s="468" t="e">
        <f t="shared" ref="RND60" si="984">RLZ60+RMJ60+RMT60</f>
        <v>#REF!</v>
      </c>
      <c r="RNE60" s="468" t="e">
        <f t="shared" ref="RNE60" si="985">RMA60+RMK60+RMU60</f>
        <v>#REF!</v>
      </c>
      <c r="RNF60" s="468" t="e">
        <f t="shared" ref="RNF60" si="986">RMB60+RML60+RMV60</f>
        <v>#REF!</v>
      </c>
      <c r="RNG60" s="265"/>
      <c r="RNH60" s="265"/>
      <c r="RNI60" s="265"/>
      <c r="RNJ60" s="265"/>
      <c r="RNK60" s="265"/>
      <c r="RNL60" s="35"/>
      <c r="RNM60" s="34" t="e">
        <f>'Пр 5 (произв)-'!#REF!</f>
        <v>#REF!</v>
      </c>
      <c r="RNN60" s="35" t="e">
        <f>'Пр 5 (произв)-'!#REF!</f>
        <v>#REF!</v>
      </c>
      <c r="RNO60" s="265" t="e">
        <f>'Пр 5 (произв)-'!#REF!</f>
        <v>#REF!</v>
      </c>
      <c r="RNP60" s="265"/>
      <c r="RNQ60" s="265"/>
      <c r="RNR60" s="265"/>
      <c r="RNS60" s="265"/>
      <c r="RNT60" s="265"/>
      <c r="RNU60" s="265"/>
      <c r="RNV60" s="265"/>
      <c r="RNW60" s="265"/>
      <c r="RNX60" s="265"/>
      <c r="RNY60" s="265"/>
      <c r="RNZ60" s="265"/>
      <c r="ROA60" s="265"/>
      <c r="ROB60" s="265"/>
      <c r="ROC60" s="265"/>
      <c r="ROD60" s="265"/>
      <c r="ROE60" s="265"/>
      <c r="ROF60" s="265"/>
      <c r="ROG60" s="265"/>
      <c r="ROH60" s="265"/>
      <c r="ROI60" s="265"/>
      <c r="ROJ60" s="466" t="e">
        <f>'Пр 5 (произв)-'!#REF!</f>
        <v>#REF!</v>
      </c>
      <c r="ROK60" s="265" t="e">
        <f>'Пр 5 (произв)-'!#REF!</f>
        <v>#REF!</v>
      </c>
      <c r="ROL60" s="265" t="e">
        <f>'Пр 5 (произв)-'!#REF!</f>
        <v>#REF!</v>
      </c>
      <c r="ROM60" s="265" t="e">
        <f>'Пр 5 (произв)-'!#REF!</f>
        <v>#REF!</v>
      </c>
      <c r="RON60" s="265" t="e">
        <f>'Пр 5 (произв)-'!#REF!</f>
        <v>#REF!</v>
      </c>
      <c r="ROO60" s="265"/>
      <c r="ROP60" s="265"/>
      <c r="ROQ60" s="265"/>
      <c r="ROR60" s="265"/>
      <c r="ROS60" s="265"/>
      <c r="ROT60" s="467" t="e">
        <f>'Пр 5 (произв)-'!#REF!</f>
        <v>#REF!</v>
      </c>
      <c r="ROU60" s="265" t="e">
        <f>'Пр 5 (произв)-'!#REF!</f>
        <v>#REF!</v>
      </c>
      <c r="ROV60" s="265" t="e">
        <f>'Пр 5 (произв)-'!#REF!</f>
        <v>#REF!</v>
      </c>
      <c r="ROW60" s="265" t="e">
        <f>'Пр 5 (произв)-'!#REF!</f>
        <v>#REF!</v>
      </c>
      <c r="ROX60" s="265" t="e">
        <f>'Пр 5 (произв)-'!#REF!</f>
        <v>#REF!</v>
      </c>
      <c r="ROY60" s="265"/>
      <c r="ROZ60" s="265"/>
      <c r="RPA60" s="265"/>
      <c r="RPB60" s="265"/>
      <c r="RPC60" s="265"/>
      <c r="RPD60" s="467" t="e">
        <f>'Пр 5 (произв)-'!#REF!</f>
        <v>#REF!</v>
      </c>
      <c r="RPE60" s="265" t="e">
        <f>'Пр 5 (произв)-'!#REF!</f>
        <v>#REF!</v>
      </c>
      <c r="RPF60" s="265" t="e">
        <f>'Пр 5 (произв)-'!#REF!</f>
        <v>#REF!</v>
      </c>
      <c r="RPG60" s="265" t="e">
        <f>'Пр 5 (произв)-'!#REF!</f>
        <v>#REF!</v>
      </c>
      <c r="RPH60" s="265" t="e">
        <f>'Пр 5 (произв)-'!#REF!</f>
        <v>#REF!</v>
      </c>
      <c r="RPI60" s="265"/>
      <c r="RPJ60" s="265"/>
      <c r="RPK60" s="265"/>
      <c r="RPL60" s="265"/>
      <c r="RPM60" s="265"/>
      <c r="RPN60" s="467" t="e">
        <f t="shared" ref="RPN60" si="987">ROJ60+ROT60+RPD60</f>
        <v>#REF!</v>
      </c>
      <c r="RPO60" s="468" t="e">
        <f t="shared" ref="RPO60" si="988">ROK60+ROU60+RPE60</f>
        <v>#REF!</v>
      </c>
      <c r="RPP60" s="468" t="e">
        <f t="shared" ref="RPP60" si="989">ROL60+ROV60+RPF60</f>
        <v>#REF!</v>
      </c>
      <c r="RPQ60" s="468" t="e">
        <f t="shared" ref="RPQ60" si="990">ROM60+ROW60+RPG60</f>
        <v>#REF!</v>
      </c>
      <c r="RPR60" s="468" t="e">
        <f t="shared" ref="RPR60" si="991">RON60+ROX60+RPH60</f>
        <v>#REF!</v>
      </c>
      <c r="RPS60" s="265"/>
      <c r="RPT60" s="265"/>
      <c r="RPU60" s="265"/>
      <c r="RPV60" s="265"/>
      <c r="RPW60" s="265"/>
      <c r="RPX60" s="35"/>
      <c r="RPY60" s="34" t="e">
        <f>'Пр 5 (произв)-'!#REF!</f>
        <v>#REF!</v>
      </c>
      <c r="RPZ60" s="35" t="e">
        <f>'Пр 5 (произв)-'!#REF!</f>
        <v>#REF!</v>
      </c>
      <c r="RQA60" s="265" t="e">
        <f>'Пр 5 (произв)-'!#REF!</f>
        <v>#REF!</v>
      </c>
      <c r="RQB60" s="265"/>
      <c r="RQC60" s="265"/>
      <c r="RQD60" s="265"/>
      <c r="RQE60" s="265"/>
      <c r="RQF60" s="265"/>
      <c r="RQG60" s="265"/>
      <c r="RQH60" s="265"/>
      <c r="RQI60" s="265"/>
      <c r="RQJ60" s="265"/>
      <c r="RQK60" s="265"/>
      <c r="RQL60" s="265"/>
      <c r="RQM60" s="265"/>
      <c r="RQN60" s="265"/>
      <c r="RQO60" s="265"/>
      <c r="RQP60" s="265"/>
      <c r="RQQ60" s="265"/>
      <c r="RQR60" s="265"/>
      <c r="RQS60" s="265"/>
      <c r="RQT60" s="265"/>
      <c r="RQU60" s="265"/>
      <c r="RQV60" s="466" t="e">
        <f>'Пр 5 (произв)-'!#REF!</f>
        <v>#REF!</v>
      </c>
      <c r="RQW60" s="265" t="e">
        <f>'Пр 5 (произв)-'!#REF!</f>
        <v>#REF!</v>
      </c>
      <c r="RQX60" s="265" t="e">
        <f>'Пр 5 (произв)-'!#REF!</f>
        <v>#REF!</v>
      </c>
      <c r="RQY60" s="265" t="e">
        <f>'Пр 5 (произв)-'!#REF!</f>
        <v>#REF!</v>
      </c>
      <c r="RQZ60" s="265" t="e">
        <f>'Пр 5 (произв)-'!#REF!</f>
        <v>#REF!</v>
      </c>
      <c r="RRA60" s="265"/>
      <c r="RRB60" s="265"/>
      <c r="RRC60" s="265"/>
      <c r="RRD60" s="265"/>
      <c r="RRE60" s="265"/>
      <c r="RRF60" s="467" t="e">
        <f>'Пр 5 (произв)-'!#REF!</f>
        <v>#REF!</v>
      </c>
      <c r="RRG60" s="265" t="e">
        <f>'Пр 5 (произв)-'!#REF!</f>
        <v>#REF!</v>
      </c>
      <c r="RRH60" s="265" t="e">
        <f>'Пр 5 (произв)-'!#REF!</f>
        <v>#REF!</v>
      </c>
      <c r="RRI60" s="265" t="e">
        <f>'Пр 5 (произв)-'!#REF!</f>
        <v>#REF!</v>
      </c>
      <c r="RRJ60" s="265" t="e">
        <f>'Пр 5 (произв)-'!#REF!</f>
        <v>#REF!</v>
      </c>
      <c r="RRK60" s="265"/>
      <c r="RRL60" s="265"/>
      <c r="RRM60" s="265"/>
      <c r="RRN60" s="265"/>
      <c r="RRO60" s="265"/>
      <c r="RRP60" s="467" t="e">
        <f>'Пр 5 (произв)-'!#REF!</f>
        <v>#REF!</v>
      </c>
      <c r="RRQ60" s="265" t="e">
        <f>'Пр 5 (произв)-'!#REF!</f>
        <v>#REF!</v>
      </c>
      <c r="RRR60" s="265" t="e">
        <f>'Пр 5 (произв)-'!#REF!</f>
        <v>#REF!</v>
      </c>
      <c r="RRS60" s="265" t="e">
        <f>'Пр 5 (произв)-'!#REF!</f>
        <v>#REF!</v>
      </c>
      <c r="RRT60" s="265" t="e">
        <f>'Пр 5 (произв)-'!#REF!</f>
        <v>#REF!</v>
      </c>
      <c r="RRU60" s="265"/>
      <c r="RRV60" s="265"/>
      <c r="RRW60" s="265"/>
      <c r="RRX60" s="265"/>
      <c r="RRY60" s="265"/>
      <c r="RRZ60" s="467" t="e">
        <f t="shared" ref="RRZ60" si="992">RQV60+RRF60+RRP60</f>
        <v>#REF!</v>
      </c>
      <c r="RSA60" s="468" t="e">
        <f t="shared" ref="RSA60" si="993">RQW60+RRG60+RRQ60</f>
        <v>#REF!</v>
      </c>
      <c r="RSB60" s="468" t="e">
        <f t="shared" ref="RSB60" si="994">RQX60+RRH60+RRR60</f>
        <v>#REF!</v>
      </c>
      <c r="RSC60" s="468" t="e">
        <f t="shared" ref="RSC60" si="995">RQY60+RRI60+RRS60</f>
        <v>#REF!</v>
      </c>
      <c r="RSD60" s="468" t="e">
        <f t="shared" ref="RSD60" si="996">RQZ60+RRJ60+RRT60</f>
        <v>#REF!</v>
      </c>
      <c r="RSE60" s="265"/>
      <c r="RSF60" s="265"/>
      <c r="RSG60" s="265"/>
      <c r="RSH60" s="265"/>
      <c r="RSI60" s="265"/>
      <c r="RSJ60" s="35"/>
      <c r="RSK60" s="34" t="e">
        <f>'Пр 5 (произв)-'!#REF!</f>
        <v>#REF!</v>
      </c>
      <c r="RSL60" s="35" t="e">
        <f>'Пр 5 (произв)-'!#REF!</f>
        <v>#REF!</v>
      </c>
      <c r="RSM60" s="265" t="e">
        <f>'Пр 5 (произв)-'!#REF!</f>
        <v>#REF!</v>
      </c>
      <c r="RSN60" s="265"/>
      <c r="RSO60" s="265"/>
      <c r="RSP60" s="265"/>
      <c r="RSQ60" s="265"/>
      <c r="RSR60" s="265"/>
      <c r="RSS60" s="265"/>
      <c r="RST60" s="265"/>
      <c r="RSU60" s="265"/>
      <c r="RSV60" s="265"/>
      <c r="RSW60" s="265"/>
      <c r="RSX60" s="265"/>
      <c r="RSY60" s="265"/>
      <c r="RSZ60" s="265"/>
      <c r="RTA60" s="265"/>
      <c r="RTB60" s="265"/>
      <c r="RTC60" s="265"/>
      <c r="RTD60" s="265"/>
      <c r="RTE60" s="265"/>
      <c r="RTF60" s="265"/>
      <c r="RTG60" s="265"/>
      <c r="RTH60" s="466" t="e">
        <f>'Пр 5 (произв)-'!#REF!</f>
        <v>#REF!</v>
      </c>
      <c r="RTI60" s="265" t="e">
        <f>'Пр 5 (произв)-'!#REF!</f>
        <v>#REF!</v>
      </c>
      <c r="RTJ60" s="265" t="e">
        <f>'Пр 5 (произв)-'!#REF!</f>
        <v>#REF!</v>
      </c>
      <c r="RTK60" s="265" t="e">
        <f>'Пр 5 (произв)-'!#REF!</f>
        <v>#REF!</v>
      </c>
      <c r="RTL60" s="265" t="e">
        <f>'Пр 5 (произв)-'!#REF!</f>
        <v>#REF!</v>
      </c>
      <c r="RTM60" s="265"/>
      <c r="RTN60" s="265"/>
      <c r="RTO60" s="265"/>
      <c r="RTP60" s="265"/>
      <c r="RTQ60" s="265"/>
      <c r="RTR60" s="467" t="e">
        <f>'Пр 5 (произв)-'!#REF!</f>
        <v>#REF!</v>
      </c>
      <c r="RTS60" s="265" t="e">
        <f>'Пр 5 (произв)-'!#REF!</f>
        <v>#REF!</v>
      </c>
      <c r="RTT60" s="265" t="e">
        <f>'Пр 5 (произв)-'!#REF!</f>
        <v>#REF!</v>
      </c>
      <c r="RTU60" s="265" t="e">
        <f>'Пр 5 (произв)-'!#REF!</f>
        <v>#REF!</v>
      </c>
      <c r="RTV60" s="265" t="e">
        <f>'Пр 5 (произв)-'!#REF!</f>
        <v>#REF!</v>
      </c>
      <c r="RTW60" s="265"/>
      <c r="RTX60" s="265"/>
      <c r="RTY60" s="265"/>
      <c r="RTZ60" s="265"/>
      <c r="RUA60" s="265"/>
      <c r="RUB60" s="467" t="e">
        <f>'Пр 5 (произв)-'!#REF!</f>
        <v>#REF!</v>
      </c>
      <c r="RUC60" s="265" t="e">
        <f>'Пр 5 (произв)-'!#REF!</f>
        <v>#REF!</v>
      </c>
      <c r="RUD60" s="265" t="e">
        <f>'Пр 5 (произв)-'!#REF!</f>
        <v>#REF!</v>
      </c>
      <c r="RUE60" s="265" t="e">
        <f>'Пр 5 (произв)-'!#REF!</f>
        <v>#REF!</v>
      </c>
      <c r="RUF60" s="265" t="e">
        <f>'Пр 5 (произв)-'!#REF!</f>
        <v>#REF!</v>
      </c>
      <c r="RUG60" s="265"/>
      <c r="RUH60" s="265"/>
      <c r="RUI60" s="265"/>
      <c r="RUJ60" s="265"/>
      <c r="RUK60" s="265"/>
      <c r="RUL60" s="467" t="e">
        <f t="shared" ref="RUL60" si="997">RTH60+RTR60+RUB60</f>
        <v>#REF!</v>
      </c>
      <c r="RUM60" s="468" t="e">
        <f t="shared" ref="RUM60" si="998">RTI60+RTS60+RUC60</f>
        <v>#REF!</v>
      </c>
      <c r="RUN60" s="468" t="e">
        <f t="shared" ref="RUN60" si="999">RTJ60+RTT60+RUD60</f>
        <v>#REF!</v>
      </c>
      <c r="RUO60" s="468" t="e">
        <f t="shared" ref="RUO60" si="1000">RTK60+RTU60+RUE60</f>
        <v>#REF!</v>
      </c>
      <c r="RUP60" s="468" t="e">
        <f t="shared" ref="RUP60" si="1001">RTL60+RTV60+RUF60</f>
        <v>#REF!</v>
      </c>
      <c r="RUQ60" s="265"/>
      <c r="RUR60" s="265"/>
      <c r="RUS60" s="265"/>
      <c r="RUT60" s="265"/>
      <c r="RUU60" s="265"/>
      <c r="RUV60" s="35"/>
      <c r="RUW60" s="34" t="e">
        <f>'Пр 5 (произв)-'!#REF!</f>
        <v>#REF!</v>
      </c>
      <c r="RUX60" s="35" t="e">
        <f>'Пр 5 (произв)-'!#REF!</f>
        <v>#REF!</v>
      </c>
      <c r="RUY60" s="265" t="e">
        <f>'Пр 5 (произв)-'!#REF!</f>
        <v>#REF!</v>
      </c>
      <c r="RUZ60" s="265"/>
      <c r="RVA60" s="265"/>
      <c r="RVB60" s="265"/>
      <c r="RVC60" s="265"/>
      <c r="RVD60" s="265"/>
      <c r="RVE60" s="265"/>
      <c r="RVF60" s="265"/>
      <c r="RVG60" s="265"/>
      <c r="RVH60" s="265"/>
      <c r="RVI60" s="265"/>
      <c r="RVJ60" s="265"/>
      <c r="RVK60" s="265"/>
      <c r="RVL60" s="265"/>
      <c r="RVM60" s="265"/>
      <c r="RVN60" s="265"/>
      <c r="RVO60" s="265"/>
      <c r="RVP60" s="265"/>
      <c r="RVQ60" s="265"/>
      <c r="RVR60" s="265"/>
      <c r="RVS60" s="265"/>
      <c r="RVT60" s="466" t="e">
        <f>'Пр 5 (произв)-'!#REF!</f>
        <v>#REF!</v>
      </c>
      <c r="RVU60" s="265" t="e">
        <f>'Пр 5 (произв)-'!#REF!</f>
        <v>#REF!</v>
      </c>
      <c r="RVV60" s="265" t="e">
        <f>'Пр 5 (произв)-'!#REF!</f>
        <v>#REF!</v>
      </c>
      <c r="RVW60" s="265" t="e">
        <f>'Пр 5 (произв)-'!#REF!</f>
        <v>#REF!</v>
      </c>
      <c r="RVX60" s="265" t="e">
        <f>'Пр 5 (произв)-'!#REF!</f>
        <v>#REF!</v>
      </c>
      <c r="RVY60" s="265"/>
      <c r="RVZ60" s="265"/>
      <c r="RWA60" s="265"/>
      <c r="RWB60" s="265"/>
      <c r="RWC60" s="265"/>
      <c r="RWD60" s="467" t="e">
        <f>'Пр 5 (произв)-'!#REF!</f>
        <v>#REF!</v>
      </c>
      <c r="RWE60" s="265" t="e">
        <f>'Пр 5 (произв)-'!#REF!</f>
        <v>#REF!</v>
      </c>
      <c r="RWF60" s="265" t="e">
        <f>'Пр 5 (произв)-'!#REF!</f>
        <v>#REF!</v>
      </c>
      <c r="RWG60" s="265" t="e">
        <f>'Пр 5 (произв)-'!#REF!</f>
        <v>#REF!</v>
      </c>
      <c r="RWH60" s="265" t="e">
        <f>'Пр 5 (произв)-'!#REF!</f>
        <v>#REF!</v>
      </c>
      <c r="RWI60" s="265"/>
      <c r="RWJ60" s="265"/>
      <c r="RWK60" s="265"/>
      <c r="RWL60" s="265"/>
      <c r="RWM60" s="265"/>
      <c r="RWN60" s="467" t="e">
        <f>'Пр 5 (произв)-'!#REF!</f>
        <v>#REF!</v>
      </c>
      <c r="RWO60" s="265" t="e">
        <f>'Пр 5 (произв)-'!#REF!</f>
        <v>#REF!</v>
      </c>
      <c r="RWP60" s="265" t="e">
        <f>'Пр 5 (произв)-'!#REF!</f>
        <v>#REF!</v>
      </c>
      <c r="RWQ60" s="265" t="e">
        <f>'Пр 5 (произв)-'!#REF!</f>
        <v>#REF!</v>
      </c>
      <c r="RWR60" s="265" t="e">
        <f>'Пр 5 (произв)-'!#REF!</f>
        <v>#REF!</v>
      </c>
      <c r="RWS60" s="265"/>
      <c r="RWT60" s="265"/>
      <c r="RWU60" s="265"/>
      <c r="RWV60" s="265"/>
      <c r="RWW60" s="265"/>
      <c r="RWX60" s="467" t="e">
        <f t="shared" ref="RWX60" si="1002">RVT60+RWD60+RWN60</f>
        <v>#REF!</v>
      </c>
      <c r="RWY60" s="468" t="e">
        <f t="shared" ref="RWY60" si="1003">RVU60+RWE60+RWO60</f>
        <v>#REF!</v>
      </c>
      <c r="RWZ60" s="468" t="e">
        <f t="shared" ref="RWZ60" si="1004">RVV60+RWF60+RWP60</f>
        <v>#REF!</v>
      </c>
      <c r="RXA60" s="468" t="e">
        <f t="shared" ref="RXA60" si="1005">RVW60+RWG60+RWQ60</f>
        <v>#REF!</v>
      </c>
      <c r="RXB60" s="468" t="e">
        <f t="shared" ref="RXB60" si="1006">RVX60+RWH60+RWR60</f>
        <v>#REF!</v>
      </c>
      <c r="RXC60" s="265"/>
      <c r="RXD60" s="265"/>
      <c r="RXE60" s="265"/>
      <c r="RXF60" s="265"/>
      <c r="RXG60" s="265"/>
      <c r="RXH60" s="35"/>
      <c r="RXI60" s="34" t="e">
        <f>'Пр 5 (произв)-'!#REF!</f>
        <v>#REF!</v>
      </c>
      <c r="RXJ60" s="35" t="e">
        <f>'Пр 5 (произв)-'!#REF!</f>
        <v>#REF!</v>
      </c>
      <c r="RXK60" s="265" t="e">
        <f>'Пр 5 (произв)-'!#REF!</f>
        <v>#REF!</v>
      </c>
      <c r="RXL60" s="265"/>
      <c r="RXM60" s="265"/>
      <c r="RXN60" s="265"/>
      <c r="RXO60" s="265"/>
      <c r="RXP60" s="265"/>
      <c r="RXQ60" s="265"/>
      <c r="RXR60" s="265"/>
      <c r="RXS60" s="265"/>
      <c r="RXT60" s="265"/>
      <c r="RXU60" s="265"/>
      <c r="RXV60" s="265"/>
      <c r="RXW60" s="265"/>
      <c r="RXX60" s="265"/>
      <c r="RXY60" s="265"/>
      <c r="RXZ60" s="265"/>
      <c r="RYA60" s="265"/>
      <c r="RYB60" s="265"/>
      <c r="RYC60" s="265"/>
      <c r="RYD60" s="265"/>
      <c r="RYE60" s="265"/>
      <c r="RYF60" s="466" t="e">
        <f>'Пр 5 (произв)-'!#REF!</f>
        <v>#REF!</v>
      </c>
      <c r="RYG60" s="265" t="e">
        <f>'Пр 5 (произв)-'!#REF!</f>
        <v>#REF!</v>
      </c>
      <c r="RYH60" s="265" t="e">
        <f>'Пр 5 (произв)-'!#REF!</f>
        <v>#REF!</v>
      </c>
      <c r="RYI60" s="265" t="e">
        <f>'Пр 5 (произв)-'!#REF!</f>
        <v>#REF!</v>
      </c>
      <c r="RYJ60" s="265" t="e">
        <f>'Пр 5 (произв)-'!#REF!</f>
        <v>#REF!</v>
      </c>
      <c r="RYK60" s="265"/>
      <c r="RYL60" s="265"/>
      <c r="RYM60" s="265"/>
      <c r="RYN60" s="265"/>
      <c r="RYO60" s="265"/>
      <c r="RYP60" s="467" t="e">
        <f>'Пр 5 (произв)-'!#REF!</f>
        <v>#REF!</v>
      </c>
      <c r="RYQ60" s="265" t="e">
        <f>'Пр 5 (произв)-'!#REF!</f>
        <v>#REF!</v>
      </c>
      <c r="RYR60" s="265" t="e">
        <f>'Пр 5 (произв)-'!#REF!</f>
        <v>#REF!</v>
      </c>
      <c r="RYS60" s="265" t="e">
        <f>'Пр 5 (произв)-'!#REF!</f>
        <v>#REF!</v>
      </c>
      <c r="RYT60" s="265" t="e">
        <f>'Пр 5 (произв)-'!#REF!</f>
        <v>#REF!</v>
      </c>
      <c r="RYU60" s="265"/>
      <c r="RYV60" s="265"/>
      <c r="RYW60" s="265"/>
      <c r="RYX60" s="265"/>
      <c r="RYY60" s="265"/>
      <c r="RYZ60" s="467" t="e">
        <f>'Пр 5 (произв)-'!#REF!</f>
        <v>#REF!</v>
      </c>
      <c r="RZA60" s="265" t="e">
        <f>'Пр 5 (произв)-'!#REF!</f>
        <v>#REF!</v>
      </c>
      <c r="RZB60" s="265" t="e">
        <f>'Пр 5 (произв)-'!#REF!</f>
        <v>#REF!</v>
      </c>
      <c r="RZC60" s="265" t="e">
        <f>'Пр 5 (произв)-'!#REF!</f>
        <v>#REF!</v>
      </c>
      <c r="RZD60" s="265" t="e">
        <f>'Пр 5 (произв)-'!#REF!</f>
        <v>#REF!</v>
      </c>
      <c r="RZE60" s="265"/>
      <c r="RZF60" s="265"/>
      <c r="RZG60" s="265"/>
      <c r="RZH60" s="265"/>
      <c r="RZI60" s="265"/>
      <c r="RZJ60" s="467" t="e">
        <f t="shared" ref="RZJ60" si="1007">RYF60+RYP60+RYZ60</f>
        <v>#REF!</v>
      </c>
      <c r="RZK60" s="468" t="e">
        <f t="shared" ref="RZK60" si="1008">RYG60+RYQ60+RZA60</f>
        <v>#REF!</v>
      </c>
      <c r="RZL60" s="468" t="e">
        <f t="shared" ref="RZL60" si="1009">RYH60+RYR60+RZB60</f>
        <v>#REF!</v>
      </c>
      <c r="RZM60" s="468" t="e">
        <f t="shared" ref="RZM60" si="1010">RYI60+RYS60+RZC60</f>
        <v>#REF!</v>
      </c>
      <c r="RZN60" s="468" t="e">
        <f t="shared" ref="RZN60" si="1011">RYJ60+RYT60+RZD60</f>
        <v>#REF!</v>
      </c>
      <c r="RZO60" s="265"/>
      <c r="RZP60" s="265"/>
      <c r="RZQ60" s="265"/>
      <c r="RZR60" s="265"/>
      <c r="RZS60" s="265"/>
      <c r="RZT60" s="35"/>
      <c r="RZU60" s="34" t="e">
        <f>'Пр 5 (произв)-'!#REF!</f>
        <v>#REF!</v>
      </c>
      <c r="RZV60" s="35" t="e">
        <f>'Пр 5 (произв)-'!#REF!</f>
        <v>#REF!</v>
      </c>
      <c r="RZW60" s="265" t="e">
        <f>'Пр 5 (произв)-'!#REF!</f>
        <v>#REF!</v>
      </c>
      <c r="RZX60" s="265"/>
      <c r="RZY60" s="265"/>
      <c r="RZZ60" s="265"/>
      <c r="SAA60" s="265"/>
      <c r="SAB60" s="265"/>
      <c r="SAC60" s="265"/>
      <c r="SAD60" s="265"/>
      <c r="SAE60" s="265"/>
      <c r="SAF60" s="265"/>
      <c r="SAG60" s="265"/>
      <c r="SAH60" s="265"/>
      <c r="SAI60" s="265"/>
      <c r="SAJ60" s="265"/>
      <c r="SAK60" s="265"/>
      <c r="SAL60" s="265"/>
      <c r="SAM60" s="265"/>
      <c r="SAN60" s="265"/>
      <c r="SAO60" s="265"/>
      <c r="SAP60" s="265"/>
      <c r="SAQ60" s="265"/>
      <c r="SAR60" s="466" t="e">
        <f>'Пр 5 (произв)-'!#REF!</f>
        <v>#REF!</v>
      </c>
      <c r="SAS60" s="265" t="e">
        <f>'Пр 5 (произв)-'!#REF!</f>
        <v>#REF!</v>
      </c>
      <c r="SAT60" s="265" t="e">
        <f>'Пр 5 (произв)-'!#REF!</f>
        <v>#REF!</v>
      </c>
      <c r="SAU60" s="265" t="e">
        <f>'Пр 5 (произв)-'!#REF!</f>
        <v>#REF!</v>
      </c>
      <c r="SAV60" s="265" t="e">
        <f>'Пр 5 (произв)-'!#REF!</f>
        <v>#REF!</v>
      </c>
      <c r="SAW60" s="265"/>
      <c r="SAX60" s="265"/>
      <c r="SAY60" s="265"/>
      <c r="SAZ60" s="265"/>
      <c r="SBA60" s="265"/>
      <c r="SBB60" s="467" t="e">
        <f>'Пр 5 (произв)-'!#REF!</f>
        <v>#REF!</v>
      </c>
      <c r="SBC60" s="265" t="e">
        <f>'Пр 5 (произв)-'!#REF!</f>
        <v>#REF!</v>
      </c>
      <c r="SBD60" s="265" t="e">
        <f>'Пр 5 (произв)-'!#REF!</f>
        <v>#REF!</v>
      </c>
      <c r="SBE60" s="265" t="e">
        <f>'Пр 5 (произв)-'!#REF!</f>
        <v>#REF!</v>
      </c>
      <c r="SBF60" s="265" t="e">
        <f>'Пр 5 (произв)-'!#REF!</f>
        <v>#REF!</v>
      </c>
      <c r="SBG60" s="265"/>
      <c r="SBH60" s="265"/>
      <c r="SBI60" s="265"/>
      <c r="SBJ60" s="265"/>
      <c r="SBK60" s="265"/>
      <c r="SBL60" s="467" t="e">
        <f>'Пр 5 (произв)-'!#REF!</f>
        <v>#REF!</v>
      </c>
      <c r="SBM60" s="265" t="e">
        <f>'Пр 5 (произв)-'!#REF!</f>
        <v>#REF!</v>
      </c>
      <c r="SBN60" s="265" t="e">
        <f>'Пр 5 (произв)-'!#REF!</f>
        <v>#REF!</v>
      </c>
      <c r="SBO60" s="265" t="e">
        <f>'Пр 5 (произв)-'!#REF!</f>
        <v>#REF!</v>
      </c>
      <c r="SBP60" s="265" t="e">
        <f>'Пр 5 (произв)-'!#REF!</f>
        <v>#REF!</v>
      </c>
      <c r="SBQ60" s="265"/>
      <c r="SBR60" s="265"/>
      <c r="SBS60" s="265"/>
      <c r="SBT60" s="265"/>
      <c r="SBU60" s="265"/>
      <c r="SBV60" s="467" t="e">
        <f t="shared" ref="SBV60" si="1012">SAR60+SBB60+SBL60</f>
        <v>#REF!</v>
      </c>
      <c r="SBW60" s="468" t="e">
        <f t="shared" ref="SBW60" si="1013">SAS60+SBC60+SBM60</f>
        <v>#REF!</v>
      </c>
      <c r="SBX60" s="468" t="e">
        <f t="shared" ref="SBX60" si="1014">SAT60+SBD60+SBN60</f>
        <v>#REF!</v>
      </c>
      <c r="SBY60" s="468" t="e">
        <f t="shared" ref="SBY60" si="1015">SAU60+SBE60+SBO60</f>
        <v>#REF!</v>
      </c>
      <c r="SBZ60" s="468" t="e">
        <f t="shared" ref="SBZ60" si="1016">SAV60+SBF60+SBP60</f>
        <v>#REF!</v>
      </c>
      <c r="SCA60" s="265"/>
      <c r="SCB60" s="265"/>
      <c r="SCC60" s="265"/>
      <c r="SCD60" s="265"/>
      <c r="SCE60" s="265"/>
      <c r="SCF60" s="35"/>
      <c r="SCG60" s="34" t="e">
        <f>'Пр 5 (произв)-'!#REF!</f>
        <v>#REF!</v>
      </c>
      <c r="SCH60" s="35" t="e">
        <f>'Пр 5 (произв)-'!#REF!</f>
        <v>#REF!</v>
      </c>
      <c r="SCI60" s="265" t="e">
        <f>'Пр 5 (произв)-'!#REF!</f>
        <v>#REF!</v>
      </c>
      <c r="SCJ60" s="265"/>
      <c r="SCK60" s="265"/>
      <c r="SCL60" s="265"/>
      <c r="SCM60" s="265"/>
      <c r="SCN60" s="265"/>
      <c r="SCO60" s="265"/>
      <c r="SCP60" s="265"/>
      <c r="SCQ60" s="265"/>
      <c r="SCR60" s="265"/>
      <c r="SCS60" s="265"/>
      <c r="SCT60" s="265"/>
      <c r="SCU60" s="265"/>
      <c r="SCV60" s="265"/>
      <c r="SCW60" s="265"/>
      <c r="SCX60" s="265"/>
      <c r="SCY60" s="265"/>
      <c r="SCZ60" s="265"/>
      <c r="SDA60" s="265"/>
      <c r="SDB60" s="265"/>
      <c r="SDC60" s="265"/>
      <c r="SDD60" s="466" t="e">
        <f>'Пр 5 (произв)-'!#REF!</f>
        <v>#REF!</v>
      </c>
      <c r="SDE60" s="265" t="e">
        <f>'Пр 5 (произв)-'!#REF!</f>
        <v>#REF!</v>
      </c>
      <c r="SDF60" s="265" t="e">
        <f>'Пр 5 (произв)-'!#REF!</f>
        <v>#REF!</v>
      </c>
      <c r="SDG60" s="265" t="e">
        <f>'Пр 5 (произв)-'!#REF!</f>
        <v>#REF!</v>
      </c>
      <c r="SDH60" s="265" t="e">
        <f>'Пр 5 (произв)-'!#REF!</f>
        <v>#REF!</v>
      </c>
      <c r="SDI60" s="265"/>
      <c r="SDJ60" s="265"/>
      <c r="SDK60" s="265"/>
      <c r="SDL60" s="265"/>
      <c r="SDM60" s="265"/>
      <c r="SDN60" s="467" t="e">
        <f>'Пр 5 (произв)-'!#REF!</f>
        <v>#REF!</v>
      </c>
      <c r="SDO60" s="265" t="e">
        <f>'Пр 5 (произв)-'!#REF!</f>
        <v>#REF!</v>
      </c>
      <c r="SDP60" s="265" t="e">
        <f>'Пр 5 (произв)-'!#REF!</f>
        <v>#REF!</v>
      </c>
      <c r="SDQ60" s="265" t="e">
        <f>'Пр 5 (произв)-'!#REF!</f>
        <v>#REF!</v>
      </c>
      <c r="SDR60" s="265" t="e">
        <f>'Пр 5 (произв)-'!#REF!</f>
        <v>#REF!</v>
      </c>
      <c r="SDS60" s="265"/>
      <c r="SDT60" s="265"/>
      <c r="SDU60" s="265"/>
      <c r="SDV60" s="265"/>
      <c r="SDW60" s="265"/>
      <c r="SDX60" s="467" t="e">
        <f>'Пр 5 (произв)-'!#REF!</f>
        <v>#REF!</v>
      </c>
      <c r="SDY60" s="265" t="e">
        <f>'Пр 5 (произв)-'!#REF!</f>
        <v>#REF!</v>
      </c>
      <c r="SDZ60" s="265" t="e">
        <f>'Пр 5 (произв)-'!#REF!</f>
        <v>#REF!</v>
      </c>
      <c r="SEA60" s="265" t="e">
        <f>'Пр 5 (произв)-'!#REF!</f>
        <v>#REF!</v>
      </c>
      <c r="SEB60" s="265" t="e">
        <f>'Пр 5 (произв)-'!#REF!</f>
        <v>#REF!</v>
      </c>
      <c r="SEC60" s="265"/>
      <c r="SED60" s="265"/>
      <c r="SEE60" s="265"/>
      <c r="SEF60" s="265"/>
      <c r="SEG60" s="265"/>
      <c r="SEH60" s="467" t="e">
        <f t="shared" ref="SEH60" si="1017">SDD60+SDN60+SDX60</f>
        <v>#REF!</v>
      </c>
      <c r="SEI60" s="468" t="e">
        <f t="shared" ref="SEI60" si="1018">SDE60+SDO60+SDY60</f>
        <v>#REF!</v>
      </c>
      <c r="SEJ60" s="468" t="e">
        <f t="shared" ref="SEJ60" si="1019">SDF60+SDP60+SDZ60</f>
        <v>#REF!</v>
      </c>
      <c r="SEK60" s="468" t="e">
        <f t="shared" ref="SEK60" si="1020">SDG60+SDQ60+SEA60</f>
        <v>#REF!</v>
      </c>
      <c r="SEL60" s="468" t="e">
        <f t="shared" ref="SEL60" si="1021">SDH60+SDR60+SEB60</f>
        <v>#REF!</v>
      </c>
      <c r="SEM60" s="265"/>
      <c r="SEN60" s="265"/>
      <c r="SEO60" s="265"/>
      <c r="SEP60" s="265"/>
      <c r="SEQ60" s="265"/>
      <c r="SER60" s="35"/>
      <c r="SES60" s="34" t="e">
        <f>'Пр 5 (произв)-'!#REF!</f>
        <v>#REF!</v>
      </c>
      <c r="SET60" s="35" t="e">
        <f>'Пр 5 (произв)-'!#REF!</f>
        <v>#REF!</v>
      </c>
      <c r="SEU60" s="265" t="e">
        <f>'Пр 5 (произв)-'!#REF!</f>
        <v>#REF!</v>
      </c>
      <c r="SEV60" s="265"/>
      <c r="SEW60" s="265"/>
      <c r="SEX60" s="265"/>
      <c r="SEY60" s="265"/>
      <c r="SEZ60" s="265"/>
      <c r="SFA60" s="265"/>
      <c r="SFB60" s="265"/>
      <c r="SFC60" s="265"/>
      <c r="SFD60" s="265"/>
      <c r="SFE60" s="265"/>
      <c r="SFF60" s="265"/>
      <c r="SFG60" s="265"/>
      <c r="SFH60" s="265"/>
      <c r="SFI60" s="265"/>
      <c r="SFJ60" s="265"/>
      <c r="SFK60" s="265"/>
      <c r="SFL60" s="265"/>
      <c r="SFM60" s="265"/>
      <c r="SFN60" s="265"/>
      <c r="SFO60" s="265"/>
      <c r="SFP60" s="466" t="e">
        <f>'Пр 5 (произв)-'!#REF!</f>
        <v>#REF!</v>
      </c>
      <c r="SFQ60" s="265" t="e">
        <f>'Пр 5 (произв)-'!#REF!</f>
        <v>#REF!</v>
      </c>
      <c r="SFR60" s="265" t="e">
        <f>'Пр 5 (произв)-'!#REF!</f>
        <v>#REF!</v>
      </c>
      <c r="SFS60" s="265" t="e">
        <f>'Пр 5 (произв)-'!#REF!</f>
        <v>#REF!</v>
      </c>
      <c r="SFT60" s="265" t="e">
        <f>'Пр 5 (произв)-'!#REF!</f>
        <v>#REF!</v>
      </c>
      <c r="SFU60" s="265"/>
      <c r="SFV60" s="265"/>
      <c r="SFW60" s="265"/>
      <c r="SFX60" s="265"/>
      <c r="SFY60" s="265"/>
      <c r="SFZ60" s="467" t="e">
        <f>'Пр 5 (произв)-'!#REF!</f>
        <v>#REF!</v>
      </c>
      <c r="SGA60" s="265" t="e">
        <f>'Пр 5 (произв)-'!#REF!</f>
        <v>#REF!</v>
      </c>
      <c r="SGB60" s="265" t="e">
        <f>'Пр 5 (произв)-'!#REF!</f>
        <v>#REF!</v>
      </c>
      <c r="SGC60" s="265" t="e">
        <f>'Пр 5 (произв)-'!#REF!</f>
        <v>#REF!</v>
      </c>
      <c r="SGD60" s="265" t="e">
        <f>'Пр 5 (произв)-'!#REF!</f>
        <v>#REF!</v>
      </c>
      <c r="SGE60" s="265"/>
      <c r="SGF60" s="265"/>
      <c r="SGG60" s="265"/>
      <c r="SGH60" s="265"/>
      <c r="SGI60" s="265"/>
      <c r="SGJ60" s="467" t="e">
        <f>'Пр 5 (произв)-'!#REF!</f>
        <v>#REF!</v>
      </c>
      <c r="SGK60" s="265" t="e">
        <f>'Пр 5 (произв)-'!#REF!</f>
        <v>#REF!</v>
      </c>
      <c r="SGL60" s="265" t="e">
        <f>'Пр 5 (произв)-'!#REF!</f>
        <v>#REF!</v>
      </c>
      <c r="SGM60" s="265" t="e">
        <f>'Пр 5 (произв)-'!#REF!</f>
        <v>#REF!</v>
      </c>
      <c r="SGN60" s="265" t="e">
        <f>'Пр 5 (произв)-'!#REF!</f>
        <v>#REF!</v>
      </c>
      <c r="SGO60" s="265"/>
      <c r="SGP60" s="265"/>
      <c r="SGQ60" s="265"/>
      <c r="SGR60" s="265"/>
      <c r="SGS60" s="265"/>
      <c r="SGT60" s="467" t="e">
        <f t="shared" ref="SGT60" si="1022">SFP60+SFZ60+SGJ60</f>
        <v>#REF!</v>
      </c>
      <c r="SGU60" s="468" t="e">
        <f t="shared" ref="SGU60" si="1023">SFQ60+SGA60+SGK60</f>
        <v>#REF!</v>
      </c>
      <c r="SGV60" s="468" t="e">
        <f t="shared" ref="SGV60" si="1024">SFR60+SGB60+SGL60</f>
        <v>#REF!</v>
      </c>
      <c r="SGW60" s="468" t="e">
        <f t="shared" ref="SGW60" si="1025">SFS60+SGC60+SGM60</f>
        <v>#REF!</v>
      </c>
      <c r="SGX60" s="468" t="e">
        <f t="shared" ref="SGX60" si="1026">SFT60+SGD60+SGN60</f>
        <v>#REF!</v>
      </c>
      <c r="SGY60" s="265"/>
      <c r="SGZ60" s="265"/>
      <c r="SHA60" s="265"/>
      <c r="SHB60" s="265"/>
      <c r="SHC60" s="265"/>
      <c r="SHD60" s="35"/>
      <c r="SHE60" s="34" t="e">
        <f>'Пр 5 (произв)-'!#REF!</f>
        <v>#REF!</v>
      </c>
      <c r="SHF60" s="35" t="e">
        <f>'Пр 5 (произв)-'!#REF!</f>
        <v>#REF!</v>
      </c>
      <c r="SHG60" s="265" t="e">
        <f>'Пр 5 (произв)-'!#REF!</f>
        <v>#REF!</v>
      </c>
      <c r="SHH60" s="265"/>
      <c r="SHI60" s="265"/>
      <c r="SHJ60" s="265"/>
      <c r="SHK60" s="265"/>
      <c r="SHL60" s="265"/>
      <c r="SHM60" s="265"/>
      <c r="SHN60" s="265"/>
      <c r="SHO60" s="265"/>
      <c r="SHP60" s="265"/>
      <c r="SHQ60" s="265"/>
      <c r="SHR60" s="265"/>
      <c r="SHS60" s="265"/>
      <c r="SHT60" s="265"/>
      <c r="SHU60" s="265"/>
      <c r="SHV60" s="265"/>
      <c r="SHW60" s="265"/>
      <c r="SHX60" s="265"/>
      <c r="SHY60" s="265"/>
      <c r="SHZ60" s="265"/>
      <c r="SIA60" s="265"/>
      <c r="SIB60" s="466" t="e">
        <f>'Пр 5 (произв)-'!#REF!</f>
        <v>#REF!</v>
      </c>
      <c r="SIC60" s="265" t="e">
        <f>'Пр 5 (произв)-'!#REF!</f>
        <v>#REF!</v>
      </c>
      <c r="SID60" s="265" t="e">
        <f>'Пр 5 (произв)-'!#REF!</f>
        <v>#REF!</v>
      </c>
      <c r="SIE60" s="265" t="e">
        <f>'Пр 5 (произв)-'!#REF!</f>
        <v>#REF!</v>
      </c>
      <c r="SIF60" s="265" t="e">
        <f>'Пр 5 (произв)-'!#REF!</f>
        <v>#REF!</v>
      </c>
      <c r="SIG60" s="265"/>
      <c r="SIH60" s="265"/>
      <c r="SII60" s="265"/>
      <c r="SIJ60" s="265"/>
      <c r="SIK60" s="265"/>
      <c r="SIL60" s="467" t="e">
        <f>'Пр 5 (произв)-'!#REF!</f>
        <v>#REF!</v>
      </c>
      <c r="SIM60" s="265" t="e">
        <f>'Пр 5 (произв)-'!#REF!</f>
        <v>#REF!</v>
      </c>
      <c r="SIN60" s="265" t="e">
        <f>'Пр 5 (произв)-'!#REF!</f>
        <v>#REF!</v>
      </c>
      <c r="SIO60" s="265" t="e">
        <f>'Пр 5 (произв)-'!#REF!</f>
        <v>#REF!</v>
      </c>
      <c r="SIP60" s="265" t="e">
        <f>'Пр 5 (произв)-'!#REF!</f>
        <v>#REF!</v>
      </c>
      <c r="SIQ60" s="265"/>
      <c r="SIR60" s="265"/>
      <c r="SIS60" s="265"/>
      <c r="SIT60" s="265"/>
      <c r="SIU60" s="265"/>
      <c r="SIV60" s="467" t="e">
        <f>'Пр 5 (произв)-'!#REF!</f>
        <v>#REF!</v>
      </c>
      <c r="SIW60" s="265" t="e">
        <f>'Пр 5 (произв)-'!#REF!</f>
        <v>#REF!</v>
      </c>
      <c r="SIX60" s="265" t="e">
        <f>'Пр 5 (произв)-'!#REF!</f>
        <v>#REF!</v>
      </c>
      <c r="SIY60" s="265" t="e">
        <f>'Пр 5 (произв)-'!#REF!</f>
        <v>#REF!</v>
      </c>
      <c r="SIZ60" s="265" t="e">
        <f>'Пр 5 (произв)-'!#REF!</f>
        <v>#REF!</v>
      </c>
      <c r="SJA60" s="265"/>
      <c r="SJB60" s="265"/>
      <c r="SJC60" s="265"/>
      <c r="SJD60" s="265"/>
      <c r="SJE60" s="265"/>
      <c r="SJF60" s="467" t="e">
        <f t="shared" ref="SJF60" si="1027">SIB60+SIL60+SIV60</f>
        <v>#REF!</v>
      </c>
      <c r="SJG60" s="468" t="e">
        <f t="shared" ref="SJG60" si="1028">SIC60+SIM60+SIW60</f>
        <v>#REF!</v>
      </c>
      <c r="SJH60" s="468" t="e">
        <f t="shared" ref="SJH60" si="1029">SID60+SIN60+SIX60</f>
        <v>#REF!</v>
      </c>
      <c r="SJI60" s="468" t="e">
        <f t="shared" ref="SJI60" si="1030">SIE60+SIO60+SIY60</f>
        <v>#REF!</v>
      </c>
      <c r="SJJ60" s="468" t="e">
        <f t="shared" ref="SJJ60" si="1031">SIF60+SIP60+SIZ60</f>
        <v>#REF!</v>
      </c>
      <c r="SJK60" s="265"/>
      <c r="SJL60" s="265"/>
      <c r="SJM60" s="265"/>
      <c r="SJN60" s="265"/>
      <c r="SJO60" s="265"/>
      <c r="SJP60" s="35"/>
      <c r="SJQ60" s="34" t="e">
        <f>'Пр 5 (произв)-'!#REF!</f>
        <v>#REF!</v>
      </c>
      <c r="SJR60" s="35" t="e">
        <f>'Пр 5 (произв)-'!#REF!</f>
        <v>#REF!</v>
      </c>
      <c r="SJS60" s="265" t="e">
        <f>'Пр 5 (произв)-'!#REF!</f>
        <v>#REF!</v>
      </c>
      <c r="SJT60" s="265"/>
      <c r="SJU60" s="265"/>
      <c r="SJV60" s="265"/>
      <c r="SJW60" s="265"/>
      <c r="SJX60" s="265"/>
      <c r="SJY60" s="265"/>
      <c r="SJZ60" s="265"/>
      <c r="SKA60" s="265"/>
      <c r="SKB60" s="265"/>
      <c r="SKC60" s="265"/>
      <c r="SKD60" s="265"/>
      <c r="SKE60" s="265"/>
      <c r="SKF60" s="265"/>
      <c r="SKG60" s="265"/>
      <c r="SKH60" s="265"/>
      <c r="SKI60" s="265"/>
      <c r="SKJ60" s="265"/>
      <c r="SKK60" s="265"/>
      <c r="SKL60" s="265"/>
      <c r="SKM60" s="265"/>
      <c r="SKN60" s="466" t="e">
        <f>'Пр 5 (произв)-'!#REF!</f>
        <v>#REF!</v>
      </c>
      <c r="SKO60" s="265" t="e">
        <f>'Пр 5 (произв)-'!#REF!</f>
        <v>#REF!</v>
      </c>
      <c r="SKP60" s="265" t="e">
        <f>'Пр 5 (произв)-'!#REF!</f>
        <v>#REF!</v>
      </c>
      <c r="SKQ60" s="265" t="e">
        <f>'Пр 5 (произв)-'!#REF!</f>
        <v>#REF!</v>
      </c>
      <c r="SKR60" s="265" t="e">
        <f>'Пр 5 (произв)-'!#REF!</f>
        <v>#REF!</v>
      </c>
      <c r="SKS60" s="265"/>
      <c r="SKT60" s="265"/>
      <c r="SKU60" s="265"/>
      <c r="SKV60" s="265"/>
      <c r="SKW60" s="265"/>
      <c r="SKX60" s="467" t="e">
        <f>'Пр 5 (произв)-'!#REF!</f>
        <v>#REF!</v>
      </c>
      <c r="SKY60" s="265" t="e">
        <f>'Пр 5 (произв)-'!#REF!</f>
        <v>#REF!</v>
      </c>
      <c r="SKZ60" s="265" t="e">
        <f>'Пр 5 (произв)-'!#REF!</f>
        <v>#REF!</v>
      </c>
      <c r="SLA60" s="265" t="e">
        <f>'Пр 5 (произв)-'!#REF!</f>
        <v>#REF!</v>
      </c>
      <c r="SLB60" s="265" t="e">
        <f>'Пр 5 (произв)-'!#REF!</f>
        <v>#REF!</v>
      </c>
      <c r="SLC60" s="265"/>
      <c r="SLD60" s="265"/>
      <c r="SLE60" s="265"/>
      <c r="SLF60" s="265"/>
      <c r="SLG60" s="265"/>
      <c r="SLH60" s="467" t="e">
        <f>'Пр 5 (произв)-'!#REF!</f>
        <v>#REF!</v>
      </c>
      <c r="SLI60" s="265" t="e">
        <f>'Пр 5 (произв)-'!#REF!</f>
        <v>#REF!</v>
      </c>
      <c r="SLJ60" s="265" t="e">
        <f>'Пр 5 (произв)-'!#REF!</f>
        <v>#REF!</v>
      </c>
      <c r="SLK60" s="265" t="e">
        <f>'Пр 5 (произв)-'!#REF!</f>
        <v>#REF!</v>
      </c>
      <c r="SLL60" s="265" t="e">
        <f>'Пр 5 (произв)-'!#REF!</f>
        <v>#REF!</v>
      </c>
      <c r="SLM60" s="265"/>
      <c r="SLN60" s="265"/>
      <c r="SLO60" s="265"/>
      <c r="SLP60" s="265"/>
      <c r="SLQ60" s="265"/>
      <c r="SLR60" s="467" t="e">
        <f t="shared" ref="SLR60" si="1032">SKN60+SKX60+SLH60</f>
        <v>#REF!</v>
      </c>
      <c r="SLS60" s="468" t="e">
        <f t="shared" ref="SLS60" si="1033">SKO60+SKY60+SLI60</f>
        <v>#REF!</v>
      </c>
      <c r="SLT60" s="468" t="e">
        <f t="shared" ref="SLT60" si="1034">SKP60+SKZ60+SLJ60</f>
        <v>#REF!</v>
      </c>
      <c r="SLU60" s="468" t="e">
        <f t="shared" ref="SLU60" si="1035">SKQ60+SLA60+SLK60</f>
        <v>#REF!</v>
      </c>
      <c r="SLV60" s="468" t="e">
        <f t="shared" ref="SLV60" si="1036">SKR60+SLB60+SLL60</f>
        <v>#REF!</v>
      </c>
      <c r="SLW60" s="265"/>
      <c r="SLX60" s="265"/>
      <c r="SLY60" s="265"/>
      <c r="SLZ60" s="265"/>
      <c r="SMA60" s="265"/>
      <c r="SMB60" s="35"/>
      <c r="SMC60" s="34" t="e">
        <f>'Пр 5 (произв)-'!#REF!</f>
        <v>#REF!</v>
      </c>
      <c r="SMD60" s="35" t="e">
        <f>'Пр 5 (произв)-'!#REF!</f>
        <v>#REF!</v>
      </c>
      <c r="SME60" s="265" t="e">
        <f>'Пр 5 (произв)-'!#REF!</f>
        <v>#REF!</v>
      </c>
      <c r="SMF60" s="265"/>
      <c r="SMG60" s="265"/>
      <c r="SMH60" s="265"/>
      <c r="SMI60" s="265"/>
      <c r="SMJ60" s="265"/>
      <c r="SMK60" s="265"/>
      <c r="SML60" s="265"/>
      <c r="SMM60" s="265"/>
      <c r="SMN60" s="265"/>
      <c r="SMO60" s="265"/>
      <c r="SMP60" s="265"/>
      <c r="SMQ60" s="265"/>
      <c r="SMR60" s="265"/>
      <c r="SMS60" s="265"/>
      <c r="SMT60" s="265"/>
      <c r="SMU60" s="265"/>
      <c r="SMV60" s="265"/>
      <c r="SMW60" s="265"/>
      <c r="SMX60" s="265"/>
      <c r="SMY60" s="265"/>
      <c r="SMZ60" s="466" t="e">
        <f>'Пр 5 (произв)-'!#REF!</f>
        <v>#REF!</v>
      </c>
      <c r="SNA60" s="265" t="e">
        <f>'Пр 5 (произв)-'!#REF!</f>
        <v>#REF!</v>
      </c>
      <c r="SNB60" s="265" t="e">
        <f>'Пр 5 (произв)-'!#REF!</f>
        <v>#REF!</v>
      </c>
      <c r="SNC60" s="265" t="e">
        <f>'Пр 5 (произв)-'!#REF!</f>
        <v>#REF!</v>
      </c>
      <c r="SND60" s="265" t="e">
        <f>'Пр 5 (произв)-'!#REF!</f>
        <v>#REF!</v>
      </c>
      <c r="SNE60" s="265"/>
      <c r="SNF60" s="265"/>
      <c r="SNG60" s="265"/>
      <c r="SNH60" s="265"/>
      <c r="SNI60" s="265"/>
      <c r="SNJ60" s="467" t="e">
        <f>'Пр 5 (произв)-'!#REF!</f>
        <v>#REF!</v>
      </c>
      <c r="SNK60" s="265" t="e">
        <f>'Пр 5 (произв)-'!#REF!</f>
        <v>#REF!</v>
      </c>
      <c r="SNL60" s="265" t="e">
        <f>'Пр 5 (произв)-'!#REF!</f>
        <v>#REF!</v>
      </c>
      <c r="SNM60" s="265" t="e">
        <f>'Пр 5 (произв)-'!#REF!</f>
        <v>#REF!</v>
      </c>
      <c r="SNN60" s="265" t="e">
        <f>'Пр 5 (произв)-'!#REF!</f>
        <v>#REF!</v>
      </c>
      <c r="SNO60" s="265"/>
      <c r="SNP60" s="265"/>
      <c r="SNQ60" s="265"/>
      <c r="SNR60" s="265"/>
      <c r="SNS60" s="265"/>
      <c r="SNT60" s="467" t="e">
        <f>'Пр 5 (произв)-'!#REF!</f>
        <v>#REF!</v>
      </c>
      <c r="SNU60" s="265" t="e">
        <f>'Пр 5 (произв)-'!#REF!</f>
        <v>#REF!</v>
      </c>
      <c r="SNV60" s="265" t="e">
        <f>'Пр 5 (произв)-'!#REF!</f>
        <v>#REF!</v>
      </c>
      <c r="SNW60" s="265" t="e">
        <f>'Пр 5 (произв)-'!#REF!</f>
        <v>#REF!</v>
      </c>
      <c r="SNX60" s="265" t="e">
        <f>'Пр 5 (произв)-'!#REF!</f>
        <v>#REF!</v>
      </c>
      <c r="SNY60" s="265"/>
      <c r="SNZ60" s="265"/>
      <c r="SOA60" s="265"/>
      <c r="SOB60" s="265"/>
      <c r="SOC60" s="265"/>
      <c r="SOD60" s="467" t="e">
        <f t="shared" ref="SOD60" si="1037">SMZ60+SNJ60+SNT60</f>
        <v>#REF!</v>
      </c>
      <c r="SOE60" s="468" t="e">
        <f t="shared" ref="SOE60" si="1038">SNA60+SNK60+SNU60</f>
        <v>#REF!</v>
      </c>
      <c r="SOF60" s="468" t="e">
        <f t="shared" ref="SOF60" si="1039">SNB60+SNL60+SNV60</f>
        <v>#REF!</v>
      </c>
      <c r="SOG60" s="468" t="e">
        <f t="shared" ref="SOG60" si="1040">SNC60+SNM60+SNW60</f>
        <v>#REF!</v>
      </c>
      <c r="SOH60" s="468" t="e">
        <f t="shared" ref="SOH60" si="1041">SND60+SNN60+SNX60</f>
        <v>#REF!</v>
      </c>
      <c r="SOI60" s="265"/>
      <c r="SOJ60" s="265"/>
      <c r="SOK60" s="265"/>
      <c r="SOL60" s="265"/>
      <c r="SOM60" s="265"/>
      <c r="SON60" s="35"/>
      <c r="SOO60" s="34" t="e">
        <f>'Пр 5 (произв)-'!#REF!</f>
        <v>#REF!</v>
      </c>
      <c r="SOP60" s="35" t="e">
        <f>'Пр 5 (произв)-'!#REF!</f>
        <v>#REF!</v>
      </c>
      <c r="SOQ60" s="265" t="e">
        <f>'Пр 5 (произв)-'!#REF!</f>
        <v>#REF!</v>
      </c>
      <c r="SOR60" s="265"/>
      <c r="SOS60" s="265"/>
      <c r="SOT60" s="265"/>
      <c r="SOU60" s="265"/>
      <c r="SOV60" s="265"/>
      <c r="SOW60" s="265"/>
      <c r="SOX60" s="265"/>
      <c r="SOY60" s="265"/>
      <c r="SOZ60" s="265"/>
      <c r="SPA60" s="265"/>
      <c r="SPB60" s="265"/>
      <c r="SPC60" s="265"/>
      <c r="SPD60" s="265"/>
      <c r="SPE60" s="265"/>
      <c r="SPF60" s="265"/>
      <c r="SPG60" s="265"/>
      <c r="SPH60" s="265"/>
      <c r="SPI60" s="265"/>
      <c r="SPJ60" s="265"/>
      <c r="SPK60" s="265"/>
      <c r="SPL60" s="466" t="e">
        <f>'Пр 5 (произв)-'!#REF!</f>
        <v>#REF!</v>
      </c>
      <c r="SPM60" s="265" t="e">
        <f>'Пр 5 (произв)-'!#REF!</f>
        <v>#REF!</v>
      </c>
      <c r="SPN60" s="265" t="e">
        <f>'Пр 5 (произв)-'!#REF!</f>
        <v>#REF!</v>
      </c>
      <c r="SPO60" s="265" t="e">
        <f>'Пр 5 (произв)-'!#REF!</f>
        <v>#REF!</v>
      </c>
      <c r="SPP60" s="265" t="e">
        <f>'Пр 5 (произв)-'!#REF!</f>
        <v>#REF!</v>
      </c>
      <c r="SPQ60" s="265"/>
      <c r="SPR60" s="265"/>
      <c r="SPS60" s="265"/>
      <c r="SPT60" s="265"/>
      <c r="SPU60" s="265"/>
      <c r="SPV60" s="467" t="e">
        <f>'Пр 5 (произв)-'!#REF!</f>
        <v>#REF!</v>
      </c>
      <c r="SPW60" s="265" t="e">
        <f>'Пр 5 (произв)-'!#REF!</f>
        <v>#REF!</v>
      </c>
      <c r="SPX60" s="265" t="e">
        <f>'Пр 5 (произв)-'!#REF!</f>
        <v>#REF!</v>
      </c>
      <c r="SPY60" s="265" t="e">
        <f>'Пр 5 (произв)-'!#REF!</f>
        <v>#REF!</v>
      </c>
      <c r="SPZ60" s="265" t="e">
        <f>'Пр 5 (произв)-'!#REF!</f>
        <v>#REF!</v>
      </c>
      <c r="SQA60" s="265"/>
      <c r="SQB60" s="265"/>
      <c r="SQC60" s="265"/>
      <c r="SQD60" s="265"/>
      <c r="SQE60" s="265"/>
      <c r="SQF60" s="467" t="e">
        <f>'Пр 5 (произв)-'!#REF!</f>
        <v>#REF!</v>
      </c>
      <c r="SQG60" s="265" t="e">
        <f>'Пр 5 (произв)-'!#REF!</f>
        <v>#REF!</v>
      </c>
      <c r="SQH60" s="265" t="e">
        <f>'Пр 5 (произв)-'!#REF!</f>
        <v>#REF!</v>
      </c>
      <c r="SQI60" s="265" t="e">
        <f>'Пр 5 (произв)-'!#REF!</f>
        <v>#REF!</v>
      </c>
      <c r="SQJ60" s="265" t="e">
        <f>'Пр 5 (произв)-'!#REF!</f>
        <v>#REF!</v>
      </c>
      <c r="SQK60" s="265"/>
      <c r="SQL60" s="265"/>
      <c r="SQM60" s="265"/>
      <c r="SQN60" s="265"/>
      <c r="SQO60" s="265"/>
      <c r="SQP60" s="467" t="e">
        <f t="shared" ref="SQP60" si="1042">SPL60+SPV60+SQF60</f>
        <v>#REF!</v>
      </c>
      <c r="SQQ60" s="468" t="e">
        <f t="shared" ref="SQQ60" si="1043">SPM60+SPW60+SQG60</f>
        <v>#REF!</v>
      </c>
      <c r="SQR60" s="468" t="e">
        <f t="shared" ref="SQR60" si="1044">SPN60+SPX60+SQH60</f>
        <v>#REF!</v>
      </c>
      <c r="SQS60" s="468" t="e">
        <f t="shared" ref="SQS60" si="1045">SPO60+SPY60+SQI60</f>
        <v>#REF!</v>
      </c>
      <c r="SQT60" s="468" t="e">
        <f t="shared" ref="SQT60" si="1046">SPP60+SPZ60+SQJ60</f>
        <v>#REF!</v>
      </c>
      <c r="SQU60" s="265"/>
      <c r="SQV60" s="265"/>
      <c r="SQW60" s="265"/>
      <c r="SQX60" s="265"/>
      <c r="SQY60" s="265"/>
      <c r="SQZ60" s="35"/>
      <c r="SRA60" s="34" t="e">
        <f>'Пр 5 (произв)-'!#REF!</f>
        <v>#REF!</v>
      </c>
      <c r="SRB60" s="35" t="e">
        <f>'Пр 5 (произв)-'!#REF!</f>
        <v>#REF!</v>
      </c>
      <c r="SRC60" s="265" t="e">
        <f>'Пр 5 (произв)-'!#REF!</f>
        <v>#REF!</v>
      </c>
      <c r="SRD60" s="265"/>
      <c r="SRE60" s="265"/>
      <c r="SRF60" s="265"/>
      <c r="SRG60" s="265"/>
      <c r="SRH60" s="265"/>
      <c r="SRI60" s="265"/>
      <c r="SRJ60" s="265"/>
      <c r="SRK60" s="265"/>
      <c r="SRL60" s="265"/>
      <c r="SRM60" s="265"/>
      <c r="SRN60" s="265"/>
      <c r="SRO60" s="265"/>
      <c r="SRP60" s="265"/>
      <c r="SRQ60" s="265"/>
      <c r="SRR60" s="265"/>
      <c r="SRS60" s="265"/>
      <c r="SRT60" s="265"/>
      <c r="SRU60" s="265"/>
      <c r="SRV60" s="265"/>
      <c r="SRW60" s="265"/>
      <c r="SRX60" s="466" t="e">
        <f>'Пр 5 (произв)-'!#REF!</f>
        <v>#REF!</v>
      </c>
      <c r="SRY60" s="265" t="e">
        <f>'Пр 5 (произв)-'!#REF!</f>
        <v>#REF!</v>
      </c>
      <c r="SRZ60" s="265" t="e">
        <f>'Пр 5 (произв)-'!#REF!</f>
        <v>#REF!</v>
      </c>
      <c r="SSA60" s="265" t="e">
        <f>'Пр 5 (произв)-'!#REF!</f>
        <v>#REF!</v>
      </c>
      <c r="SSB60" s="265" t="e">
        <f>'Пр 5 (произв)-'!#REF!</f>
        <v>#REF!</v>
      </c>
      <c r="SSC60" s="265"/>
      <c r="SSD60" s="265"/>
      <c r="SSE60" s="265"/>
      <c r="SSF60" s="265"/>
      <c r="SSG60" s="265"/>
      <c r="SSH60" s="467" t="e">
        <f>'Пр 5 (произв)-'!#REF!</f>
        <v>#REF!</v>
      </c>
      <c r="SSI60" s="265" t="e">
        <f>'Пр 5 (произв)-'!#REF!</f>
        <v>#REF!</v>
      </c>
      <c r="SSJ60" s="265" t="e">
        <f>'Пр 5 (произв)-'!#REF!</f>
        <v>#REF!</v>
      </c>
      <c r="SSK60" s="265" t="e">
        <f>'Пр 5 (произв)-'!#REF!</f>
        <v>#REF!</v>
      </c>
      <c r="SSL60" s="265" t="e">
        <f>'Пр 5 (произв)-'!#REF!</f>
        <v>#REF!</v>
      </c>
      <c r="SSM60" s="265"/>
      <c r="SSN60" s="265"/>
      <c r="SSO60" s="265"/>
      <c r="SSP60" s="265"/>
      <c r="SSQ60" s="265"/>
      <c r="SSR60" s="467" t="e">
        <f>'Пр 5 (произв)-'!#REF!</f>
        <v>#REF!</v>
      </c>
      <c r="SSS60" s="265" t="e">
        <f>'Пр 5 (произв)-'!#REF!</f>
        <v>#REF!</v>
      </c>
      <c r="SST60" s="265" t="e">
        <f>'Пр 5 (произв)-'!#REF!</f>
        <v>#REF!</v>
      </c>
      <c r="SSU60" s="265" t="e">
        <f>'Пр 5 (произв)-'!#REF!</f>
        <v>#REF!</v>
      </c>
      <c r="SSV60" s="265" t="e">
        <f>'Пр 5 (произв)-'!#REF!</f>
        <v>#REF!</v>
      </c>
      <c r="SSW60" s="265"/>
      <c r="SSX60" s="265"/>
      <c r="SSY60" s="265"/>
      <c r="SSZ60" s="265"/>
      <c r="STA60" s="265"/>
      <c r="STB60" s="467" t="e">
        <f t="shared" ref="STB60" si="1047">SRX60+SSH60+SSR60</f>
        <v>#REF!</v>
      </c>
      <c r="STC60" s="468" t="e">
        <f t="shared" ref="STC60" si="1048">SRY60+SSI60+SSS60</f>
        <v>#REF!</v>
      </c>
      <c r="STD60" s="468" t="e">
        <f t="shared" ref="STD60" si="1049">SRZ60+SSJ60+SST60</f>
        <v>#REF!</v>
      </c>
      <c r="STE60" s="468" t="e">
        <f t="shared" ref="STE60" si="1050">SSA60+SSK60+SSU60</f>
        <v>#REF!</v>
      </c>
      <c r="STF60" s="468" t="e">
        <f t="shared" ref="STF60" si="1051">SSB60+SSL60+SSV60</f>
        <v>#REF!</v>
      </c>
      <c r="STG60" s="265"/>
      <c r="STH60" s="265"/>
      <c r="STI60" s="265"/>
      <c r="STJ60" s="265"/>
      <c r="STK60" s="265"/>
      <c r="STL60" s="35"/>
      <c r="STM60" s="34" t="e">
        <f>'Пр 5 (произв)-'!#REF!</f>
        <v>#REF!</v>
      </c>
      <c r="STN60" s="35" t="e">
        <f>'Пр 5 (произв)-'!#REF!</f>
        <v>#REF!</v>
      </c>
      <c r="STO60" s="265" t="e">
        <f>'Пр 5 (произв)-'!#REF!</f>
        <v>#REF!</v>
      </c>
      <c r="STP60" s="265"/>
      <c r="STQ60" s="265"/>
      <c r="STR60" s="265"/>
      <c r="STS60" s="265"/>
      <c r="STT60" s="265"/>
      <c r="STU60" s="265"/>
      <c r="STV60" s="265"/>
      <c r="STW60" s="265"/>
      <c r="STX60" s="265"/>
      <c r="STY60" s="265"/>
      <c r="STZ60" s="265"/>
      <c r="SUA60" s="265"/>
      <c r="SUB60" s="265"/>
      <c r="SUC60" s="265"/>
      <c r="SUD60" s="265"/>
      <c r="SUE60" s="265"/>
      <c r="SUF60" s="265"/>
      <c r="SUG60" s="265"/>
      <c r="SUH60" s="265"/>
      <c r="SUI60" s="265"/>
      <c r="SUJ60" s="466" t="e">
        <f>'Пр 5 (произв)-'!#REF!</f>
        <v>#REF!</v>
      </c>
      <c r="SUK60" s="265" t="e">
        <f>'Пр 5 (произв)-'!#REF!</f>
        <v>#REF!</v>
      </c>
      <c r="SUL60" s="265" t="e">
        <f>'Пр 5 (произв)-'!#REF!</f>
        <v>#REF!</v>
      </c>
      <c r="SUM60" s="265" t="e">
        <f>'Пр 5 (произв)-'!#REF!</f>
        <v>#REF!</v>
      </c>
      <c r="SUN60" s="265" t="e">
        <f>'Пр 5 (произв)-'!#REF!</f>
        <v>#REF!</v>
      </c>
      <c r="SUO60" s="265"/>
      <c r="SUP60" s="265"/>
      <c r="SUQ60" s="265"/>
      <c r="SUR60" s="265"/>
      <c r="SUS60" s="265"/>
      <c r="SUT60" s="467" t="e">
        <f>'Пр 5 (произв)-'!#REF!</f>
        <v>#REF!</v>
      </c>
      <c r="SUU60" s="265" t="e">
        <f>'Пр 5 (произв)-'!#REF!</f>
        <v>#REF!</v>
      </c>
      <c r="SUV60" s="265" t="e">
        <f>'Пр 5 (произв)-'!#REF!</f>
        <v>#REF!</v>
      </c>
      <c r="SUW60" s="265" t="e">
        <f>'Пр 5 (произв)-'!#REF!</f>
        <v>#REF!</v>
      </c>
      <c r="SUX60" s="265" t="e">
        <f>'Пр 5 (произв)-'!#REF!</f>
        <v>#REF!</v>
      </c>
      <c r="SUY60" s="265"/>
      <c r="SUZ60" s="265"/>
      <c r="SVA60" s="265"/>
      <c r="SVB60" s="265"/>
      <c r="SVC60" s="265"/>
      <c r="SVD60" s="467" t="e">
        <f>'Пр 5 (произв)-'!#REF!</f>
        <v>#REF!</v>
      </c>
      <c r="SVE60" s="265" t="e">
        <f>'Пр 5 (произв)-'!#REF!</f>
        <v>#REF!</v>
      </c>
      <c r="SVF60" s="265" t="e">
        <f>'Пр 5 (произв)-'!#REF!</f>
        <v>#REF!</v>
      </c>
      <c r="SVG60" s="265" t="e">
        <f>'Пр 5 (произв)-'!#REF!</f>
        <v>#REF!</v>
      </c>
      <c r="SVH60" s="265" t="e">
        <f>'Пр 5 (произв)-'!#REF!</f>
        <v>#REF!</v>
      </c>
      <c r="SVI60" s="265"/>
      <c r="SVJ60" s="265"/>
      <c r="SVK60" s="265"/>
      <c r="SVL60" s="265"/>
      <c r="SVM60" s="265"/>
      <c r="SVN60" s="467" t="e">
        <f t="shared" ref="SVN60" si="1052">SUJ60+SUT60+SVD60</f>
        <v>#REF!</v>
      </c>
      <c r="SVO60" s="468" t="e">
        <f t="shared" ref="SVO60" si="1053">SUK60+SUU60+SVE60</f>
        <v>#REF!</v>
      </c>
      <c r="SVP60" s="468" t="e">
        <f t="shared" ref="SVP60" si="1054">SUL60+SUV60+SVF60</f>
        <v>#REF!</v>
      </c>
      <c r="SVQ60" s="468" t="e">
        <f t="shared" ref="SVQ60" si="1055">SUM60+SUW60+SVG60</f>
        <v>#REF!</v>
      </c>
      <c r="SVR60" s="468" t="e">
        <f t="shared" ref="SVR60" si="1056">SUN60+SUX60+SVH60</f>
        <v>#REF!</v>
      </c>
      <c r="SVS60" s="265"/>
      <c r="SVT60" s="265"/>
      <c r="SVU60" s="265"/>
      <c r="SVV60" s="265"/>
      <c r="SVW60" s="265"/>
      <c r="SVX60" s="35"/>
      <c r="SVY60" s="34" t="e">
        <f>'Пр 5 (произв)-'!#REF!</f>
        <v>#REF!</v>
      </c>
      <c r="SVZ60" s="35" t="e">
        <f>'Пр 5 (произв)-'!#REF!</f>
        <v>#REF!</v>
      </c>
      <c r="SWA60" s="265" t="e">
        <f>'Пр 5 (произв)-'!#REF!</f>
        <v>#REF!</v>
      </c>
      <c r="SWB60" s="265"/>
      <c r="SWC60" s="265"/>
      <c r="SWD60" s="265"/>
      <c r="SWE60" s="265"/>
      <c r="SWF60" s="265"/>
      <c r="SWG60" s="265"/>
      <c r="SWH60" s="265"/>
      <c r="SWI60" s="265"/>
      <c r="SWJ60" s="265"/>
      <c r="SWK60" s="265"/>
      <c r="SWL60" s="265"/>
      <c r="SWM60" s="265"/>
      <c r="SWN60" s="265"/>
      <c r="SWO60" s="265"/>
      <c r="SWP60" s="265"/>
      <c r="SWQ60" s="265"/>
      <c r="SWR60" s="265"/>
      <c r="SWS60" s="265"/>
      <c r="SWT60" s="265"/>
      <c r="SWU60" s="265"/>
      <c r="SWV60" s="466" t="e">
        <f>'Пр 5 (произв)-'!#REF!</f>
        <v>#REF!</v>
      </c>
      <c r="SWW60" s="265" t="e">
        <f>'Пр 5 (произв)-'!#REF!</f>
        <v>#REF!</v>
      </c>
      <c r="SWX60" s="265" t="e">
        <f>'Пр 5 (произв)-'!#REF!</f>
        <v>#REF!</v>
      </c>
      <c r="SWY60" s="265" t="e">
        <f>'Пр 5 (произв)-'!#REF!</f>
        <v>#REF!</v>
      </c>
      <c r="SWZ60" s="265" t="e">
        <f>'Пр 5 (произв)-'!#REF!</f>
        <v>#REF!</v>
      </c>
      <c r="SXA60" s="265"/>
      <c r="SXB60" s="265"/>
      <c r="SXC60" s="265"/>
      <c r="SXD60" s="265"/>
      <c r="SXE60" s="265"/>
      <c r="SXF60" s="467" t="e">
        <f>'Пр 5 (произв)-'!#REF!</f>
        <v>#REF!</v>
      </c>
      <c r="SXG60" s="265" t="e">
        <f>'Пр 5 (произв)-'!#REF!</f>
        <v>#REF!</v>
      </c>
      <c r="SXH60" s="265" t="e">
        <f>'Пр 5 (произв)-'!#REF!</f>
        <v>#REF!</v>
      </c>
      <c r="SXI60" s="265" t="e">
        <f>'Пр 5 (произв)-'!#REF!</f>
        <v>#REF!</v>
      </c>
      <c r="SXJ60" s="265" t="e">
        <f>'Пр 5 (произв)-'!#REF!</f>
        <v>#REF!</v>
      </c>
      <c r="SXK60" s="265"/>
      <c r="SXL60" s="265"/>
      <c r="SXM60" s="265"/>
      <c r="SXN60" s="265"/>
      <c r="SXO60" s="265"/>
      <c r="SXP60" s="467" t="e">
        <f>'Пр 5 (произв)-'!#REF!</f>
        <v>#REF!</v>
      </c>
      <c r="SXQ60" s="265" t="e">
        <f>'Пр 5 (произв)-'!#REF!</f>
        <v>#REF!</v>
      </c>
      <c r="SXR60" s="265" t="e">
        <f>'Пр 5 (произв)-'!#REF!</f>
        <v>#REF!</v>
      </c>
      <c r="SXS60" s="265" t="e">
        <f>'Пр 5 (произв)-'!#REF!</f>
        <v>#REF!</v>
      </c>
      <c r="SXT60" s="265" t="e">
        <f>'Пр 5 (произв)-'!#REF!</f>
        <v>#REF!</v>
      </c>
      <c r="SXU60" s="265"/>
      <c r="SXV60" s="265"/>
      <c r="SXW60" s="265"/>
      <c r="SXX60" s="265"/>
      <c r="SXY60" s="265"/>
      <c r="SXZ60" s="467" t="e">
        <f t="shared" ref="SXZ60" si="1057">SWV60+SXF60+SXP60</f>
        <v>#REF!</v>
      </c>
      <c r="SYA60" s="468" t="e">
        <f t="shared" ref="SYA60" si="1058">SWW60+SXG60+SXQ60</f>
        <v>#REF!</v>
      </c>
      <c r="SYB60" s="468" t="e">
        <f t="shared" ref="SYB60" si="1059">SWX60+SXH60+SXR60</f>
        <v>#REF!</v>
      </c>
      <c r="SYC60" s="468" t="e">
        <f t="shared" ref="SYC60" si="1060">SWY60+SXI60+SXS60</f>
        <v>#REF!</v>
      </c>
      <c r="SYD60" s="468" t="e">
        <f t="shared" ref="SYD60" si="1061">SWZ60+SXJ60+SXT60</f>
        <v>#REF!</v>
      </c>
      <c r="SYE60" s="265"/>
      <c r="SYF60" s="265"/>
      <c r="SYG60" s="265"/>
      <c r="SYH60" s="265"/>
      <c r="SYI60" s="265"/>
      <c r="SYJ60" s="35"/>
      <c r="SYK60" s="34" t="e">
        <f>'Пр 5 (произв)-'!#REF!</f>
        <v>#REF!</v>
      </c>
      <c r="SYL60" s="35" t="e">
        <f>'Пр 5 (произв)-'!#REF!</f>
        <v>#REF!</v>
      </c>
      <c r="SYM60" s="265" t="e">
        <f>'Пр 5 (произв)-'!#REF!</f>
        <v>#REF!</v>
      </c>
      <c r="SYN60" s="265"/>
      <c r="SYO60" s="265"/>
      <c r="SYP60" s="265"/>
      <c r="SYQ60" s="265"/>
      <c r="SYR60" s="265"/>
      <c r="SYS60" s="265"/>
      <c r="SYT60" s="265"/>
      <c r="SYU60" s="265"/>
      <c r="SYV60" s="265"/>
      <c r="SYW60" s="265"/>
      <c r="SYX60" s="265"/>
      <c r="SYY60" s="265"/>
      <c r="SYZ60" s="265"/>
      <c r="SZA60" s="265"/>
      <c r="SZB60" s="265"/>
      <c r="SZC60" s="265"/>
      <c r="SZD60" s="265"/>
      <c r="SZE60" s="265"/>
      <c r="SZF60" s="265"/>
      <c r="SZG60" s="265"/>
      <c r="SZH60" s="466" t="e">
        <f>'Пр 5 (произв)-'!#REF!</f>
        <v>#REF!</v>
      </c>
      <c r="SZI60" s="265" t="e">
        <f>'Пр 5 (произв)-'!#REF!</f>
        <v>#REF!</v>
      </c>
      <c r="SZJ60" s="265" t="e">
        <f>'Пр 5 (произв)-'!#REF!</f>
        <v>#REF!</v>
      </c>
      <c r="SZK60" s="265" t="e">
        <f>'Пр 5 (произв)-'!#REF!</f>
        <v>#REF!</v>
      </c>
      <c r="SZL60" s="265" t="e">
        <f>'Пр 5 (произв)-'!#REF!</f>
        <v>#REF!</v>
      </c>
      <c r="SZM60" s="265"/>
      <c r="SZN60" s="265"/>
      <c r="SZO60" s="265"/>
      <c r="SZP60" s="265"/>
      <c r="SZQ60" s="265"/>
      <c r="SZR60" s="467" t="e">
        <f>'Пр 5 (произв)-'!#REF!</f>
        <v>#REF!</v>
      </c>
      <c r="SZS60" s="265" t="e">
        <f>'Пр 5 (произв)-'!#REF!</f>
        <v>#REF!</v>
      </c>
      <c r="SZT60" s="265" t="e">
        <f>'Пр 5 (произв)-'!#REF!</f>
        <v>#REF!</v>
      </c>
      <c r="SZU60" s="265" t="e">
        <f>'Пр 5 (произв)-'!#REF!</f>
        <v>#REF!</v>
      </c>
      <c r="SZV60" s="265" t="e">
        <f>'Пр 5 (произв)-'!#REF!</f>
        <v>#REF!</v>
      </c>
      <c r="SZW60" s="265"/>
      <c r="SZX60" s="265"/>
      <c r="SZY60" s="265"/>
      <c r="SZZ60" s="265"/>
      <c r="TAA60" s="265"/>
      <c r="TAB60" s="467" t="e">
        <f>'Пр 5 (произв)-'!#REF!</f>
        <v>#REF!</v>
      </c>
      <c r="TAC60" s="265" t="e">
        <f>'Пр 5 (произв)-'!#REF!</f>
        <v>#REF!</v>
      </c>
      <c r="TAD60" s="265" t="e">
        <f>'Пр 5 (произв)-'!#REF!</f>
        <v>#REF!</v>
      </c>
      <c r="TAE60" s="265" t="e">
        <f>'Пр 5 (произв)-'!#REF!</f>
        <v>#REF!</v>
      </c>
      <c r="TAF60" s="265" t="e">
        <f>'Пр 5 (произв)-'!#REF!</f>
        <v>#REF!</v>
      </c>
      <c r="TAG60" s="265"/>
      <c r="TAH60" s="265"/>
      <c r="TAI60" s="265"/>
      <c r="TAJ60" s="265"/>
      <c r="TAK60" s="265"/>
      <c r="TAL60" s="467" t="e">
        <f t="shared" ref="TAL60" si="1062">SZH60+SZR60+TAB60</f>
        <v>#REF!</v>
      </c>
      <c r="TAM60" s="468" t="e">
        <f t="shared" ref="TAM60" si="1063">SZI60+SZS60+TAC60</f>
        <v>#REF!</v>
      </c>
      <c r="TAN60" s="468" t="e">
        <f t="shared" ref="TAN60" si="1064">SZJ60+SZT60+TAD60</f>
        <v>#REF!</v>
      </c>
      <c r="TAO60" s="468" t="e">
        <f t="shared" ref="TAO60" si="1065">SZK60+SZU60+TAE60</f>
        <v>#REF!</v>
      </c>
      <c r="TAP60" s="468" t="e">
        <f t="shared" ref="TAP60" si="1066">SZL60+SZV60+TAF60</f>
        <v>#REF!</v>
      </c>
      <c r="TAQ60" s="265"/>
      <c r="TAR60" s="265"/>
      <c r="TAS60" s="265"/>
      <c r="TAT60" s="265"/>
      <c r="TAU60" s="265"/>
      <c r="TAV60" s="35"/>
      <c r="TAW60" s="34" t="e">
        <f>'Пр 5 (произв)-'!#REF!</f>
        <v>#REF!</v>
      </c>
      <c r="TAX60" s="35" t="e">
        <f>'Пр 5 (произв)-'!#REF!</f>
        <v>#REF!</v>
      </c>
      <c r="TAY60" s="265" t="e">
        <f>'Пр 5 (произв)-'!#REF!</f>
        <v>#REF!</v>
      </c>
      <c r="TAZ60" s="265"/>
      <c r="TBA60" s="265"/>
      <c r="TBB60" s="265"/>
      <c r="TBC60" s="265"/>
      <c r="TBD60" s="265"/>
      <c r="TBE60" s="265"/>
      <c r="TBF60" s="265"/>
      <c r="TBG60" s="265"/>
      <c r="TBH60" s="265"/>
      <c r="TBI60" s="265"/>
      <c r="TBJ60" s="265"/>
      <c r="TBK60" s="265"/>
      <c r="TBL60" s="265"/>
      <c r="TBM60" s="265"/>
      <c r="TBN60" s="265"/>
      <c r="TBO60" s="265"/>
      <c r="TBP60" s="265"/>
      <c r="TBQ60" s="265"/>
      <c r="TBR60" s="265"/>
      <c r="TBS60" s="265"/>
      <c r="TBT60" s="466" t="e">
        <f>'Пр 5 (произв)-'!#REF!</f>
        <v>#REF!</v>
      </c>
      <c r="TBU60" s="265" t="e">
        <f>'Пр 5 (произв)-'!#REF!</f>
        <v>#REF!</v>
      </c>
      <c r="TBV60" s="265" t="e">
        <f>'Пр 5 (произв)-'!#REF!</f>
        <v>#REF!</v>
      </c>
      <c r="TBW60" s="265" t="e">
        <f>'Пр 5 (произв)-'!#REF!</f>
        <v>#REF!</v>
      </c>
      <c r="TBX60" s="265" t="e">
        <f>'Пр 5 (произв)-'!#REF!</f>
        <v>#REF!</v>
      </c>
      <c r="TBY60" s="265"/>
      <c r="TBZ60" s="265"/>
      <c r="TCA60" s="265"/>
      <c r="TCB60" s="265"/>
      <c r="TCC60" s="265"/>
      <c r="TCD60" s="467" t="e">
        <f>'Пр 5 (произв)-'!#REF!</f>
        <v>#REF!</v>
      </c>
      <c r="TCE60" s="265" t="e">
        <f>'Пр 5 (произв)-'!#REF!</f>
        <v>#REF!</v>
      </c>
      <c r="TCF60" s="265" t="e">
        <f>'Пр 5 (произв)-'!#REF!</f>
        <v>#REF!</v>
      </c>
      <c r="TCG60" s="265" t="e">
        <f>'Пр 5 (произв)-'!#REF!</f>
        <v>#REF!</v>
      </c>
      <c r="TCH60" s="265" t="e">
        <f>'Пр 5 (произв)-'!#REF!</f>
        <v>#REF!</v>
      </c>
      <c r="TCI60" s="265"/>
      <c r="TCJ60" s="265"/>
      <c r="TCK60" s="265"/>
      <c r="TCL60" s="265"/>
      <c r="TCM60" s="265"/>
      <c r="TCN60" s="467" t="e">
        <f>'Пр 5 (произв)-'!#REF!</f>
        <v>#REF!</v>
      </c>
      <c r="TCO60" s="265" t="e">
        <f>'Пр 5 (произв)-'!#REF!</f>
        <v>#REF!</v>
      </c>
      <c r="TCP60" s="265" t="e">
        <f>'Пр 5 (произв)-'!#REF!</f>
        <v>#REF!</v>
      </c>
      <c r="TCQ60" s="265" t="e">
        <f>'Пр 5 (произв)-'!#REF!</f>
        <v>#REF!</v>
      </c>
      <c r="TCR60" s="265" t="e">
        <f>'Пр 5 (произв)-'!#REF!</f>
        <v>#REF!</v>
      </c>
      <c r="TCS60" s="265"/>
      <c r="TCT60" s="265"/>
      <c r="TCU60" s="265"/>
      <c r="TCV60" s="265"/>
      <c r="TCW60" s="265"/>
      <c r="TCX60" s="467" t="e">
        <f t="shared" ref="TCX60" si="1067">TBT60+TCD60+TCN60</f>
        <v>#REF!</v>
      </c>
      <c r="TCY60" s="468" t="e">
        <f t="shared" ref="TCY60" si="1068">TBU60+TCE60+TCO60</f>
        <v>#REF!</v>
      </c>
      <c r="TCZ60" s="468" t="e">
        <f t="shared" ref="TCZ60" si="1069">TBV60+TCF60+TCP60</f>
        <v>#REF!</v>
      </c>
      <c r="TDA60" s="468" t="e">
        <f t="shared" ref="TDA60" si="1070">TBW60+TCG60+TCQ60</f>
        <v>#REF!</v>
      </c>
      <c r="TDB60" s="468" t="e">
        <f t="shared" ref="TDB60" si="1071">TBX60+TCH60+TCR60</f>
        <v>#REF!</v>
      </c>
      <c r="TDC60" s="265"/>
      <c r="TDD60" s="265"/>
      <c r="TDE60" s="265"/>
      <c r="TDF60" s="265"/>
      <c r="TDG60" s="265"/>
      <c r="TDH60" s="35"/>
      <c r="TDI60" s="34" t="e">
        <f>'Пр 5 (произв)-'!#REF!</f>
        <v>#REF!</v>
      </c>
      <c r="TDJ60" s="35" t="e">
        <f>'Пр 5 (произв)-'!#REF!</f>
        <v>#REF!</v>
      </c>
      <c r="TDK60" s="265" t="e">
        <f>'Пр 5 (произв)-'!#REF!</f>
        <v>#REF!</v>
      </c>
      <c r="TDL60" s="265"/>
      <c r="TDM60" s="265"/>
      <c r="TDN60" s="265"/>
      <c r="TDO60" s="265"/>
      <c r="TDP60" s="265"/>
      <c r="TDQ60" s="265"/>
      <c r="TDR60" s="265"/>
      <c r="TDS60" s="265"/>
      <c r="TDT60" s="265"/>
      <c r="TDU60" s="265"/>
      <c r="TDV60" s="265"/>
      <c r="TDW60" s="265"/>
      <c r="TDX60" s="265"/>
      <c r="TDY60" s="265"/>
      <c r="TDZ60" s="265"/>
      <c r="TEA60" s="265"/>
      <c r="TEB60" s="265"/>
      <c r="TEC60" s="265"/>
      <c r="TED60" s="265"/>
      <c r="TEE60" s="265"/>
      <c r="TEF60" s="466" t="e">
        <f>'Пр 5 (произв)-'!#REF!</f>
        <v>#REF!</v>
      </c>
      <c r="TEG60" s="265" t="e">
        <f>'Пр 5 (произв)-'!#REF!</f>
        <v>#REF!</v>
      </c>
      <c r="TEH60" s="265" t="e">
        <f>'Пр 5 (произв)-'!#REF!</f>
        <v>#REF!</v>
      </c>
      <c r="TEI60" s="265" t="e">
        <f>'Пр 5 (произв)-'!#REF!</f>
        <v>#REF!</v>
      </c>
      <c r="TEJ60" s="265" t="e">
        <f>'Пр 5 (произв)-'!#REF!</f>
        <v>#REF!</v>
      </c>
      <c r="TEK60" s="265"/>
      <c r="TEL60" s="265"/>
      <c r="TEM60" s="265"/>
      <c r="TEN60" s="265"/>
      <c r="TEO60" s="265"/>
      <c r="TEP60" s="467" t="e">
        <f>'Пр 5 (произв)-'!#REF!</f>
        <v>#REF!</v>
      </c>
      <c r="TEQ60" s="265" t="e">
        <f>'Пр 5 (произв)-'!#REF!</f>
        <v>#REF!</v>
      </c>
      <c r="TER60" s="265" t="e">
        <f>'Пр 5 (произв)-'!#REF!</f>
        <v>#REF!</v>
      </c>
      <c r="TES60" s="265" t="e">
        <f>'Пр 5 (произв)-'!#REF!</f>
        <v>#REF!</v>
      </c>
      <c r="TET60" s="265" t="e">
        <f>'Пр 5 (произв)-'!#REF!</f>
        <v>#REF!</v>
      </c>
      <c r="TEU60" s="265"/>
      <c r="TEV60" s="265"/>
      <c r="TEW60" s="265"/>
      <c r="TEX60" s="265"/>
      <c r="TEY60" s="265"/>
      <c r="TEZ60" s="467" t="e">
        <f>'Пр 5 (произв)-'!#REF!</f>
        <v>#REF!</v>
      </c>
      <c r="TFA60" s="265" t="e">
        <f>'Пр 5 (произв)-'!#REF!</f>
        <v>#REF!</v>
      </c>
      <c r="TFB60" s="265" t="e">
        <f>'Пр 5 (произв)-'!#REF!</f>
        <v>#REF!</v>
      </c>
      <c r="TFC60" s="265" t="e">
        <f>'Пр 5 (произв)-'!#REF!</f>
        <v>#REF!</v>
      </c>
      <c r="TFD60" s="265" t="e">
        <f>'Пр 5 (произв)-'!#REF!</f>
        <v>#REF!</v>
      </c>
      <c r="TFE60" s="265"/>
      <c r="TFF60" s="265"/>
      <c r="TFG60" s="265"/>
      <c r="TFH60" s="265"/>
      <c r="TFI60" s="265"/>
      <c r="TFJ60" s="467" t="e">
        <f t="shared" ref="TFJ60" si="1072">TEF60+TEP60+TEZ60</f>
        <v>#REF!</v>
      </c>
      <c r="TFK60" s="468" t="e">
        <f t="shared" ref="TFK60" si="1073">TEG60+TEQ60+TFA60</f>
        <v>#REF!</v>
      </c>
      <c r="TFL60" s="468" t="e">
        <f t="shared" ref="TFL60" si="1074">TEH60+TER60+TFB60</f>
        <v>#REF!</v>
      </c>
      <c r="TFM60" s="468" t="e">
        <f t="shared" ref="TFM60" si="1075">TEI60+TES60+TFC60</f>
        <v>#REF!</v>
      </c>
      <c r="TFN60" s="468" t="e">
        <f t="shared" ref="TFN60" si="1076">TEJ60+TET60+TFD60</f>
        <v>#REF!</v>
      </c>
      <c r="TFO60" s="265"/>
      <c r="TFP60" s="265"/>
      <c r="TFQ60" s="265"/>
      <c r="TFR60" s="265"/>
      <c r="TFS60" s="265"/>
      <c r="TFT60" s="35"/>
      <c r="TFU60" s="34" t="e">
        <f>'Пр 5 (произв)-'!#REF!</f>
        <v>#REF!</v>
      </c>
      <c r="TFV60" s="35" t="e">
        <f>'Пр 5 (произв)-'!#REF!</f>
        <v>#REF!</v>
      </c>
      <c r="TFW60" s="265" t="e">
        <f>'Пр 5 (произв)-'!#REF!</f>
        <v>#REF!</v>
      </c>
      <c r="TFX60" s="265"/>
      <c r="TFY60" s="265"/>
      <c r="TFZ60" s="265"/>
      <c r="TGA60" s="265"/>
      <c r="TGB60" s="265"/>
      <c r="TGC60" s="265"/>
      <c r="TGD60" s="265"/>
      <c r="TGE60" s="265"/>
      <c r="TGF60" s="265"/>
      <c r="TGG60" s="265"/>
      <c r="TGH60" s="265"/>
      <c r="TGI60" s="265"/>
      <c r="TGJ60" s="265"/>
      <c r="TGK60" s="265"/>
      <c r="TGL60" s="265"/>
      <c r="TGM60" s="265"/>
      <c r="TGN60" s="265"/>
      <c r="TGO60" s="265"/>
      <c r="TGP60" s="265"/>
      <c r="TGQ60" s="265"/>
      <c r="TGR60" s="466" t="e">
        <f>'Пр 5 (произв)-'!#REF!</f>
        <v>#REF!</v>
      </c>
      <c r="TGS60" s="265" t="e">
        <f>'Пр 5 (произв)-'!#REF!</f>
        <v>#REF!</v>
      </c>
      <c r="TGT60" s="265" t="e">
        <f>'Пр 5 (произв)-'!#REF!</f>
        <v>#REF!</v>
      </c>
      <c r="TGU60" s="265" t="e">
        <f>'Пр 5 (произв)-'!#REF!</f>
        <v>#REF!</v>
      </c>
      <c r="TGV60" s="265" t="e">
        <f>'Пр 5 (произв)-'!#REF!</f>
        <v>#REF!</v>
      </c>
      <c r="TGW60" s="265"/>
      <c r="TGX60" s="265"/>
      <c r="TGY60" s="265"/>
      <c r="TGZ60" s="265"/>
      <c r="THA60" s="265"/>
      <c r="THB60" s="467" t="e">
        <f>'Пр 5 (произв)-'!#REF!</f>
        <v>#REF!</v>
      </c>
      <c r="THC60" s="265" t="e">
        <f>'Пр 5 (произв)-'!#REF!</f>
        <v>#REF!</v>
      </c>
      <c r="THD60" s="265" t="e">
        <f>'Пр 5 (произв)-'!#REF!</f>
        <v>#REF!</v>
      </c>
      <c r="THE60" s="265" t="e">
        <f>'Пр 5 (произв)-'!#REF!</f>
        <v>#REF!</v>
      </c>
      <c r="THF60" s="265" t="e">
        <f>'Пр 5 (произв)-'!#REF!</f>
        <v>#REF!</v>
      </c>
      <c r="THG60" s="265"/>
      <c r="THH60" s="265"/>
      <c r="THI60" s="265"/>
      <c r="THJ60" s="265"/>
      <c r="THK60" s="265"/>
      <c r="THL60" s="467" t="e">
        <f>'Пр 5 (произв)-'!#REF!</f>
        <v>#REF!</v>
      </c>
      <c r="THM60" s="265" t="e">
        <f>'Пр 5 (произв)-'!#REF!</f>
        <v>#REF!</v>
      </c>
      <c r="THN60" s="265" t="e">
        <f>'Пр 5 (произв)-'!#REF!</f>
        <v>#REF!</v>
      </c>
      <c r="THO60" s="265" t="e">
        <f>'Пр 5 (произв)-'!#REF!</f>
        <v>#REF!</v>
      </c>
      <c r="THP60" s="265" t="e">
        <f>'Пр 5 (произв)-'!#REF!</f>
        <v>#REF!</v>
      </c>
      <c r="THQ60" s="265"/>
      <c r="THR60" s="265"/>
      <c r="THS60" s="265"/>
      <c r="THT60" s="265"/>
      <c r="THU60" s="265"/>
      <c r="THV60" s="467" t="e">
        <f t="shared" ref="THV60" si="1077">TGR60+THB60+THL60</f>
        <v>#REF!</v>
      </c>
      <c r="THW60" s="468" t="e">
        <f t="shared" ref="THW60" si="1078">TGS60+THC60+THM60</f>
        <v>#REF!</v>
      </c>
      <c r="THX60" s="468" t="e">
        <f t="shared" ref="THX60" si="1079">TGT60+THD60+THN60</f>
        <v>#REF!</v>
      </c>
      <c r="THY60" s="468" t="e">
        <f t="shared" ref="THY60" si="1080">TGU60+THE60+THO60</f>
        <v>#REF!</v>
      </c>
      <c r="THZ60" s="468" t="e">
        <f t="shared" ref="THZ60" si="1081">TGV60+THF60+THP60</f>
        <v>#REF!</v>
      </c>
      <c r="TIA60" s="265"/>
      <c r="TIB60" s="265"/>
      <c r="TIC60" s="265"/>
      <c r="TID60" s="265"/>
      <c r="TIE60" s="265"/>
      <c r="TIF60" s="35"/>
      <c r="TIG60" s="34" t="e">
        <f>'Пр 5 (произв)-'!#REF!</f>
        <v>#REF!</v>
      </c>
      <c r="TIH60" s="35" t="e">
        <f>'Пр 5 (произв)-'!#REF!</f>
        <v>#REF!</v>
      </c>
      <c r="TII60" s="265" t="e">
        <f>'Пр 5 (произв)-'!#REF!</f>
        <v>#REF!</v>
      </c>
      <c r="TIJ60" s="265"/>
      <c r="TIK60" s="265"/>
      <c r="TIL60" s="265"/>
      <c r="TIM60" s="265"/>
      <c r="TIN60" s="265"/>
      <c r="TIO60" s="265"/>
      <c r="TIP60" s="265"/>
      <c r="TIQ60" s="265"/>
      <c r="TIR60" s="265"/>
      <c r="TIS60" s="265"/>
      <c r="TIT60" s="265"/>
      <c r="TIU60" s="265"/>
      <c r="TIV60" s="265"/>
      <c r="TIW60" s="265"/>
      <c r="TIX60" s="265"/>
      <c r="TIY60" s="265"/>
      <c r="TIZ60" s="265"/>
      <c r="TJA60" s="265"/>
      <c r="TJB60" s="265"/>
      <c r="TJC60" s="265"/>
      <c r="TJD60" s="466" t="e">
        <f>'Пр 5 (произв)-'!#REF!</f>
        <v>#REF!</v>
      </c>
      <c r="TJE60" s="265" t="e">
        <f>'Пр 5 (произв)-'!#REF!</f>
        <v>#REF!</v>
      </c>
      <c r="TJF60" s="265" t="e">
        <f>'Пр 5 (произв)-'!#REF!</f>
        <v>#REF!</v>
      </c>
      <c r="TJG60" s="265" t="e">
        <f>'Пр 5 (произв)-'!#REF!</f>
        <v>#REF!</v>
      </c>
      <c r="TJH60" s="265" t="e">
        <f>'Пр 5 (произв)-'!#REF!</f>
        <v>#REF!</v>
      </c>
      <c r="TJI60" s="265"/>
      <c r="TJJ60" s="265"/>
      <c r="TJK60" s="265"/>
      <c r="TJL60" s="265"/>
      <c r="TJM60" s="265"/>
      <c r="TJN60" s="467" t="e">
        <f>'Пр 5 (произв)-'!#REF!</f>
        <v>#REF!</v>
      </c>
      <c r="TJO60" s="265" t="e">
        <f>'Пр 5 (произв)-'!#REF!</f>
        <v>#REF!</v>
      </c>
      <c r="TJP60" s="265" t="e">
        <f>'Пр 5 (произв)-'!#REF!</f>
        <v>#REF!</v>
      </c>
      <c r="TJQ60" s="265" t="e">
        <f>'Пр 5 (произв)-'!#REF!</f>
        <v>#REF!</v>
      </c>
      <c r="TJR60" s="265" t="e">
        <f>'Пр 5 (произв)-'!#REF!</f>
        <v>#REF!</v>
      </c>
      <c r="TJS60" s="265"/>
      <c r="TJT60" s="265"/>
      <c r="TJU60" s="265"/>
      <c r="TJV60" s="265"/>
      <c r="TJW60" s="265"/>
      <c r="TJX60" s="467" t="e">
        <f>'Пр 5 (произв)-'!#REF!</f>
        <v>#REF!</v>
      </c>
      <c r="TJY60" s="265" t="e">
        <f>'Пр 5 (произв)-'!#REF!</f>
        <v>#REF!</v>
      </c>
      <c r="TJZ60" s="265" t="e">
        <f>'Пр 5 (произв)-'!#REF!</f>
        <v>#REF!</v>
      </c>
      <c r="TKA60" s="265" t="e">
        <f>'Пр 5 (произв)-'!#REF!</f>
        <v>#REF!</v>
      </c>
      <c r="TKB60" s="265" t="e">
        <f>'Пр 5 (произв)-'!#REF!</f>
        <v>#REF!</v>
      </c>
      <c r="TKC60" s="265"/>
      <c r="TKD60" s="265"/>
      <c r="TKE60" s="265"/>
      <c r="TKF60" s="265"/>
      <c r="TKG60" s="265"/>
      <c r="TKH60" s="467" t="e">
        <f t="shared" ref="TKH60" si="1082">TJD60+TJN60+TJX60</f>
        <v>#REF!</v>
      </c>
      <c r="TKI60" s="468" t="e">
        <f t="shared" ref="TKI60" si="1083">TJE60+TJO60+TJY60</f>
        <v>#REF!</v>
      </c>
      <c r="TKJ60" s="468" t="e">
        <f t="shared" ref="TKJ60" si="1084">TJF60+TJP60+TJZ60</f>
        <v>#REF!</v>
      </c>
      <c r="TKK60" s="468" t="e">
        <f t="shared" ref="TKK60" si="1085">TJG60+TJQ60+TKA60</f>
        <v>#REF!</v>
      </c>
      <c r="TKL60" s="468" t="e">
        <f t="shared" ref="TKL60" si="1086">TJH60+TJR60+TKB60</f>
        <v>#REF!</v>
      </c>
      <c r="TKM60" s="265"/>
      <c r="TKN60" s="265"/>
      <c r="TKO60" s="265"/>
      <c r="TKP60" s="265"/>
      <c r="TKQ60" s="265"/>
      <c r="TKR60" s="35"/>
      <c r="TKS60" s="34" t="e">
        <f>'Пр 5 (произв)-'!#REF!</f>
        <v>#REF!</v>
      </c>
      <c r="TKT60" s="35" t="e">
        <f>'Пр 5 (произв)-'!#REF!</f>
        <v>#REF!</v>
      </c>
      <c r="TKU60" s="265" t="e">
        <f>'Пр 5 (произв)-'!#REF!</f>
        <v>#REF!</v>
      </c>
      <c r="TKV60" s="265"/>
      <c r="TKW60" s="265"/>
      <c r="TKX60" s="265"/>
      <c r="TKY60" s="265"/>
      <c r="TKZ60" s="265"/>
      <c r="TLA60" s="265"/>
      <c r="TLB60" s="265"/>
      <c r="TLC60" s="265"/>
      <c r="TLD60" s="265"/>
      <c r="TLE60" s="265"/>
      <c r="TLF60" s="265"/>
      <c r="TLG60" s="265"/>
      <c r="TLH60" s="265"/>
      <c r="TLI60" s="265"/>
      <c r="TLJ60" s="265"/>
      <c r="TLK60" s="265"/>
      <c r="TLL60" s="265"/>
      <c r="TLM60" s="265"/>
      <c r="TLN60" s="265"/>
      <c r="TLO60" s="265"/>
      <c r="TLP60" s="466" t="e">
        <f>'Пр 5 (произв)-'!#REF!</f>
        <v>#REF!</v>
      </c>
      <c r="TLQ60" s="265" t="e">
        <f>'Пр 5 (произв)-'!#REF!</f>
        <v>#REF!</v>
      </c>
      <c r="TLR60" s="265" t="e">
        <f>'Пр 5 (произв)-'!#REF!</f>
        <v>#REF!</v>
      </c>
      <c r="TLS60" s="265" t="e">
        <f>'Пр 5 (произв)-'!#REF!</f>
        <v>#REF!</v>
      </c>
      <c r="TLT60" s="265" t="e">
        <f>'Пр 5 (произв)-'!#REF!</f>
        <v>#REF!</v>
      </c>
      <c r="TLU60" s="265"/>
      <c r="TLV60" s="265"/>
      <c r="TLW60" s="265"/>
      <c r="TLX60" s="265"/>
      <c r="TLY60" s="265"/>
      <c r="TLZ60" s="467" t="e">
        <f>'Пр 5 (произв)-'!#REF!</f>
        <v>#REF!</v>
      </c>
      <c r="TMA60" s="265" t="e">
        <f>'Пр 5 (произв)-'!#REF!</f>
        <v>#REF!</v>
      </c>
      <c r="TMB60" s="265" t="e">
        <f>'Пр 5 (произв)-'!#REF!</f>
        <v>#REF!</v>
      </c>
      <c r="TMC60" s="265" t="e">
        <f>'Пр 5 (произв)-'!#REF!</f>
        <v>#REF!</v>
      </c>
      <c r="TMD60" s="265" t="e">
        <f>'Пр 5 (произв)-'!#REF!</f>
        <v>#REF!</v>
      </c>
      <c r="TME60" s="265"/>
      <c r="TMF60" s="265"/>
      <c r="TMG60" s="265"/>
      <c r="TMH60" s="265"/>
      <c r="TMI60" s="265"/>
      <c r="TMJ60" s="467" t="e">
        <f>'Пр 5 (произв)-'!#REF!</f>
        <v>#REF!</v>
      </c>
      <c r="TMK60" s="265" t="e">
        <f>'Пр 5 (произв)-'!#REF!</f>
        <v>#REF!</v>
      </c>
      <c r="TML60" s="265" t="e">
        <f>'Пр 5 (произв)-'!#REF!</f>
        <v>#REF!</v>
      </c>
      <c r="TMM60" s="265" t="e">
        <f>'Пр 5 (произв)-'!#REF!</f>
        <v>#REF!</v>
      </c>
      <c r="TMN60" s="265" t="e">
        <f>'Пр 5 (произв)-'!#REF!</f>
        <v>#REF!</v>
      </c>
      <c r="TMO60" s="265"/>
      <c r="TMP60" s="265"/>
      <c r="TMQ60" s="265"/>
      <c r="TMR60" s="265"/>
      <c r="TMS60" s="265"/>
      <c r="TMT60" s="467" t="e">
        <f t="shared" ref="TMT60" si="1087">TLP60+TLZ60+TMJ60</f>
        <v>#REF!</v>
      </c>
      <c r="TMU60" s="468" t="e">
        <f t="shared" ref="TMU60" si="1088">TLQ60+TMA60+TMK60</f>
        <v>#REF!</v>
      </c>
      <c r="TMV60" s="468" t="e">
        <f t="shared" ref="TMV60" si="1089">TLR60+TMB60+TML60</f>
        <v>#REF!</v>
      </c>
      <c r="TMW60" s="468" t="e">
        <f t="shared" ref="TMW60" si="1090">TLS60+TMC60+TMM60</f>
        <v>#REF!</v>
      </c>
      <c r="TMX60" s="468" t="e">
        <f t="shared" ref="TMX60" si="1091">TLT60+TMD60+TMN60</f>
        <v>#REF!</v>
      </c>
      <c r="TMY60" s="265"/>
      <c r="TMZ60" s="265"/>
      <c r="TNA60" s="265"/>
      <c r="TNB60" s="265"/>
      <c r="TNC60" s="265"/>
      <c r="TND60" s="35"/>
      <c r="TNE60" s="34" t="e">
        <f>'Пр 5 (произв)-'!#REF!</f>
        <v>#REF!</v>
      </c>
      <c r="TNF60" s="35" t="e">
        <f>'Пр 5 (произв)-'!#REF!</f>
        <v>#REF!</v>
      </c>
      <c r="TNG60" s="265" t="e">
        <f>'Пр 5 (произв)-'!#REF!</f>
        <v>#REF!</v>
      </c>
      <c r="TNH60" s="265"/>
      <c r="TNI60" s="265"/>
      <c r="TNJ60" s="265"/>
      <c r="TNK60" s="265"/>
      <c r="TNL60" s="265"/>
      <c r="TNM60" s="265"/>
      <c r="TNN60" s="265"/>
      <c r="TNO60" s="265"/>
      <c r="TNP60" s="265"/>
      <c r="TNQ60" s="265"/>
      <c r="TNR60" s="265"/>
      <c r="TNS60" s="265"/>
      <c r="TNT60" s="265"/>
      <c r="TNU60" s="265"/>
      <c r="TNV60" s="265"/>
      <c r="TNW60" s="265"/>
      <c r="TNX60" s="265"/>
      <c r="TNY60" s="265"/>
      <c r="TNZ60" s="265"/>
      <c r="TOA60" s="265"/>
      <c r="TOB60" s="466" t="e">
        <f>'Пр 5 (произв)-'!#REF!</f>
        <v>#REF!</v>
      </c>
      <c r="TOC60" s="265" t="e">
        <f>'Пр 5 (произв)-'!#REF!</f>
        <v>#REF!</v>
      </c>
      <c r="TOD60" s="265" t="e">
        <f>'Пр 5 (произв)-'!#REF!</f>
        <v>#REF!</v>
      </c>
      <c r="TOE60" s="265" t="e">
        <f>'Пр 5 (произв)-'!#REF!</f>
        <v>#REF!</v>
      </c>
      <c r="TOF60" s="265" t="e">
        <f>'Пр 5 (произв)-'!#REF!</f>
        <v>#REF!</v>
      </c>
      <c r="TOG60" s="265"/>
      <c r="TOH60" s="265"/>
      <c r="TOI60" s="265"/>
      <c r="TOJ60" s="265"/>
      <c r="TOK60" s="265"/>
      <c r="TOL60" s="467" t="e">
        <f>'Пр 5 (произв)-'!#REF!</f>
        <v>#REF!</v>
      </c>
      <c r="TOM60" s="265" t="e">
        <f>'Пр 5 (произв)-'!#REF!</f>
        <v>#REF!</v>
      </c>
      <c r="TON60" s="265" t="e">
        <f>'Пр 5 (произв)-'!#REF!</f>
        <v>#REF!</v>
      </c>
      <c r="TOO60" s="265" t="e">
        <f>'Пр 5 (произв)-'!#REF!</f>
        <v>#REF!</v>
      </c>
      <c r="TOP60" s="265" t="e">
        <f>'Пр 5 (произв)-'!#REF!</f>
        <v>#REF!</v>
      </c>
      <c r="TOQ60" s="265"/>
      <c r="TOR60" s="265"/>
      <c r="TOS60" s="265"/>
      <c r="TOT60" s="265"/>
      <c r="TOU60" s="265"/>
      <c r="TOV60" s="467" t="e">
        <f>'Пр 5 (произв)-'!#REF!</f>
        <v>#REF!</v>
      </c>
      <c r="TOW60" s="265" t="e">
        <f>'Пр 5 (произв)-'!#REF!</f>
        <v>#REF!</v>
      </c>
      <c r="TOX60" s="265" t="e">
        <f>'Пр 5 (произв)-'!#REF!</f>
        <v>#REF!</v>
      </c>
      <c r="TOY60" s="265" t="e">
        <f>'Пр 5 (произв)-'!#REF!</f>
        <v>#REF!</v>
      </c>
      <c r="TOZ60" s="265" t="e">
        <f>'Пр 5 (произв)-'!#REF!</f>
        <v>#REF!</v>
      </c>
      <c r="TPA60" s="265"/>
      <c r="TPB60" s="265"/>
      <c r="TPC60" s="265"/>
      <c r="TPD60" s="265"/>
      <c r="TPE60" s="265"/>
      <c r="TPF60" s="467" t="e">
        <f t="shared" ref="TPF60" si="1092">TOB60+TOL60+TOV60</f>
        <v>#REF!</v>
      </c>
      <c r="TPG60" s="468" t="e">
        <f t="shared" ref="TPG60" si="1093">TOC60+TOM60+TOW60</f>
        <v>#REF!</v>
      </c>
      <c r="TPH60" s="468" t="e">
        <f t="shared" ref="TPH60" si="1094">TOD60+TON60+TOX60</f>
        <v>#REF!</v>
      </c>
      <c r="TPI60" s="468" t="e">
        <f t="shared" ref="TPI60" si="1095">TOE60+TOO60+TOY60</f>
        <v>#REF!</v>
      </c>
      <c r="TPJ60" s="468" t="e">
        <f t="shared" ref="TPJ60" si="1096">TOF60+TOP60+TOZ60</f>
        <v>#REF!</v>
      </c>
      <c r="TPK60" s="265"/>
      <c r="TPL60" s="265"/>
      <c r="TPM60" s="265"/>
      <c r="TPN60" s="265"/>
      <c r="TPO60" s="265"/>
      <c r="TPP60" s="35"/>
      <c r="TPQ60" s="34" t="e">
        <f>'Пр 5 (произв)-'!#REF!</f>
        <v>#REF!</v>
      </c>
      <c r="TPR60" s="35" t="e">
        <f>'Пр 5 (произв)-'!#REF!</f>
        <v>#REF!</v>
      </c>
      <c r="TPS60" s="265" t="e">
        <f>'Пр 5 (произв)-'!#REF!</f>
        <v>#REF!</v>
      </c>
      <c r="TPT60" s="265"/>
      <c r="TPU60" s="265"/>
      <c r="TPV60" s="265"/>
      <c r="TPW60" s="265"/>
      <c r="TPX60" s="265"/>
      <c r="TPY60" s="265"/>
      <c r="TPZ60" s="265"/>
      <c r="TQA60" s="265"/>
      <c r="TQB60" s="265"/>
      <c r="TQC60" s="265"/>
      <c r="TQD60" s="265"/>
      <c r="TQE60" s="265"/>
      <c r="TQF60" s="265"/>
      <c r="TQG60" s="265"/>
      <c r="TQH60" s="265"/>
      <c r="TQI60" s="265"/>
      <c r="TQJ60" s="265"/>
      <c r="TQK60" s="265"/>
      <c r="TQL60" s="265"/>
      <c r="TQM60" s="265"/>
      <c r="TQN60" s="466" t="e">
        <f>'Пр 5 (произв)-'!#REF!</f>
        <v>#REF!</v>
      </c>
      <c r="TQO60" s="265" t="e">
        <f>'Пр 5 (произв)-'!#REF!</f>
        <v>#REF!</v>
      </c>
      <c r="TQP60" s="265" t="e">
        <f>'Пр 5 (произв)-'!#REF!</f>
        <v>#REF!</v>
      </c>
      <c r="TQQ60" s="265" t="e">
        <f>'Пр 5 (произв)-'!#REF!</f>
        <v>#REF!</v>
      </c>
      <c r="TQR60" s="265" t="e">
        <f>'Пр 5 (произв)-'!#REF!</f>
        <v>#REF!</v>
      </c>
      <c r="TQS60" s="265"/>
      <c r="TQT60" s="265"/>
      <c r="TQU60" s="265"/>
      <c r="TQV60" s="265"/>
      <c r="TQW60" s="265"/>
      <c r="TQX60" s="467" t="e">
        <f>'Пр 5 (произв)-'!#REF!</f>
        <v>#REF!</v>
      </c>
      <c r="TQY60" s="265" t="e">
        <f>'Пр 5 (произв)-'!#REF!</f>
        <v>#REF!</v>
      </c>
      <c r="TQZ60" s="265" t="e">
        <f>'Пр 5 (произв)-'!#REF!</f>
        <v>#REF!</v>
      </c>
      <c r="TRA60" s="265" t="e">
        <f>'Пр 5 (произв)-'!#REF!</f>
        <v>#REF!</v>
      </c>
      <c r="TRB60" s="265" t="e">
        <f>'Пр 5 (произв)-'!#REF!</f>
        <v>#REF!</v>
      </c>
      <c r="TRC60" s="265"/>
      <c r="TRD60" s="265"/>
      <c r="TRE60" s="265"/>
      <c r="TRF60" s="265"/>
      <c r="TRG60" s="265"/>
      <c r="TRH60" s="467" t="e">
        <f>'Пр 5 (произв)-'!#REF!</f>
        <v>#REF!</v>
      </c>
      <c r="TRI60" s="265" t="e">
        <f>'Пр 5 (произв)-'!#REF!</f>
        <v>#REF!</v>
      </c>
      <c r="TRJ60" s="265" t="e">
        <f>'Пр 5 (произв)-'!#REF!</f>
        <v>#REF!</v>
      </c>
      <c r="TRK60" s="265" t="e">
        <f>'Пр 5 (произв)-'!#REF!</f>
        <v>#REF!</v>
      </c>
      <c r="TRL60" s="265" t="e">
        <f>'Пр 5 (произв)-'!#REF!</f>
        <v>#REF!</v>
      </c>
      <c r="TRM60" s="265"/>
      <c r="TRN60" s="265"/>
      <c r="TRO60" s="265"/>
      <c r="TRP60" s="265"/>
      <c r="TRQ60" s="265"/>
      <c r="TRR60" s="467" t="e">
        <f t="shared" ref="TRR60" si="1097">TQN60+TQX60+TRH60</f>
        <v>#REF!</v>
      </c>
      <c r="TRS60" s="468" t="e">
        <f t="shared" ref="TRS60" si="1098">TQO60+TQY60+TRI60</f>
        <v>#REF!</v>
      </c>
      <c r="TRT60" s="468" t="e">
        <f t="shared" ref="TRT60" si="1099">TQP60+TQZ60+TRJ60</f>
        <v>#REF!</v>
      </c>
      <c r="TRU60" s="468" t="e">
        <f t="shared" ref="TRU60" si="1100">TQQ60+TRA60+TRK60</f>
        <v>#REF!</v>
      </c>
      <c r="TRV60" s="468" t="e">
        <f t="shared" ref="TRV60" si="1101">TQR60+TRB60+TRL60</f>
        <v>#REF!</v>
      </c>
      <c r="TRW60" s="265"/>
      <c r="TRX60" s="265"/>
      <c r="TRY60" s="265"/>
      <c r="TRZ60" s="265"/>
      <c r="TSA60" s="265"/>
      <c r="TSB60" s="35"/>
      <c r="TSC60" s="34" t="e">
        <f>'Пр 5 (произв)-'!#REF!</f>
        <v>#REF!</v>
      </c>
      <c r="TSD60" s="35" t="e">
        <f>'Пр 5 (произв)-'!#REF!</f>
        <v>#REF!</v>
      </c>
      <c r="TSE60" s="265" t="e">
        <f>'Пр 5 (произв)-'!#REF!</f>
        <v>#REF!</v>
      </c>
      <c r="TSF60" s="265"/>
      <c r="TSG60" s="265"/>
      <c r="TSH60" s="265"/>
      <c r="TSI60" s="265"/>
      <c r="TSJ60" s="265"/>
      <c r="TSK60" s="265"/>
      <c r="TSL60" s="265"/>
      <c r="TSM60" s="265"/>
      <c r="TSN60" s="265"/>
      <c r="TSO60" s="265"/>
      <c r="TSP60" s="265"/>
      <c r="TSQ60" s="265"/>
      <c r="TSR60" s="265"/>
      <c r="TSS60" s="265"/>
      <c r="TST60" s="265"/>
      <c r="TSU60" s="265"/>
      <c r="TSV60" s="265"/>
      <c r="TSW60" s="265"/>
      <c r="TSX60" s="265"/>
      <c r="TSY60" s="265"/>
      <c r="TSZ60" s="466" t="e">
        <f>'Пр 5 (произв)-'!#REF!</f>
        <v>#REF!</v>
      </c>
      <c r="TTA60" s="265" t="e">
        <f>'Пр 5 (произв)-'!#REF!</f>
        <v>#REF!</v>
      </c>
      <c r="TTB60" s="265" t="e">
        <f>'Пр 5 (произв)-'!#REF!</f>
        <v>#REF!</v>
      </c>
      <c r="TTC60" s="265" t="e">
        <f>'Пр 5 (произв)-'!#REF!</f>
        <v>#REF!</v>
      </c>
      <c r="TTD60" s="265" t="e">
        <f>'Пр 5 (произв)-'!#REF!</f>
        <v>#REF!</v>
      </c>
      <c r="TTE60" s="265"/>
      <c r="TTF60" s="265"/>
      <c r="TTG60" s="265"/>
      <c r="TTH60" s="265"/>
      <c r="TTI60" s="265"/>
      <c r="TTJ60" s="467" t="e">
        <f>'Пр 5 (произв)-'!#REF!</f>
        <v>#REF!</v>
      </c>
      <c r="TTK60" s="265" t="e">
        <f>'Пр 5 (произв)-'!#REF!</f>
        <v>#REF!</v>
      </c>
      <c r="TTL60" s="265" t="e">
        <f>'Пр 5 (произв)-'!#REF!</f>
        <v>#REF!</v>
      </c>
      <c r="TTM60" s="265" t="e">
        <f>'Пр 5 (произв)-'!#REF!</f>
        <v>#REF!</v>
      </c>
      <c r="TTN60" s="265" t="e">
        <f>'Пр 5 (произв)-'!#REF!</f>
        <v>#REF!</v>
      </c>
      <c r="TTO60" s="265"/>
      <c r="TTP60" s="265"/>
      <c r="TTQ60" s="265"/>
      <c r="TTR60" s="265"/>
      <c r="TTS60" s="265"/>
      <c r="TTT60" s="467" t="e">
        <f>'Пр 5 (произв)-'!#REF!</f>
        <v>#REF!</v>
      </c>
      <c r="TTU60" s="265" t="e">
        <f>'Пр 5 (произв)-'!#REF!</f>
        <v>#REF!</v>
      </c>
      <c r="TTV60" s="265" t="e">
        <f>'Пр 5 (произв)-'!#REF!</f>
        <v>#REF!</v>
      </c>
      <c r="TTW60" s="265" t="e">
        <f>'Пр 5 (произв)-'!#REF!</f>
        <v>#REF!</v>
      </c>
      <c r="TTX60" s="265" t="e">
        <f>'Пр 5 (произв)-'!#REF!</f>
        <v>#REF!</v>
      </c>
      <c r="TTY60" s="265"/>
      <c r="TTZ60" s="265"/>
      <c r="TUA60" s="265"/>
      <c r="TUB60" s="265"/>
      <c r="TUC60" s="265"/>
      <c r="TUD60" s="467" t="e">
        <f t="shared" ref="TUD60" si="1102">TSZ60+TTJ60+TTT60</f>
        <v>#REF!</v>
      </c>
      <c r="TUE60" s="468" t="e">
        <f t="shared" ref="TUE60" si="1103">TTA60+TTK60+TTU60</f>
        <v>#REF!</v>
      </c>
      <c r="TUF60" s="468" t="e">
        <f t="shared" ref="TUF60" si="1104">TTB60+TTL60+TTV60</f>
        <v>#REF!</v>
      </c>
      <c r="TUG60" s="468" t="e">
        <f t="shared" ref="TUG60" si="1105">TTC60+TTM60+TTW60</f>
        <v>#REF!</v>
      </c>
      <c r="TUH60" s="468" t="e">
        <f t="shared" ref="TUH60" si="1106">TTD60+TTN60+TTX60</f>
        <v>#REF!</v>
      </c>
      <c r="TUI60" s="265"/>
      <c r="TUJ60" s="265"/>
      <c r="TUK60" s="265"/>
      <c r="TUL60" s="265"/>
      <c r="TUM60" s="265"/>
      <c r="TUN60" s="35"/>
      <c r="TUO60" s="34" t="e">
        <f>'Пр 5 (произв)-'!#REF!</f>
        <v>#REF!</v>
      </c>
      <c r="TUP60" s="35" t="e">
        <f>'Пр 5 (произв)-'!#REF!</f>
        <v>#REF!</v>
      </c>
      <c r="TUQ60" s="265" t="e">
        <f>'Пр 5 (произв)-'!#REF!</f>
        <v>#REF!</v>
      </c>
      <c r="TUR60" s="265"/>
      <c r="TUS60" s="265"/>
      <c r="TUT60" s="265"/>
      <c r="TUU60" s="265"/>
      <c r="TUV60" s="265"/>
      <c r="TUW60" s="265"/>
      <c r="TUX60" s="265"/>
      <c r="TUY60" s="265"/>
      <c r="TUZ60" s="265"/>
      <c r="TVA60" s="265"/>
      <c r="TVB60" s="265"/>
      <c r="TVC60" s="265"/>
      <c r="TVD60" s="265"/>
      <c r="TVE60" s="265"/>
      <c r="TVF60" s="265"/>
      <c r="TVG60" s="265"/>
      <c r="TVH60" s="265"/>
      <c r="TVI60" s="265"/>
      <c r="TVJ60" s="265"/>
      <c r="TVK60" s="265"/>
      <c r="TVL60" s="466" t="e">
        <f>'Пр 5 (произв)-'!#REF!</f>
        <v>#REF!</v>
      </c>
      <c r="TVM60" s="265" t="e">
        <f>'Пр 5 (произв)-'!#REF!</f>
        <v>#REF!</v>
      </c>
      <c r="TVN60" s="265" t="e">
        <f>'Пр 5 (произв)-'!#REF!</f>
        <v>#REF!</v>
      </c>
      <c r="TVO60" s="265" t="e">
        <f>'Пр 5 (произв)-'!#REF!</f>
        <v>#REF!</v>
      </c>
      <c r="TVP60" s="265" t="e">
        <f>'Пр 5 (произв)-'!#REF!</f>
        <v>#REF!</v>
      </c>
      <c r="TVQ60" s="265"/>
      <c r="TVR60" s="265"/>
      <c r="TVS60" s="265"/>
      <c r="TVT60" s="265"/>
      <c r="TVU60" s="265"/>
      <c r="TVV60" s="467" t="e">
        <f>'Пр 5 (произв)-'!#REF!</f>
        <v>#REF!</v>
      </c>
      <c r="TVW60" s="265" t="e">
        <f>'Пр 5 (произв)-'!#REF!</f>
        <v>#REF!</v>
      </c>
      <c r="TVX60" s="265" t="e">
        <f>'Пр 5 (произв)-'!#REF!</f>
        <v>#REF!</v>
      </c>
      <c r="TVY60" s="265" t="e">
        <f>'Пр 5 (произв)-'!#REF!</f>
        <v>#REF!</v>
      </c>
      <c r="TVZ60" s="265" t="e">
        <f>'Пр 5 (произв)-'!#REF!</f>
        <v>#REF!</v>
      </c>
      <c r="TWA60" s="265"/>
      <c r="TWB60" s="265"/>
      <c r="TWC60" s="265"/>
      <c r="TWD60" s="265"/>
      <c r="TWE60" s="265"/>
      <c r="TWF60" s="467" t="e">
        <f>'Пр 5 (произв)-'!#REF!</f>
        <v>#REF!</v>
      </c>
      <c r="TWG60" s="265" t="e">
        <f>'Пр 5 (произв)-'!#REF!</f>
        <v>#REF!</v>
      </c>
      <c r="TWH60" s="265" t="e">
        <f>'Пр 5 (произв)-'!#REF!</f>
        <v>#REF!</v>
      </c>
      <c r="TWI60" s="265" t="e">
        <f>'Пр 5 (произв)-'!#REF!</f>
        <v>#REF!</v>
      </c>
      <c r="TWJ60" s="265" t="e">
        <f>'Пр 5 (произв)-'!#REF!</f>
        <v>#REF!</v>
      </c>
      <c r="TWK60" s="265"/>
      <c r="TWL60" s="265"/>
      <c r="TWM60" s="265"/>
      <c r="TWN60" s="265"/>
      <c r="TWO60" s="265"/>
      <c r="TWP60" s="467" t="e">
        <f t="shared" ref="TWP60" si="1107">TVL60+TVV60+TWF60</f>
        <v>#REF!</v>
      </c>
      <c r="TWQ60" s="468" t="e">
        <f t="shared" ref="TWQ60" si="1108">TVM60+TVW60+TWG60</f>
        <v>#REF!</v>
      </c>
      <c r="TWR60" s="468" t="e">
        <f t="shared" ref="TWR60" si="1109">TVN60+TVX60+TWH60</f>
        <v>#REF!</v>
      </c>
      <c r="TWS60" s="468" t="e">
        <f t="shared" ref="TWS60" si="1110">TVO60+TVY60+TWI60</f>
        <v>#REF!</v>
      </c>
      <c r="TWT60" s="468" t="e">
        <f t="shared" ref="TWT60" si="1111">TVP60+TVZ60+TWJ60</f>
        <v>#REF!</v>
      </c>
      <c r="TWU60" s="265"/>
      <c r="TWV60" s="265"/>
      <c r="TWW60" s="265"/>
      <c r="TWX60" s="265"/>
      <c r="TWY60" s="265"/>
      <c r="TWZ60" s="35"/>
      <c r="TXA60" s="34" t="e">
        <f>'Пр 5 (произв)-'!#REF!</f>
        <v>#REF!</v>
      </c>
      <c r="TXB60" s="35" t="e">
        <f>'Пр 5 (произв)-'!#REF!</f>
        <v>#REF!</v>
      </c>
      <c r="TXC60" s="265" t="e">
        <f>'Пр 5 (произв)-'!#REF!</f>
        <v>#REF!</v>
      </c>
      <c r="TXD60" s="265"/>
      <c r="TXE60" s="265"/>
      <c r="TXF60" s="265"/>
      <c r="TXG60" s="265"/>
      <c r="TXH60" s="265"/>
      <c r="TXI60" s="265"/>
      <c r="TXJ60" s="265"/>
      <c r="TXK60" s="265"/>
      <c r="TXL60" s="265"/>
      <c r="TXM60" s="265"/>
      <c r="TXN60" s="265"/>
      <c r="TXO60" s="265"/>
      <c r="TXP60" s="265"/>
      <c r="TXQ60" s="265"/>
      <c r="TXR60" s="265"/>
      <c r="TXS60" s="265"/>
      <c r="TXT60" s="265"/>
      <c r="TXU60" s="265"/>
      <c r="TXV60" s="265"/>
      <c r="TXW60" s="265"/>
      <c r="TXX60" s="466" t="e">
        <f>'Пр 5 (произв)-'!#REF!</f>
        <v>#REF!</v>
      </c>
      <c r="TXY60" s="265" t="e">
        <f>'Пр 5 (произв)-'!#REF!</f>
        <v>#REF!</v>
      </c>
      <c r="TXZ60" s="265" t="e">
        <f>'Пр 5 (произв)-'!#REF!</f>
        <v>#REF!</v>
      </c>
      <c r="TYA60" s="265" t="e">
        <f>'Пр 5 (произв)-'!#REF!</f>
        <v>#REF!</v>
      </c>
      <c r="TYB60" s="265" t="e">
        <f>'Пр 5 (произв)-'!#REF!</f>
        <v>#REF!</v>
      </c>
      <c r="TYC60" s="265"/>
      <c r="TYD60" s="265"/>
      <c r="TYE60" s="265"/>
      <c r="TYF60" s="265"/>
      <c r="TYG60" s="265"/>
      <c r="TYH60" s="467" t="e">
        <f>'Пр 5 (произв)-'!#REF!</f>
        <v>#REF!</v>
      </c>
      <c r="TYI60" s="265" t="e">
        <f>'Пр 5 (произв)-'!#REF!</f>
        <v>#REF!</v>
      </c>
      <c r="TYJ60" s="265" t="e">
        <f>'Пр 5 (произв)-'!#REF!</f>
        <v>#REF!</v>
      </c>
      <c r="TYK60" s="265" t="e">
        <f>'Пр 5 (произв)-'!#REF!</f>
        <v>#REF!</v>
      </c>
      <c r="TYL60" s="265" t="e">
        <f>'Пр 5 (произв)-'!#REF!</f>
        <v>#REF!</v>
      </c>
      <c r="TYM60" s="265"/>
      <c r="TYN60" s="265"/>
      <c r="TYO60" s="265"/>
      <c r="TYP60" s="265"/>
      <c r="TYQ60" s="265"/>
      <c r="TYR60" s="467" t="e">
        <f>'Пр 5 (произв)-'!#REF!</f>
        <v>#REF!</v>
      </c>
      <c r="TYS60" s="265" t="e">
        <f>'Пр 5 (произв)-'!#REF!</f>
        <v>#REF!</v>
      </c>
      <c r="TYT60" s="265" t="e">
        <f>'Пр 5 (произв)-'!#REF!</f>
        <v>#REF!</v>
      </c>
      <c r="TYU60" s="265" t="e">
        <f>'Пр 5 (произв)-'!#REF!</f>
        <v>#REF!</v>
      </c>
      <c r="TYV60" s="265" t="e">
        <f>'Пр 5 (произв)-'!#REF!</f>
        <v>#REF!</v>
      </c>
      <c r="TYW60" s="265"/>
      <c r="TYX60" s="265"/>
      <c r="TYY60" s="265"/>
      <c r="TYZ60" s="265"/>
      <c r="TZA60" s="265"/>
      <c r="TZB60" s="467" t="e">
        <f t="shared" ref="TZB60" si="1112">TXX60+TYH60+TYR60</f>
        <v>#REF!</v>
      </c>
      <c r="TZC60" s="468" t="e">
        <f t="shared" ref="TZC60" si="1113">TXY60+TYI60+TYS60</f>
        <v>#REF!</v>
      </c>
      <c r="TZD60" s="468" t="e">
        <f t="shared" ref="TZD60" si="1114">TXZ60+TYJ60+TYT60</f>
        <v>#REF!</v>
      </c>
      <c r="TZE60" s="468" t="e">
        <f t="shared" ref="TZE60" si="1115">TYA60+TYK60+TYU60</f>
        <v>#REF!</v>
      </c>
      <c r="TZF60" s="468" t="e">
        <f t="shared" ref="TZF60" si="1116">TYB60+TYL60+TYV60</f>
        <v>#REF!</v>
      </c>
      <c r="TZG60" s="265"/>
      <c r="TZH60" s="265"/>
      <c r="TZI60" s="265"/>
      <c r="TZJ60" s="265"/>
      <c r="TZK60" s="265"/>
      <c r="TZL60" s="35"/>
      <c r="TZM60" s="34" t="e">
        <f>'Пр 5 (произв)-'!#REF!</f>
        <v>#REF!</v>
      </c>
      <c r="TZN60" s="35" t="e">
        <f>'Пр 5 (произв)-'!#REF!</f>
        <v>#REF!</v>
      </c>
      <c r="TZO60" s="265" t="e">
        <f>'Пр 5 (произв)-'!#REF!</f>
        <v>#REF!</v>
      </c>
      <c r="TZP60" s="265"/>
      <c r="TZQ60" s="265"/>
      <c r="TZR60" s="265"/>
      <c r="TZS60" s="265"/>
      <c r="TZT60" s="265"/>
      <c r="TZU60" s="265"/>
      <c r="TZV60" s="265"/>
      <c r="TZW60" s="265"/>
      <c r="TZX60" s="265"/>
      <c r="TZY60" s="265"/>
      <c r="TZZ60" s="265"/>
      <c r="UAA60" s="265"/>
      <c r="UAB60" s="265"/>
      <c r="UAC60" s="265"/>
      <c r="UAD60" s="265"/>
      <c r="UAE60" s="265"/>
      <c r="UAF60" s="265"/>
      <c r="UAG60" s="265"/>
      <c r="UAH60" s="265"/>
      <c r="UAI60" s="265"/>
      <c r="UAJ60" s="466" t="e">
        <f>'Пр 5 (произв)-'!#REF!</f>
        <v>#REF!</v>
      </c>
      <c r="UAK60" s="265" t="e">
        <f>'Пр 5 (произв)-'!#REF!</f>
        <v>#REF!</v>
      </c>
      <c r="UAL60" s="265" t="e">
        <f>'Пр 5 (произв)-'!#REF!</f>
        <v>#REF!</v>
      </c>
      <c r="UAM60" s="265" t="e">
        <f>'Пр 5 (произв)-'!#REF!</f>
        <v>#REF!</v>
      </c>
      <c r="UAN60" s="265" t="e">
        <f>'Пр 5 (произв)-'!#REF!</f>
        <v>#REF!</v>
      </c>
      <c r="UAO60" s="265"/>
      <c r="UAP60" s="265"/>
      <c r="UAQ60" s="265"/>
      <c r="UAR60" s="265"/>
      <c r="UAS60" s="265"/>
      <c r="UAT60" s="467" t="e">
        <f>'Пр 5 (произв)-'!#REF!</f>
        <v>#REF!</v>
      </c>
      <c r="UAU60" s="265" t="e">
        <f>'Пр 5 (произв)-'!#REF!</f>
        <v>#REF!</v>
      </c>
      <c r="UAV60" s="265" t="e">
        <f>'Пр 5 (произв)-'!#REF!</f>
        <v>#REF!</v>
      </c>
      <c r="UAW60" s="265" t="e">
        <f>'Пр 5 (произв)-'!#REF!</f>
        <v>#REF!</v>
      </c>
      <c r="UAX60" s="265" t="e">
        <f>'Пр 5 (произв)-'!#REF!</f>
        <v>#REF!</v>
      </c>
      <c r="UAY60" s="265"/>
      <c r="UAZ60" s="265"/>
      <c r="UBA60" s="265"/>
      <c r="UBB60" s="265"/>
      <c r="UBC60" s="265"/>
      <c r="UBD60" s="467" t="e">
        <f>'Пр 5 (произв)-'!#REF!</f>
        <v>#REF!</v>
      </c>
      <c r="UBE60" s="265" t="e">
        <f>'Пр 5 (произв)-'!#REF!</f>
        <v>#REF!</v>
      </c>
      <c r="UBF60" s="265" t="e">
        <f>'Пр 5 (произв)-'!#REF!</f>
        <v>#REF!</v>
      </c>
      <c r="UBG60" s="265" t="e">
        <f>'Пр 5 (произв)-'!#REF!</f>
        <v>#REF!</v>
      </c>
      <c r="UBH60" s="265" t="e">
        <f>'Пр 5 (произв)-'!#REF!</f>
        <v>#REF!</v>
      </c>
      <c r="UBI60" s="265"/>
      <c r="UBJ60" s="265"/>
      <c r="UBK60" s="265"/>
      <c r="UBL60" s="265"/>
      <c r="UBM60" s="265"/>
      <c r="UBN60" s="467" t="e">
        <f t="shared" ref="UBN60" si="1117">UAJ60+UAT60+UBD60</f>
        <v>#REF!</v>
      </c>
      <c r="UBO60" s="468" t="e">
        <f t="shared" ref="UBO60" si="1118">UAK60+UAU60+UBE60</f>
        <v>#REF!</v>
      </c>
      <c r="UBP60" s="468" t="e">
        <f t="shared" ref="UBP60" si="1119">UAL60+UAV60+UBF60</f>
        <v>#REF!</v>
      </c>
      <c r="UBQ60" s="468" t="e">
        <f t="shared" ref="UBQ60" si="1120">UAM60+UAW60+UBG60</f>
        <v>#REF!</v>
      </c>
      <c r="UBR60" s="468" t="e">
        <f t="shared" ref="UBR60" si="1121">UAN60+UAX60+UBH60</f>
        <v>#REF!</v>
      </c>
      <c r="UBS60" s="265"/>
      <c r="UBT60" s="265"/>
      <c r="UBU60" s="265"/>
      <c r="UBV60" s="265"/>
      <c r="UBW60" s="265"/>
      <c r="UBX60" s="35"/>
      <c r="UBY60" s="34" t="e">
        <f>'Пр 5 (произв)-'!#REF!</f>
        <v>#REF!</v>
      </c>
      <c r="UBZ60" s="35" t="e">
        <f>'Пр 5 (произв)-'!#REF!</f>
        <v>#REF!</v>
      </c>
      <c r="UCA60" s="265" t="e">
        <f>'Пр 5 (произв)-'!#REF!</f>
        <v>#REF!</v>
      </c>
      <c r="UCB60" s="265"/>
      <c r="UCC60" s="265"/>
      <c r="UCD60" s="265"/>
      <c r="UCE60" s="265"/>
      <c r="UCF60" s="265"/>
      <c r="UCG60" s="265"/>
      <c r="UCH60" s="265"/>
      <c r="UCI60" s="265"/>
      <c r="UCJ60" s="265"/>
      <c r="UCK60" s="265"/>
      <c r="UCL60" s="265"/>
      <c r="UCM60" s="265"/>
      <c r="UCN60" s="265"/>
      <c r="UCO60" s="265"/>
      <c r="UCP60" s="265"/>
      <c r="UCQ60" s="265"/>
      <c r="UCR60" s="265"/>
      <c r="UCS60" s="265"/>
      <c r="UCT60" s="265"/>
      <c r="UCU60" s="265"/>
      <c r="UCV60" s="466" t="e">
        <f>'Пр 5 (произв)-'!#REF!</f>
        <v>#REF!</v>
      </c>
      <c r="UCW60" s="265" t="e">
        <f>'Пр 5 (произв)-'!#REF!</f>
        <v>#REF!</v>
      </c>
      <c r="UCX60" s="265" t="e">
        <f>'Пр 5 (произв)-'!#REF!</f>
        <v>#REF!</v>
      </c>
      <c r="UCY60" s="265" t="e">
        <f>'Пр 5 (произв)-'!#REF!</f>
        <v>#REF!</v>
      </c>
      <c r="UCZ60" s="265" t="e">
        <f>'Пр 5 (произв)-'!#REF!</f>
        <v>#REF!</v>
      </c>
      <c r="UDA60" s="265"/>
      <c r="UDB60" s="265"/>
      <c r="UDC60" s="265"/>
      <c r="UDD60" s="265"/>
      <c r="UDE60" s="265"/>
      <c r="UDF60" s="467" t="e">
        <f>'Пр 5 (произв)-'!#REF!</f>
        <v>#REF!</v>
      </c>
      <c r="UDG60" s="265" t="e">
        <f>'Пр 5 (произв)-'!#REF!</f>
        <v>#REF!</v>
      </c>
      <c r="UDH60" s="265" t="e">
        <f>'Пр 5 (произв)-'!#REF!</f>
        <v>#REF!</v>
      </c>
      <c r="UDI60" s="265" t="e">
        <f>'Пр 5 (произв)-'!#REF!</f>
        <v>#REF!</v>
      </c>
      <c r="UDJ60" s="265" t="e">
        <f>'Пр 5 (произв)-'!#REF!</f>
        <v>#REF!</v>
      </c>
      <c r="UDK60" s="265"/>
      <c r="UDL60" s="265"/>
      <c r="UDM60" s="265"/>
      <c r="UDN60" s="265"/>
      <c r="UDO60" s="265"/>
      <c r="UDP60" s="467" t="e">
        <f>'Пр 5 (произв)-'!#REF!</f>
        <v>#REF!</v>
      </c>
      <c r="UDQ60" s="265" t="e">
        <f>'Пр 5 (произв)-'!#REF!</f>
        <v>#REF!</v>
      </c>
      <c r="UDR60" s="265" t="e">
        <f>'Пр 5 (произв)-'!#REF!</f>
        <v>#REF!</v>
      </c>
      <c r="UDS60" s="265" t="e">
        <f>'Пр 5 (произв)-'!#REF!</f>
        <v>#REF!</v>
      </c>
      <c r="UDT60" s="265" t="e">
        <f>'Пр 5 (произв)-'!#REF!</f>
        <v>#REF!</v>
      </c>
      <c r="UDU60" s="265"/>
      <c r="UDV60" s="265"/>
      <c r="UDW60" s="265"/>
      <c r="UDX60" s="265"/>
      <c r="UDY60" s="265"/>
      <c r="UDZ60" s="467" t="e">
        <f t="shared" ref="UDZ60" si="1122">UCV60+UDF60+UDP60</f>
        <v>#REF!</v>
      </c>
      <c r="UEA60" s="468" t="e">
        <f t="shared" ref="UEA60" si="1123">UCW60+UDG60+UDQ60</f>
        <v>#REF!</v>
      </c>
      <c r="UEB60" s="468" t="e">
        <f t="shared" ref="UEB60" si="1124">UCX60+UDH60+UDR60</f>
        <v>#REF!</v>
      </c>
      <c r="UEC60" s="468" t="e">
        <f t="shared" ref="UEC60" si="1125">UCY60+UDI60+UDS60</f>
        <v>#REF!</v>
      </c>
      <c r="UED60" s="468" t="e">
        <f t="shared" ref="UED60" si="1126">UCZ60+UDJ60+UDT60</f>
        <v>#REF!</v>
      </c>
      <c r="UEE60" s="265"/>
      <c r="UEF60" s="265"/>
      <c r="UEG60" s="265"/>
      <c r="UEH60" s="265"/>
      <c r="UEI60" s="265"/>
      <c r="UEJ60" s="35"/>
      <c r="UEK60" s="34" t="e">
        <f>'Пр 5 (произв)-'!#REF!</f>
        <v>#REF!</v>
      </c>
      <c r="UEL60" s="35" t="e">
        <f>'Пр 5 (произв)-'!#REF!</f>
        <v>#REF!</v>
      </c>
      <c r="UEM60" s="265" t="e">
        <f>'Пр 5 (произв)-'!#REF!</f>
        <v>#REF!</v>
      </c>
      <c r="UEN60" s="265"/>
      <c r="UEO60" s="265"/>
      <c r="UEP60" s="265"/>
      <c r="UEQ60" s="265"/>
      <c r="UER60" s="265"/>
      <c r="UES60" s="265"/>
      <c r="UET60" s="265"/>
      <c r="UEU60" s="265"/>
      <c r="UEV60" s="265"/>
      <c r="UEW60" s="265"/>
      <c r="UEX60" s="265"/>
      <c r="UEY60" s="265"/>
      <c r="UEZ60" s="265"/>
      <c r="UFA60" s="265"/>
      <c r="UFB60" s="265"/>
      <c r="UFC60" s="265"/>
      <c r="UFD60" s="265"/>
      <c r="UFE60" s="265"/>
      <c r="UFF60" s="265"/>
      <c r="UFG60" s="265"/>
      <c r="UFH60" s="466" t="e">
        <f>'Пр 5 (произв)-'!#REF!</f>
        <v>#REF!</v>
      </c>
      <c r="UFI60" s="265" t="e">
        <f>'Пр 5 (произв)-'!#REF!</f>
        <v>#REF!</v>
      </c>
      <c r="UFJ60" s="265" t="e">
        <f>'Пр 5 (произв)-'!#REF!</f>
        <v>#REF!</v>
      </c>
      <c r="UFK60" s="265" t="e">
        <f>'Пр 5 (произв)-'!#REF!</f>
        <v>#REF!</v>
      </c>
      <c r="UFL60" s="265" t="e">
        <f>'Пр 5 (произв)-'!#REF!</f>
        <v>#REF!</v>
      </c>
      <c r="UFM60" s="265"/>
      <c r="UFN60" s="265"/>
      <c r="UFO60" s="265"/>
      <c r="UFP60" s="265"/>
      <c r="UFQ60" s="265"/>
      <c r="UFR60" s="467" t="e">
        <f>'Пр 5 (произв)-'!#REF!</f>
        <v>#REF!</v>
      </c>
      <c r="UFS60" s="265" t="e">
        <f>'Пр 5 (произв)-'!#REF!</f>
        <v>#REF!</v>
      </c>
      <c r="UFT60" s="265" t="e">
        <f>'Пр 5 (произв)-'!#REF!</f>
        <v>#REF!</v>
      </c>
      <c r="UFU60" s="265" t="e">
        <f>'Пр 5 (произв)-'!#REF!</f>
        <v>#REF!</v>
      </c>
      <c r="UFV60" s="265" t="e">
        <f>'Пр 5 (произв)-'!#REF!</f>
        <v>#REF!</v>
      </c>
      <c r="UFW60" s="265"/>
      <c r="UFX60" s="265"/>
      <c r="UFY60" s="265"/>
      <c r="UFZ60" s="265"/>
      <c r="UGA60" s="265"/>
      <c r="UGB60" s="467" t="e">
        <f>'Пр 5 (произв)-'!#REF!</f>
        <v>#REF!</v>
      </c>
      <c r="UGC60" s="265" t="e">
        <f>'Пр 5 (произв)-'!#REF!</f>
        <v>#REF!</v>
      </c>
      <c r="UGD60" s="265" t="e">
        <f>'Пр 5 (произв)-'!#REF!</f>
        <v>#REF!</v>
      </c>
      <c r="UGE60" s="265" t="e">
        <f>'Пр 5 (произв)-'!#REF!</f>
        <v>#REF!</v>
      </c>
      <c r="UGF60" s="265" t="e">
        <f>'Пр 5 (произв)-'!#REF!</f>
        <v>#REF!</v>
      </c>
      <c r="UGG60" s="265"/>
      <c r="UGH60" s="265"/>
      <c r="UGI60" s="265"/>
      <c r="UGJ60" s="265"/>
      <c r="UGK60" s="265"/>
      <c r="UGL60" s="467" t="e">
        <f t="shared" ref="UGL60" si="1127">UFH60+UFR60+UGB60</f>
        <v>#REF!</v>
      </c>
      <c r="UGM60" s="468" t="e">
        <f t="shared" ref="UGM60" si="1128">UFI60+UFS60+UGC60</f>
        <v>#REF!</v>
      </c>
      <c r="UGN60" s="468" t="e">
        <f t="shared" ref="UGN60" si="1129">UFJ60+UFT60+UGD60</f>
        <v>#REF!</v>
      </c>
      <c r="UGO60" s="468" t="e">
        <f t="shared" ref="UGO60" si="1130">UFK60+UFU60+UGE60</f>
        <v>#REF!</v>
      </c>
      <c r="UGP60" s="468" t="e">
        <f t="shared" ref="UGP60" si="1131">UFL60+UFV60+UGF60</f>
        <v>#REF!</v>
      </c>
      <c r="UGQ60" s="265"/>
      <c r="UGR60" s="265"/>
      <c r="UGS60" s="265"/>
      <c r="UGT60" s="265"/>
      <c r="UGU60" s="265"/>
      <c r="UGV60" s="35"/>
      <c r="UGW60" s="34" t="e">
        <f>'Пр 5 (произв)-'!#REF!</f>
        <v>#REF!</v>
      </c>
      <c r="UGX60" s="35" t="e">
        <f>'Пр 5 (произв)-'!#REF!</f>
        <v>#REF!</v>
      </c>
      <c r="UGY60" s="265" t="e">
        <f>'Пр 5 (произв)-'!#REF!</f>
        <v>#REF!</v>
      </c>
      <c r="UGZ60" s="265"/>
      <c r="UHA60" s="265"/>
      <c r="UHB60" s="265"/>
      <c r="UHC60" s="265"/>
      <c r="UHD60" s="265"/>
      <c r="UHE60" s="265"/>
      <c r="UHF60" s="265"/>
      <c r="UHG60" s="265"/>
      <c r="UHH60" s="265"/>
      <c r="UHI60" s="265"/>
      <c r="UHJ60" s="265"/>
      <c r="UHK60" s="265"/>
      <c r="UHL60" s="265"/>
      <c r="UHM60" s="265"/>
      <c r="UHN60" s="265"/>
      <c r="UHO60" s="265"/>
      <c r="UHP60" s="265"/>
      <c r="UHQ60" s="265"/>
      <c r="UHR60" s="265"/>
      <c r="UHS60" s="265"/>
      <c r="UHT60" s="466" t="e">
        <f>'Пр 5 (произв)-'!#REF!</f>
        <v>#REF!</v>
      </c>
      <c r="UHU60" s="265" t="e">
        <f>'Пр 5 (произв)-'!#REF!</f>
        <v>#REF!</v>
      </c>
      <c r="UHV60" s="265" t="e">
        <f>'Пр 5 (произв)-'!#REF!</f>
        <v>#REF!</v>
      </c>
      <c r="UHW60" s="265" t="e">
        <f>'Пр 5 (произв)-'!#REF!</f>
        <v>#REF!</v>
      </c>
      <c r="UHX60" s="265" t="e">
        <f>'Пр 5 (произв)-'!#REF!</f>
        <v>#REF!</v>
      </c>
      <c r="UHY60" s="265"/>
      <c r="UHZ60" s="265"/>
      <c r="UIA60" s="265"/>
      <c r="UIB60" s="265"/>
      <c r="UIC60" s="265"/>
      <c r="UID60" s="467" t="e">
        <f>'Пр 5 (произв)-'!#REF!</f>
        <v>#REF!</v>
      </c>
      <c r="UIE60" s="265" t="e">
        <f>'Пр 5 (произв)-'!#REF!</f>
        <v>#REF!</v>
      </c>
      <c r="UIF60" s="265" t="e">
        <f>'Пр 5 (произв)-'!#REF!</f>
        <v>#REF!</v>
      </c>
      <c r="UIG60" s="265" t="e">
        <f>'Пр 5 (произв)-'!#REF!</f>
        <v>#REF!</v>
      </c>
      <c r="UIH60" s="265" t="e">
        <f>'Пр 5 (произв)-'!#REF!</f>
        <v>#REF!</v>
      </c>
      <c r="UII60" s="265"/>
      <c r="UIJ60" s="265"/>
      <c r="UIK60" s="265"/>
      <c r="UIL60" s="265"/>
      <c r="UIM60" s="265"/>
      <c r="UIN60" s="467" t="e">
        <f>'Пр 5 (произв)-'!#REF!</f>
        <v>#REF!</v>
      </c>
      <c r="UIO60" s="265" t="e">
        <f>'Пр 5 (произв)-'!#REF!</f>
        <v>#REF!</v>
      </c>
      <c r="UIP60" s="265" t="e">
        <f>'Пр 5 (произв)-'!#REF!</f>
        <v>#REF!</v>
      </c>
      <c r="UIQ60" s="265" t="e">
        <f>'Пр 5 (произв)-'!#REF!</f>
        <v>#REF!</v>
      </c>
      <c r="UIR60" s="265" t="e">
        <f>'Пр 5 (произв)-'!#REF!</f>
        <v>#REF!</v>
      </c>
      <c r="UIS60" s="265"/>
      <c r="UIT60" s="265"/>
      <c r="UIU60" s="265"/>
      <c r="UIV60" s="265"/>
      <c r="UIW60" s="265"/>
      <c r="UIX60" s="467" t="e">
        <f t="shared" ref="UIX60" si="1132">UHT60+UID60+UIN60</f>
        <v>#REF!</v>
      </c>
      <c r="UIY60" s="468" t="e">
        <f t="shared" ref="UIY60" si="1133">UHU60+UIE60+UIO60</f>
        <v>#REF!</v>
      </c>
      <c r="UIZ60" s="468" t="e">
        <f t="shared" ref="UIZ60" si="1134">UHV60+UIF60+UIP60</f>
        <v>#REF!</v>
      </c>
      <c r="UJA60" s="468" t="e">
        <f t="shared" ref="UJA60" si="1135">UHW60+UIG60+UIQ60</f>
        <v>#REF!</v>
      </c>
      <c r="UJB60" s="468" t="e">
        <f t="shared" ref="UJB60" si="1136">UHX60+UIH60+UIR60</f>
        <v>#REF!</v>
      </c>
      <c r="UJC60" s="265"/>
      <c r="UJD60" s="265"/>
      <c r="UJE60" s="265"/>
      <c r="UJF60" s="265"/>
      <c r="UJG60" s="265"/>
      <c r="UJH60" s="35"/>
      <c r="UJI60" s="34" t="e">
        <f>'Пр 5 (произв)-'!#REF!</f>
        <v>#REF!</v>
      </c>
      <c r="UJJ60" s="35" t="e">
        <f>'Пр 5 (произв)-'!#REF!</f>
        <v>#REF!</v>
      </c>
      <c r="UJK60" s="265" t="e">
        <f>'Пр 5 (произв)-'!#REF!</f>
        <v>#REF!</v>
      </c>
      <c r="UJL60" s="265"/>
      <c r="UJM60" s="265"/>
      <c r="UJN60" s="265"/>
      <c r="UJO60" s="265"/>
      <c r="UJP60" s="265"/>
      <c r="UJQ60" s="265"/>
      <c r="UJR60" s="265"/>
      <c r="UJS60" s="265"/>
      <c r="UJT60" s="265"/>
      <c r="UJU60" s="265"/>
      <c r="UJV60" s="265"/>
      <c r="UJW60" s="265"/>
      <c r="UJX60" s="265"/>
      <c r="UJY60" s="265"/>
      <c r="UJZ60" s="265"/>
      <c r="UKA60" s="265"/>
      <c r="UKB60" s="265"/>
      <c r="UKC60" s="265"/>
      <c r="UKD60" s="265"/>
      <c r="UKE60" s="265"/>
      <c r="UKF60" s="466" t="e">
        <f>'Пр 5 (произв)-'!#REF!</f>
        <v>#REF!</v>
      </c>
      <c r="UKG60" s="265" t="e">
        <f>'Пр 5 (произв)-'!#REF!</f>
        <v>#REF!</v>
      </c>
      <c r="UKH60" s="265" t="e">
        <f>'Пр 5 (произв)-'!#REF!</f>
        <v>#REF!</v>
      </c>
      <c r="UKI60" s="265" t="e">
        <f>'Пр 5 (произв)-'!#REF!</f>
        <v>#REF!</v>
      </c>
      <c r="UKJ60" s="265" t="e">
        <f>'Пр 5 (произв)-'!#REF!</f>
        <v>#REF!</v>
      </c>
      <c r="UKK60" s="265"/>
      <c r="UKL60" s="265"/>
      <c r="UKM60" s="265"/>
      <c r="UKN60" s="265"/>
      <c r="UKO60" s="265"/>
      <c r="UKP60" s="467" t="e">
        <f>'Пр 5 (произв)-'!#REF!</f>
        <v>#REF!</v>
      </c>
      <c r="UKQ60" s="265" t="e">
        <f>'Пр 5 (произв)-'!#REF!</f>
        <v>#REF!</v>
      </c>
      <c r="UKR60" s="265" t="e">
        <f>'Пр 5 (произв)-'!#REF!</f>
        <v>#REF!</v>
      </c>
      <c r="UKS60" s="265" t="e">
        <f>'Пр 5 (произв)-'!#REF!</f>
        <v>#REF!</v>
      </c>
      <c r="UKT60" s="265" t="e">
        <f>'Пр 5 (произв)-'!#REF!</f>
        <v>#REF!</v>
      </c>
      <c r="UKU60" s="265"/>
      <c r="UKV60" s="265"/>
      <c r="UKW60" s="265"/>
      <c r="UKX60" s="265"/>
      <c r="UKY60" s="265"/>
      <c r="UKZ60" s="467" t="e">
        <f>'Пр 5 (произв)-'!#REF!</f>
        <v>#REF!</v>
      </c>
      <c r="ULA60" s="265" t="e">
        <f>'Пр 5 (произв)-'!#REF!</f>
        <v>#REF!</v>
      </c>
      <c r="ULB60" s="265" t="e">
        <f>'Пр 5 (произв)-'!#REF!</f>
        <v>#REF!</v>
      </c>
      <c r="ULC60" s="265" t="e">
        <f>'Пр 5 (произв)-'!#REF!</f>
        <v>#REF!</v>
      </c>
      <c r="ULD60" s="265" t="e">
        <f>'Пр 5 (произв)-'!#REF!</f>
        <v>#REF!</v>
      </c>
      <c r="ULE60" s="265"/>
      <c r="ULF60" s="265"/>
      <c r="ULG60" s="265"/>
      <c r="ULH60" s="265"/>
      <c r="ULI60" s="265"/>
      <c r="ULJ60" s="467" t="e">
        <f t="shared" ref="ULJ60" si="1137">UKF60+UKP60+UKZ60</f>
        <v>#REF!</v>
      </c>
      <c r="ULK60" s="468" t="e">
        <f t="shared" ref="ULK60" si="1138">UKG60+UKQ60+ULA60</f>
        <v>#REF!</v>
      </c>
      <c r="ULL60" s="468" t="e">
        <f t="shared" ref="ULL60" si="1139">UKH60+UKR60+ULB60</f>
        <v>#REF!</v>
      </c>
      <c r="ULM60" s="468" t="e">
        <f t="shared" ref="ULM60" si="1140">UKI60+UKS60+ULC60</f>
        <v>#REF!</v>
      </c>
      <c r="ULN60" s="468" t="e">
        <f t="shared" ref="ULN60" si="1141">UKJ60+UKT60+ULD60</f>
        <v>#REF!</v>
      </c>
      <c r="ULO60" s="265"/>
      <c r="ULP60" s="265"/>
      <c r="ULQ60" s="265"/>
      <c r="ULR60" s="265"/>
      <c r="ULS60" s="265"/>
      <c r="ULT60" s="35"/>
      <c r="ULU60" s="34" t="e">
        <f>'Пр 5 (произв)-'!#REF!</f>
        <v>#REF!</v>
      </c>
      <c r="ULV60" s="35" t="e">
        <f>'Пр 5 (произв)-'!#REF!</f>
        <v>#REF!</v>
      </c>
      <c r="ULW60" s="265" t="e">
        <f>'Пр 5 (произв)-'!#REF!</f>
        <v>#REF!</v>
      </c>
      <c r="ULX60" s="265"/>
      <c r="ULY60" s="265"/>
      <c r="ULZ60" s="265"/>
      <c r="UMA60" s="265"/>
      <c r="UMB60" s="265"/>
      <c r="UMC60" s="265"/>
      <c r="UMD60" s="265"/>
      <c r="UME60" s="265"/>
      <c r="UMF60" s="265"/>
      <c r="UMG60" s="265"/>
      <c r="UMH60" s="265"/>
      <c r="UMI60" s="265"/>
      <c r="UMJ60" s="265"/>
      <c r="UMK60" s="265"/>
      <c r="UML60" s="265"/>
      <c r="UMM60" s="265"/>
      <c r="UMN60" s="265"/>
      <c r="UMO60" s="265"/>
      <c r="UMP60" s="265"/>
      <c r="UMQ60" s="265"/>
      <c r="UMR60" s="466" t="e">
        <f>'Пр 5 (произв)-'!#REF!</f>
        <v>#REF!</v>
      </c>
      <c r="UMS60" s="265" t="e">
        <f>'Пр 5 (произв)-'!#REF!</f>
        <v>#REF!</v>
      </c>
      <c r="UMT60" s="265" t="e">
        <f>'Пр 5 (произв)-'!#REF!</f>
        <v>#REF!</v>
      </c>
      <c r="UMU60" s="265" t="e">
        <f>'Пр 5 (произв)-'!#REF!</f>
        <v>#REF!</v>
      </c>
      <c r="UMV60" s="265" t="e">
        <f>'Пр 5 (произв)-'!#REF!</f>
        <v>#REF!</v>
      </c>
      <c r="UMW60" s="265"/>
      <c r="UMX60" s="265"/>
      <c r="UMY60" s="265"/>
      <c r="UMZ60" s="265"/>
      <c r="UNA60" s="265"/>
      <c r="UNB60" s="467" t="e">
        <f>'Пр 5 (произв)-'!#REF!</f>
        <v>#REF!</v>
      </c>
      <c r="UNC60" s="265" t="e">
        <f>'Пр 5 (произв)-'!#REF!</f>
        <v>#REF!</v>
      </c>
      <c r="UND60" s="265" t="e">
        <f>'Пр 5 (произв)-'!#REF!</f>
        <v>#REF!</v>
      </c>
      <c r="UNE60" s="265" t="e">
        <f>'Пр 5 (произв)-'!#REF!</f>
        <v>#REF!</v>
      </c>
      <c r="UNF60" s="265" t="e">
        <f>'Пр 5 (произв)-'!#REF!</f>
        <v>#REF!</v>
      </c>
      <c r="UNG60" s="265"/>
      <c r="UNH60" s="265"/>
      <c r="UNI60" s="265"/>
      <c r="UNJ60" s="265"/>
      <c r="UNK60" s="265"/>
      <c r="UNL60" s="467" t="e">
        <f>'Пр 5 (произв)-'!#REF!</f>
        <v>#REF!</v>
      </c>
      <c r="UNM60" s="265" t="e">
        <f>'Пр 5 (произв)-'!#REF!</f>
        <v>#REF!</v>
      </c>
      <c r="UNN60" s="265" t="e">
        <f>'Пр 5 (произв)-'!#REF!</f>
        <v>#REF!</v>
      </c>
      <c r="UNO60" s="265" t="e">
        <f>'Пр 5 (произв)-'!#REF!</f>
        <v>#REF!</v>
      </c>
      <c r="UNP60" s="265" t="e">
        <f>'Пр 5 (произв)-'!#REF!</f>
        <v>#REF!</v>
      </c>
      <c r="UNQ60" s="265"/>
      <c r="UNR60" s="265"/>
      <c r="UNS60" s="265"/>
      <c r="UNT60" s="265"/>
      <c r="UNU60" s="265"/>
      <c r="UNV60" s="467" t="e">
        <f t="shared" ref="UNV60" si="1142">UMR60+UNB60+UNL60</f>
        <v>#REF!</v>
      </c>
      <c r="UNW60" s="468" t="e">
        <f t="shared" ref="UNW60" si="1143">UMS60+UNC60+UNM60</f>
        <v>#REF!</v>
      </c>
      <c r="UNX60" s="468" t="e">
        <f t="shared" ref="UNX60" si="1144">UMT60+UND60+UNN60</f>
        <v>#REF!</v>
      </c>
      <c r="UNY60" s="468" t="e">
        <f t="shared" ref="UNY60" si="1145">UMU60+UNE60+UNO60</f>
        <v>#REF!</v>
      </c>
      <c r="UNZ60" s="468" t="e">
        <f t="shared" ref="UNZ60" si="1146">UMV60+UNF60+UNP60</f>
        <v>#REF!</v>
      </c>
      <c r="UOA60" s="265"/>
      <c r="UOB60" s="265"/>
      <c r="UOC60" s="265"/>
      <c r="UOD60" s="265"/>
      <c r="UOE60" s="265"/>
      <c r="UOF60" s="35"/>
      <c r="UOG60" s="34" t="e">
        <f>'Пр 5 (произв)-'!#REF!</f>
        <v>#REF!</v>
      </c>
      <c r="UOH60" s="35" t="e">
        <f>'Пр 5 (произв)-'!#REF!</f>
        <v>#REF!</v>
      </c>
      <c r="UOI60" s="265" t="e">
        <f>'Пр 5 (произв)-'!#REF!</f>
        <v>#REF!</v>
      </c>
      <c r="UOJ60" s="265"/>
      <c r="UOK60" s="265"/>
      <c r="UOL60" s="265"/>
      <c r="UOM60" s="265"/>
      <c r="UON60" s="265"/>
      <c r="UOO60" s="265"/>
      <c r="UOP60" s="265"/>
      <c r="UOQ60" s="265"/>
      <c r="UOR60" s="265"/>
      <c r="UOS60" s="265"/>
      <c r="UOT60" s="265"/>
      <c r="UOU60" s="265"/>
      <c r="UOV60" s="265"/>
      <c r="UOW60" s="265"/>
      <c r="UOX60" s="265"/>
      <c r="UOY60" s="265"/>
      <c r="UOZ60" s="265"/>
      <c r="UPA60" s="265"/>
      <c r="UPB60" s="265"/>
      <c r="UPC60" s="265"/>
      <c r="UPD60" s="466" t="e">
        <f>'Пр 5 (произв)-'!#REF!</f>
        <v>#REF!</v>
      </c>
      <c r="UPE60" s="265" t="e">
        <f>'Пр 5 (произв)-'!#REF!</f>
        <v>#REF!</v>
      </c>
      <c r="UPF60" s="265" t="e">
        <f>'Пр 5 (произв)-'!#REF!</f>
        <v>#REF!</v>
      </c>
      <c r="UPG60" s="265" t="e">
        <f>'Пр 5 (произв)-'!#REF!</f>
        <v>#REF!</v>
      </c>
      <c r="UPH60" s="265" t="e">
        <f>'Пр 5 (произв)-'!#REF!</f>
        <v>#REF!</v>
      </c>
      <c r="UPI60" s="265"/>
      <c r="UPJ60" s="265"/>
      <c r="UPK60" s="265"/>
      <c r="UPL60" s="265"/>
      <c r="UPM60" s="265"/>
      <c r="UPN60" s="467" t="e">
        <f>'Пр 5 (произв)-'!#REF!</f>
        <v>#REF!</v>
      </c>
      <c r="UPO60" s="265" t="e">
        <f>'Пр 5 (произв)-'!#REF!</f>
        <v>#REF!</v>
      </c>
      <c r="UPP60" s="265" t="e">
        <f>'Пр 5 (произв)-'!#REF!</f>
        <v>#REF!</v>
      </c>
      <c r="UPQ60" s="265" t="e">
        <f>'Пр 5 (произв)-'!#REF!</f>
        <v>#REF!</v>
      </c>
      <c r="UPR60" s="265" t="e">
        <f>'Пр 5 (произв)-'!#REF!</f>
        <v>#REF!</v>
      </c>
      <c r="UPS60" s="265"/>
      <c r="UPT60" s="265"/>
      <c r="UPU60" s="265"/>
      <c r="UPV60" s="265"/>
      <c r="UPW60" s="265"/>
      <c r="UPX60" s="467" t="e">
        <f>'Пр 5 (произв)-'!#REF!</f>
        <v>#REF!</v>
      </c>
      <c r="UPY60" s="265" t="e">
        <f>'Пр 5 (произв)-'!#REF!</f>
        <v>#REF!</v>
      </c>
      <c r="UPZ60" s="265" t="e">
        <f>'Пр 5 (произв)-'!#REF!</f>
        <v>#REF!</v>
      </c>
      <c r="UQA60" s="265" t="e">
        <f>'Пр 5 (произв)-'!#REF!</f>
        <v>#REF!</v>
      </c>
      <c r="UQB60" s="265" t="e">
        <f>'Пр 5 (произв)-'!#REF!</f>
        <v>#REF!</v>
      </c>
      <c r="UQC60" s="265"/>
      <c r="UQD60" s="265"/>
      <c r="UQE60" s="265"/>
      <c r="UQF60" s="265"/>
      <c r="UQG60" s="265"/>
      <c r="UQH60" s="467" t="e">
        <f t="shared" ref="UQH60" si="1147">UPD60+UPN60+UPX60</f>
        <v>#REF!</v>
      </c>
      <c r="UQI60" s="468" t="e">
        <f t="shared" ref="UQI60" si="1148">UPE60+UPO60+UPY60</f>
        <v>#REF!</v>
      </c>
      <c r="UQJ60" s="468" t="e">
        <f t="shared" ref="UQJ60" si="1149">UPF60+UPP60+UPZ60</f>
        <v>#REF!</v>
      </c>
      <c r="UQK60" s="468" t="e">
        <f t="shared" ref="UQK60" si="1150">UPG60+UPQ60+UQA60</f>
        <v>#REF!</v>
      </c>
      <c r="UQL60" s="468" t="e">
        <f t="shared" ref="UQL60" si="1151">UPH60+UPR60+UQB60</f>
        <v>#REF!</v>
      </c>
      <c r="UQM60" s="265"/>
      <c r="UQN60" s="265"/>
      <c r="UQO60" s="265"/>
      <c r="UQP60" s="265"/>
      <c r="UQQ60" s="265"/>
      <c r="UQR60" s="35"/>
      <c r="UQS60" s="34" t="e">
        <f>'Пр 5 (произв)-'!#REF!</f>
        <v>#REF!</v>
      </c>
      <c r="UQT60" s="35" t="e">
        <f>'Пр 5 (произв)-'!#REF!</f>
        <v>#REF!</v>
      </c>
      <c r="UQU60" s="265" t="e">
        <f>'Пр 5 (произв)-'!#REF!</f>
        <v>#REF!</v>
      </c>
      <c r="UQV60" s="265"/>
      <c r="UQW60" s="265"/>
      <c r="UQX60" s="265"/>
      <c r="UQY60" s="265"/>
      <c r="UQZ60" s="265"/>
      <c r="URA60" s="265"/>
      <c r="URB60" s="265"/>
      <c r="URC60" s="265"/>
      <c r="URD60" s="265"/>
      <c r="URE60" s="265"/>
      <c r="URF60" s="265"/>
      <c r="URG60" s="265"/>
      <c r="URH60" s="265"/>
      <c r="URI60" s="265"/>
      <c r="URJ60" s="265"/>
      <c r="URK60" s="265"/>
      <c r="URL60" s="265"/>
      <c r="URM60" s="265"/>
      <c r="URN60" s="265"/>
      <c r="URO60" s="265"/>
      <c r="URP60" s="466" t="e">
        <f>'Пр 5 (произв)-'!#REF!</f>
        <v>#REF!</v>
      </c>
      <c r="URQ60" s="265" t="e">
        <f>'Пр 5 (произв)-'!#REF!</f>
        <v>#REF!</v>
      </c>
      <c r="URR60" s="265" t="e">
        <f>'Пр 5 (произв)-'!#REF!</f>
        <v>#REF!</v>
      </c>
      <c r="URS60" s="265" t="e">
        <f>'Пр 5 (произв)-'!#REF!</f>
        <v>#REF!</v>
      </c>
      <c r="URT60" s="265" t="e">
        <f>'Пр 5 (произв)-'!#REF!</f>
        <v>#REF!</v>
      </c>
      <c r="URU60" s="265"/>
      <c r="URV60" s="265"/>
      <c r="URW60" s="265"/>
      <c r="URX60" s="265"/>
      <c r="URY60" s="265"/>
      <c r="URZ60" s="467" t="e">
        <f>'Пр 5 (произв)-'!#REF!</f>
        <v>#REF!</v>
      </c>
      <c r="USA60" s="265" t="e">
        <f>'Пр 5 (произв)-'!#REF!</f>
        <v>#REF!</v>
      </c>
      <c r="USB60" s="265" t="e">
        <f>'Пр 5 (произв)-'!#REF!</f>
        <v>#REF!</v>
      </c>
      <c r="USC60" s="265" t="e">
        <f>'Пр 5 (произв)-'!#REF!</f>
        <v>#REF!</v>
      </c>
      <c r="USD60" s="265" t="e">
        <f>'Пр 5 (произв)-'!#REF!</f>
        <v>#REF!</v>
      </c>
      <c r="USE60" s="265"/>
      <c r="USF60" s="265"/>
      <c r="USG60" s="265"/>
      <c r="USH60" s="265"/>
      <c r="USI60" s="265"/>
      <c r="USJ60" s="467" t="e">
        <f>'Пр 5 (произв)-'!#REF!</f>
        <v>#REF!</v>
      </c>
      <c r="USK60" s="265" t="e">
        <f>'Пр 5 (произв)-'!#REF!</f>
        <v>#REF!</v>
      </c>
      <c r="USL60" s="265" t="e">
        <f>'Пр 5 (произв)-'!#REF!</f>
        <v>#REF!</v>
      </c>
      <c r="USM60" s="265" t="e">
        <f>'Пр 5 (произв)-'!#REF!</f>
        <v>#REF!</v>
      </c>
      <c r="USN60" s="265" t="e">
        <f>'Пр 5 (произв)-'!#REF!</f>
        <v>#REF!</v>
      </c>
      <c r="USO60" s="265"/>
      <c r="USP60" s="265"/>
      <c r="USQ60" s="265"/>
      <c r="USR60" s="265"/>
      <c r="USS60" s="265"/>
      <c r="UST60" s="467" t="e">
        <f t="shared" ref="UST60" si="1152">URP60+URZ60+USJ60</f>
        <v>#REF!</v>
      </c>
      <c r="USU60" s="468" t="e">
        <f t="shared" ref="USU60" si="1153">URQ60+USA60+USK60</f>
        <v>#REF!</v>
      </c>
      <c r="USV60" s="468" t="e">
        <f t="shared" ref="USV60" si="1154">URR60+USB60+USL60</f>
        <v>#REF!</v>
      </c>
      <c r="USW60" s="468" t="e">
        <f t="shared" ref="USW60" si="1155">URS60+USC60+USM60</f>
        <v>#REF!</v>
      </c>
      <c r="USX60" s="468" t="e">
        <f t="shared" ref="USX60" si="1156">URT60+USD60+USN60</f>
        <v>#REF!</v>
      </c>
      <c r="USY60" s="265"/>
      <c r="USZ60" s="265"/>
      <c r="UTA60" s="265"/>
      <c r="UTB60" s="265"/>
      <c r="UTC60" s="265"/>
      <c r="UTD60" s="35"/>
      <c r="UTE60" s="34" t="e">
        <f>'Пр 5 (произв)-'!#REF!</f>
        <v>#REF!</v>
      </c>
      <c r="UTF60" s="35" t="e">
        <f>'Пр 5 (произв)-'!#REF!</f>
        <v>#REF!</v>
      </c>
      <c r="UTG60" s="265" t="e">
        <f>'Пр 5 (произв)-'!#REF!</f>
        <v>#REF!</v>
      </c>
      <c r="UTH60" s="265"/>
      <c r="UTI60" s="265"/>
      <c r="UTJ60" s="265"/>
      <c r="UTK60" s="265"/>
      <c r="UTL60" s="265"/>
      <c r="UTM60" s="265"/>
      <c r="UTN60" s="265"/>
      <c r="UTO60" s="265"/>
      <c r="UTP60" s="265"/>
      <c r="UTQ60" s="265"/>
      <c r="UTR60" s="265"/>
      <c r="UTS60" s="265"/>
      <c r="UTT60" s="265"/>
      <c r="UTU60" s="265"/>
      <c r="UTV60" s="265"/>
      <c r="UTW60" s="265"/>
      <c r="UTX60" s="265"/>
      <c r="UTY60" s="265"/>
      <c r="UTZ60" s="265"/>
      <c r="UUA60" s="265"/>
      <c r="UUB60" s="466" t="e">
        <f>'Пр 5 (произв)-'!#REF!</f>
        <v>#REF!</v>
      </c>
      <c r="UUC60" s="265" t="e">
        <f>'Пр 5 (произв)-'!#REF!</f>
        <v>#REF!</v>
      </c>
      <c r="UUD60" s="265" t="e">
        <f>'Пр 5 (произв)-'!#REF!</f>
        <v>#REF!</v>
      </c>
      <c r="UUE60" s="265" t="e">
        <f>'Пр 5 (произв)-'!#REF!</f>
        <v>#REF!</v>
      </c>
      <c r="UUF60" s="265" t="e">
        <f>'Пр 5 (произв)-'!#REF!</f>
        <v>#REF!</v>
      </c>
      <c r="UUG60" s="265"/>
      <c r="UUH60" s="265"/>
      <c r="UUI60" s="265"/>
      <c r="UUJ60" s="265"/>
      <c r="UUK60" s="265"/>
      <c r="UUL60" s="467" t="e">
        <f>'Пр 5 (произв)-'!#REF!</f>
        <v>#REF!</v>
      </c>
      <c r="UUM60" s="265" t="e">
        <f>'Пр 5 (произв)-'!#REF!</f>
        <v>#REF!</v>
      </c>
      <c r="UUN60" s="265" t="e">
        <f>'Пр 5 (произв)-'!#REF!</f>
        <v>#REF!</v>
      </c>
      <c r="UUO60" s="265" t="e">
        <f>'Пр 5 (произв)-'!#REF!</f>
        <v>#REF!</v>
      </c>
      <c r="UUP60" s="265" t="e">
        <f>'Пр 5 (произв)-'!#REF!</f>
        <v>#REF!</v>
      </c>
      <c r="UUQ60" s="265"/>
      <c r="UUR60" s="265"/>
      <c r="UUS60" s="265"/>
      <c r="UUT60" s="265"/>
      <c r="UUU60" s="265"/>
      <c r="UUV60" s="467" t="e">
        <f>'Пр 5 (произв)-'!#REF!</f>
        <v>#REF!</v>
      </c>
      <c r="UUW60" s="265" t="e">
        <f>'Пр 5 (произв)-'!#REF!</f>
        <v>#REF!</v>
      </c>
      <c r="UUX60" s="265" t="e">
        <f>'Пр 5 (произв)-'!#REF!</f>
        <v>#REF!</v>
      </c>
      <c r="UUY60" s="265" t="e">
        <f>'Пр 5 (произв)-'!#REF!</f>
        <v>#REF!</v>
      </c>
      <c r="UUZ60" s="265" t="e">
        <f>'Пр 5 (произв)-'!#REF!</f>
        <v>#REF!</v>
      </c>
      <c r="UVA60" s="265"/>
      <c r="UVB60" s="265"/>
      <c r="UVC60" s="265"/>
      <c r="UVD60" s="265"/>
      <c r="UVE60" s="265"/>
      <c r="UVF60" s="467" t="e">
        <f t="shared" ref="UVF60" si="1157">UUB60+UUL60+UUV60</f>
        <v>#REF!</v>
      </c>
      <c r="UVG60" s="468" t="e">
        <f t="shared" ref="UVG60" si="1158">UUC60+UUM60+UUW60</f>
        <v>#REF!</v>
      </c>
      <c r="UVH60" s="468" t="e">
        <f t="shared" ref="UVH60" si="1159">UUD60+UUN60+UUX60</f>
        <v>#REF!</v>
      </c>
      <c r="UVI60" s="468" t="e">
        <f t="shared" ref="UVI60" si="1160">UUE60+UUO60+UUY60</f>
        <v>#REF!</v>
      </c>
      <c r="UVJ60" s="468" t="e">
        <f t="shared" ref="UVJ60" si="1161">UUF60+UUP60+UUZ60</f>
        <v>#REF!</v>
      </c>
      <c r="UVK60" s="265"/>
      <c r="UVL60" s="265"/>
      <c r="UVM60" s="265"/>
      <c r="UVN60" s="265"/>
      <c r="UVO60" s="265"/>
      <c r="UVP60" s="35"/>
      <c r="UVQ60" s="34" t="e">
        <f>'Пр 5 (произв)-'!#REF!</f>
        <v>#REF!</v>
      </c>
      <c r="UVR60" s="35" t="e">
        <f>'Пр 5 (произв)-'!#REF!</f>
        <v>#REF!</v>
      </c>
      <c r="UVS60" s="265" t="e">
        <f>'Пр 5 (произв)-'!#REF!</f>
        <v>#REF!</v>
      </c>
      <c r="UVT60" s="265"/>
      <c r="UVU60" s="265"/>
      <c r="UVV60" s="265"/>
      <c r="UVW60" s="265"/>
      <c r="UVX60" s="265"/>
      <c r="UVY60" s="265"/>
      <c r="UVZ60" s="265"/>
      <c r="UWA60" s="265"/>
      <c r="UWB60" s="265"/>
      <c r="UWC60" s="265"/>
      <c r="UWD60" s="265"/>
      <c r="UWE60" s="265"/>
      <c r="UWF60" s="265"/>
      <c r="UWG60" s="265"/>
      <c r="UWH60" s="265"/>
      <c r="UWI60" s="265"/>
      <c r="UWJ60" s="265"/>
      <c r="UWK60" s="265"/>
      <c r="UWL60" s="265"/>
      <c r="UWM60" s="265"/>
      <c r="UWN60" s="466" t="e">
        <f>'Пр 5 (произв)-'!#REF!</f>
        <v>#REF!</v>
      </c>
      <c r="UWO60" s="265" t="e">
        <f>'Пр 5 (произв)-'!#REF!</f>
        <v>#REF!</v>
      </c>
      <c r="UWP60" s="265" t="e">
        <f>'Пр 5 (произв)-'!#REF!</f>
        <v>#REF!</v>
      </c>
      <c r="UWQ60" s="265" t="e">
        <f>'Пр 5 (произв)-'!#REF!</f>
        <v>#REF!</v>
      </c>
      <c r="UWR60" s="265" t="e">
        <f>'Пр 5 (произв)-'!#REF!</f>
        <v>#REF!</v>
      </c>
      <c r="UWS60" s="265"/>
      <c r="UWT60" s="265"/>
      <c r="UWU60" s="265"/>
      <c r="UWV60" s="265"/>
      <c r="UWW60" s="265"/>
      <c r="UWX60" s="467" t="e">
        <f>'Пр 5 (произв)-'!#REF!</f>
        <v>#REF!</v>
      </c>
      <c r="UWY60" s="265" t="e">
        <f>'Пр 5 (произв)-'!#REF!</f>
        <v>#REF!</v>
      </c>
      <c r="UWZ60" s="265" t="e">
        <f>'Пр 5 (произв)-'!#REF!</f>
        <v>#REF!</v>
      </c>
      <c r="UXA60" s="265" t="e">
        <f>'Пр 5 (произв)-'!#REF!</f>
        <v>#REF!</v>
      </c>
      <c r="UXB60" s="265" t="e">
        <f>'Пр 5 (произв)-'!#REF!</f>
        <v>#REF!</v>
      </c>
      <c r="UXC60" s="265"/>
      <c r="UXD60" s="265"/>
      <c r="UXE60" s="265"/>
      <c r="UXF60" s="265"/>
      <c r="UXG60" s="265"/>
      <c r="UXH60" s="467" t="e">
        <f>'Пр 5 (произв)-'!#REF!</f>
        <v>#REF!</v>
      </c>
      <c r="UXI60" s="265" t="e">
        <f>'Пр 5 (произв)-'!#REF!</f>
        <v>#REF!</v>
      </c>
      <c r="UXJ60" s="265" t="e">
        <f>'Пр 5 (произв)-'!#REF!</f>
        <v>#REF!</v>
      </c>
      <c r="UXK60" s="265" t="e">
        <f>'Пр 5 (произв)-'!#REF!</f>
        <v>#REF!</v>
      </c>
      <c r="UXL60" s="265" t="e">
        <f>'Пр 5 (произв)-'!#REF!</f>
        <v>#REF!</v>
      </c>
      <c r="UXM60" s="265"/>
      <c r="UXN60" s="265"/>
      <c r="UXO60" s="265"/>
      <c r="UXP60" s="265"/>
      <c r="UXQ60" s="265"/>
      <c r="UXR60" s="467" t="e">
        <f t="shared" ref="UXR60" si="1162">UWN60+UWX60+UXH60</f>
        <v>#REF!</v>
      </c>
      <c r="UXS60" s="468" t="e">
        <f t="shared" ref="UXS60" si="1163">UWO60+UWY60+UXI60</f>
        <v>#REF!</v>
      </c>
      <c r="UXT60" s="468" t="e">
        <f t="shared" ref="UXT60" si="1164">UWP60+UWZ60+UXJ60</f>
        <v>#REF!</v>
      </c>
      <c r="UXU60" s="468" t="e">
        <f t="shared" ref="UXU60" si="1165">UWQ60+UXA60+UXK60</f>
        <v>#REF!</v>
      </c>
      <c r="UXV60" s="468" t="e">
        <f t="shared" ref="UXV60" si="1166">UWR60+UXB60+UXL60</f>
        <v>#REF!</v>
      </c>
      <c r="UXW60" s="265"/>
      <c r="UXX60" s="265"/>
      <c r="UXY60" s="265"/>
      <c r="UXZ60" s="265"/>
      <c r="UYA60" s="265"/>
      <c r="UYB60" s="35"/>
      <c r="UYC60" s="34" t="e">
        <f>'Пр 5 (произв)-'!#REF!</f>
        <v>#REF!</v>
      </c>
      <c r="UYD60" s="35" t="e">
        <f>'Пр 5 (произв)-'!#REF!</f>
        <v>#REF!</v>
      </c>
      <c r="UYE60" s="265" t="e">
        <f>'Пр 5 (произв)-'!#REF!</f>
        <v>#REF!</v>
      </c>
      <c r="UYF60" s="265"/>
      <c r="UYG60" s="265"/>
      <c r="UYH60" s="265"/>
      <c r="UYI60" s="265"/>
      <c r="UYJ60" s="265"/>
      <c r="UYK60" s="265"/>
      <c r="UYL60" s="265"/>
      <c r="UYM60" s="265"/>
      <c r="UYN60" s="265"/>
      <c r="UYO60" s="265"/>
      <c r="UYP60" s="265"/>
      <c r="UYQ60" s="265"/>
      <c r="UYR60" s="265"/>
      <c r="UYS60" s="265"/>
      <c r="UYT60" s="265"/>
      <c r="UYU60" s="265"/>
      <c r="UYV60" s="265"/>
      <c r="UYW60" s="265"/>
      <c r="UYX60" s="265"/>
      <c r="UYY60" s="265"/>
      <c r="UYZ60" s="466" t="e">
        <f>'Пр 5 (произв)-'!#REF!</f>
        <v>#REF!</v>
      </c>
      <c r="UZA60" s="265" t="e">
        <f>'Пр 5 (произв)-'!#REF!</f>
        <v>#REF!</v>
      </c>
      <c r="UZB60" s="265" t="e">
        <f>'Пр 5 (произв)-'!#REF!</f>
        <v>#REF!</v>
      </c>
      <c r="UZC60" s="265" t="e">
        <f>'Пр 5 (произв)-'!#REF!</f>
        <v>#REF!</v>
      </c>
      <c r="UZD60" s="265" t="e">
        <f>'Пр 5 (произв)-'!#REF!</f>
        <v>#REF!</v>
      </c>
      <c r="UZE60" s="265"/>
      <c r="UZF60" s="265"/>
      <c r="UZG60" s="265"/>
      <c r="UZH60" s="265"/>
      <c r="UZI60" s="265"/>
      <c r="UZJ60" s="467" t="e">
        <f>'Пр 5 (произв)-'!#REF!</f>
        <v>#REF!</v>
      </c>
      <c r="UZK60" s="265" t="e">
        <f>'Пр 5 (произв)-'!#REF!</f>
        <v>#REF!</v>
      </c>
      <c r="UZL60" s="265" t="e">
        <f>'Пр 5 (произв)-'!#REF!</f>
        <v>#REF!</v>
      </c>
      <c r="UZM60" s="265" t="e">
        <f>'Пр 5 (произв)-'!#REF!</f>
        <v>#REF!</v>
      </c>
      <c r="UZN60" s="265" t="e">
        <f>'Пр 5 (произв)-'!#REF!</f>
        <v>#REF!</v>
      </c>
      <c r="UZO60" s="265"/>
      <c r="UZP60" s="265"/>
      <c r="UZQ60" s="265"/>
      <c r="UZR60" s="265"/>
      <c r="UZS60" s="265"/>
      <c r="UZT60" s="467" t="e">
        <f>'Пр 5 (произв)-'!#REF!</f>
        <v>#REF!</v>
      </c>
      <c r="UZU60" s="265" t="e">
        <f>'Пр 5 (произв)-'!#REF!</f>
        <v>#REF!</v>
      </c>
      <c r="UZV60" s="265" t="e">
        <f>'Пр 5 (произв)-'!#REF!</f>
        <v>#REF!</v>
      </c>
      <c r="UZW60" s="265" t="e">
        <f>'Пр 5 (произв)-'!#REF!</f>
        <v>#REF!</v>
      </c>
      <c r="UZX60" s="265" t="e">
        <f>'Пр 5 (произв)-'!#REF!</f>
        <v>#REF!</v>
      </c>
      <c r="UZY60" s="265"/>
      <c r="UZZ60" s="265"/>
      <c r="VAA60" s="265"/>
      <c r="VAB60" s="265"/>
      <c r="VAC60" s="265"/>
      <c r="VAD60" s="467" t="e">
        <f t="shared" ref="VAD60" si="1167">UYZ60+UZJ60+UZT60</f>
        <v>#REF!</v>
      </c>
      <c r="VAE60" s="468" t="e">
        <f t="shared" ref="VAE60" si="1168">UZA60+UZK60+UZU60</f>
        <v>#REF!</v>
      </c>
      <c r="VAF60" s="468" t="e">
        <f t="shared" ref="VAF60" si="1169">UZB60+UZL60+UZV60</f>
        <v>#REF!</v>
      </c>
      <c r="VAG60" s="468" t="e">
        <f t="shared" ref="VAG60" si="1170">UZC60+UZM60+UZW60</f>
        <v>#REF!</v>
      </c>
      <c r="VAH60" s="468" t="e">
        <f t="shared" ref="VAH60" si="1171">UZD60+UZN60+UZX60</f>
        <v>#REF!</v>
      </c>
      <c r="VAI60" s="265"/>
      <c r="VAJ60" s="265"/>
      <c r="VAK60" s="265"/>
      <c r="VAL60" s="265"/>
      <c r="VAM60" s="265"/>
      <c r="VAN60" s="35"/>
      <c r="VAO60" s="34" t="e">
        <f>'Пр 5 (произв)-'!#REF!</f>
        <v>#REF!</v>
      </c>
      <c r="VAP60" s="35" t="e">
        <f>'Пр 5 (произв)-'!#REF!</f>
        <v>#REF!</v>
      </c>
      <c r="VAQ60" s="265" t="e">
        <f>'Пр 5 (произв)-'!#REF!</f>
        <v>#REF!</v>
      </c>
      <c r="VAR60" s="265"/>
      <c r="VAS60" s="265"/>
      <c r="VAT60" s="265"/>
      <c r="VAU60" s="265"/>
      <c r="VAV60" s="265"/>
      <c r="VAW60" s="265"/>
      <c r="VAX60" s="265"/>
      <c r="VAY60" s="265"/>
      <c r="VAZ60" s="265"/>
      <c r="VBA60" s="265"/>
      <c r="VBB60" s="265"/>
      <c r="VBC60" s="265"/>
      <c r="VBD60" s="265"/>
      <c r="VBE60" s="265"/>
      <c r="VBF60" s="265"/>
      <c r="VBG60" s="265"/>
      <c r="VBH60" s="265"/>
      <c r="VBI60" s="265"/>
      <c r="VBJ60" s="265"/>
      <c r="VBK60" s="265"/>
      <c r="VBL60" s="466" t="e">
        <f>'Пр 5 (произв)-'!#REF!</f>
        <v>#REF!</v>
      </c>
      <c r="VBM60" s="265" t="e">
        <f>'Пр 5 (произв)-'!#REF!</f>
        <v>#REF!</v>
      </c>
      <c r="VBN60" s="265" t="e">
        <f>'Пр 5 (произв)-'!#REF!</f>
        <v>#REF!</v>
      </c>
      <c r="VBO60" s="265" t="e">
        <f>'Пр 5 (произв)-'!#REF!</f>
        <v>#REF!</v>
      </c>
      <c r="VBP60" s="265" t="e">
        <f>'Пр 5 (произв)-'!#REF!</f>
        <v>#REF!</v>
      </c>
      <c r="VBQ60" s="265"/>
      <c r="VBR60" s="265"/>
      <c r="VBS60" s="265"/>
      <c r="VBT60" s="265"/>
      <c r="VBU60" s="265"/>
      <c r="VBV60" s="467" t="e">
        <f>'Пр 5 (произв)-'!#REF!</f>
        <v>#REF!</v>
      </c>
      <c r="VBW60" s="265" t="e">
        <f>'Пр 5 (произв)-'!#REF!</f>
        <v>#REF!</v>
      </c>
      <c r="VBX60" s="265" t="e">
        <f>'Пр 5 (произв)-'!#REF!</f>
        <v>#REF!</v>
      </c>
      <c r="VBY60" s="265" t="e">
        <f>'Пр 5 (произв)-'!#REF!</f>
        <v>#REF!</v>
      </c>
      <c r="VBZ60" s="265" t="e">
        <f>'Пр 5 (произв)-'!#REF!</f>
        <v>#REF!</v>
      </c>
      <c r="VCA60" s="265"/>
      <c r="VCB60" s="265"/>
      <c r="VCC60" s="265"/>
      <c r="VCD60" s="265"/>
      <c r="VCE60" s="265"/>
      <c r="VCF60" s="467" t="e">
        <f>'Пр 5 (произв)-'!#REF!</f>
        <v>#REF!</v>
      </c>
      <c r="VCG60" s="265" t="e">
        <f>'Пр 5 (произв)-'!#REF!</f>
        <v>#REF!</v>
      </c>
      <c r="VCH60" s="265" t="e">
        <f>'Пр 5 (произв)-'!#REF!</f>
        <v>#REF!</v>
      </c>
      <c r="VCI60" s="265" t="e">
        <f>'Пр 5 (произв)-'!#REF!</f>
        <v>#REF!</v>
      </c>
      <c r="VCJ60" s="265" t="e">
        <f>'Пр 5 (произв)-'!#REF!</f>
        <v>#REF!</v>
      </c>
      <c r="VCK60" s="265"/>
      <c r="VCL60" s="265"/>
      <c r="VCM60" s="265"/>
      <c r="VCN60" s="265"/>
      <c r="VCO60" s="265"/>
      <c r="VCP60" s="467" t="e">
        <f t="shared" ref="VCP60" si="1172">VBL60+VBV60+VCF60</f>
        <v>#REF!</v>
      </c>
      <c r="VCQ60" s="468" t="e">
        <f t="shared" ref="VCQ60" si="1173">VBM60+VBW60+VCG60</f>
        <v>#REF!</v>
      </c>
      <c r="VCR60" s="468" t="e">
        <f t="shared" ref="VCR60" si="1174">VBN60+VBX60+VCH60</f>
        <v>#REF!</v>
      </c>
      <c r="VCS60" s="468" t="e">
        <f t="shared" ref="VCS60" si="1175">VBO60+VBY60+VCI60</f>
        <v>#REF!</v>
      </c>
      <c r="VCT60" s="468" t="e">
        <f t="shared" ref="VCT60" si="1176">VBP60+VBZ60+VCJ60</f>
        <v>#REF!</v>
      </c>
      <c r="VCU60" s="265"/>
      <c r="VCV60" s="265"/>
      <c r="VCW60" s="265"/>
      <c r="VCX60" s="265"/>
      <c r="VCY60" s="265"/>
      <c r="VCZ60" s="35"/>
      <c r="VDA60" s="34" t="e">
        <f>'Пр 5 (произв)-'!#REF!</f>
        <v>#REF!</v>
      </c>
      <c r="VDB60" s="35" t="e">
        <f>'Пр 5 (произв)-'!#REF!</f>
        <v>#REF!</v>
      </c>
      <c r="VDC60" s="265" t="e">
        <f>'Пр 5 (произв)-'!#REF!</f>
        <v>#REF!</v>
      </c>
      <c r="VDD60" s="265"/>
      <c r="VDE60" s="265"/>
      <c r="VDF60" s="265"/>
      <c r="VDG60" s="265"/>
      <c r="VDH60" s="265"/>
      <c r="VDI60" s="265"/>
      <c r="VDJ60" s="265"/>
      <c r="VDK60" s="265"/>
      <c r="VDL60" s="265"/>
      <c r="VDM60" s="265"/>
      <c r="VDN60" s="265"/>
      <c r="VDO60" s="265"/>
      <c r="VDP60" s="265"/>
      <c r="VDQ60" s="265"/>
      <c r="VDR60" s="265"/>
      <c r="VDS60" s="265"/>
      <c r="VDT60" s="265"/>
      <c r="VDU60" s="265"/>
      <c r="VDV60" s="265"/>
      <c r="VDW60" s="265"/>
      <c r="VDX60" s="466" t="e">
        <f>'Пр 5 (произв)-'!#REF!</f>
        <v>#REF!</v>
      </c>
      <c r="VDY60" s="265" t="e">
        <f>'Пр 5 (произв)-'!#REF!</f>
        <v>#REF!</v>
      </c>
      <c r="VDZ60" s="265" t="e">
        <f>'Пр 5 (произв)-'!#REF!</f>
        <v>#REF!</v>
      </c>
      <c r="VEA60" s="265" t="e">
        <f>'Пр 5 (произв)-'!#REF!</f>
        <v>#REF!</v>
      </c>
      <c r="VEB60" s="265" t="e">
        <f>'Пр 5 (произв)-'!#REF!</f>
        <v>#REF!</v>
      </c>
      <c r="VEC60" s="265"/>
      <c r="VED60" s="265"/>
      <c r="VEE60" s="265"/>
      <c r="VEF60" s="265"/>
      <c r="VEG60" s="265"/>
      <c r="VEH60" s="467" t="e">
        <f>'Пр 5 (произв)-'!#REF!</f>
        <v>#REF!</v>
      </c>
      <c r="VEI60" s="265" t="e">
        <f>'Пр 5 (произв)-'!#REF!</f>
        <v>#REF!</v>
      </c>
      <c r="VEJ60" s="265" t="e">
        <f>'Пр 5 (произв)-'!#REF!</f>
        <v>#REF!</v>
      </c>
      <c r="VEK60" s="265" t="e">
        <f>'Пр 5 (произв)-'!#REF!</f>
        <v>#REF!</v>
      </c>
      <c r="VEL60" s="265" t="e">
        <f>'Пр 5 (произв)-'!#REF!</f>
        <v>#REF!</v>
      </c>
      <c r="VEM60" s="265"/>
      <c r="VEN60" s="265"/>
      <c r="VEO60" s="265"/>
      <c r="VEP60" s="265"/>
      <c r="VEQ60" s="265"/>
      <c r="VER60" s="467" t="e">
        <f>'Пр 5 (произв)-'!#REF!</f>
        <v>#REF!</v>
      </c>
      <c r="VES60" s="265" t="e">
        <f>'Пр 5 (произв)-'!#REF!</f>
        <v>#REF!</v>
      </c>
      <c r="VET60" s="265" t="e">
        <f>'Пр 5 (произв)-'!#REF!</f>
        <v>#REF!</v>
      </c>
      <c r="VEU60" s="265" t="e">
        <f>'Пр 5 (произв)-'!#REF!</f>
        <v>#REF!</v>
      </c>
      <c r="VEV60" s="265" t="e">
        <f>'Пр 5 (произв)-'!#REF!</f>
        <v>#REF!</v>
      </c>
      <c r="VEW60" s="265"/>
      <c r="VEX60" s="265"/>
      <c r="VEY60" s="265"/>
      <c r="VEZ60" s="265"/>
      <c r="VFA60" s="265"/>
      <c r="VFB60" s="467" t="e">
        <f t="shared" ref="VFB60" si="1177">VDX60+VEH60+VER60</f>
        <v>#REF!</v>
      </c>
      <c r="VFC60" s="468" t="e">
        <f t="shared" ref="VFC60" si="1178">VDY60+VEI60+VES60</f>
        <v>#REF!</v>
      </c>
      <c r="VFD60" s="468" t="e">
        <f t="shared" ref="VFD60" si="1179">VDZ60+VEJ60+VET60</f>
        <v>#REF!</v>
      </c>
      <c r="VFE60" s="468" t="e">
        <f t="shared" ref="VFE60" si="1180">VEA60+VEK60+VEU60</f>
        <v>#REF!</v>
      </c>
      <c r="VFF60" s="468" t="e">
        <f t="shared" ref="VFF60" si="1181">VEB60+VEL60+VEV60</f>
        <v>#REF!</v>
      </c>
      <c r="VFG60" s="265"/>
      <c r="VFH60" s="265"/>
      <c r="VFI60" s="265"/>
      <c r="VFJ60" s="265"/>
      <c r="VFK60" s="265"/>
      <c r="VFL60" s="35"/>
      <c r="VFM60" s="34" t="e">
        <f>'Пр 5 (произв)-'!#REF!</f>
        <v>#REF!</v>
      </c>
      <c r="VFN60" s="35" t="e">
        <f>'Пр 5 (произв)-'!#REF!</f>
        <v>#REF!</v>
      </c>
      <c r="VFO60" s="265" t="e">
        <f>'Пр 5 (произв)-'!#REF!</f>
        <v>#REF!</v>
      </c>
      <c r="VFP60" s="265"/>
      <c r="VFQ60" s="265"/>
      <c r="VFR60" s="265"/>
      <c r="VFS60" s="265"/>
      <c r="VFT60" s="265"/>
      <c r="VFU60" s="265"/>
      <c r="VFV60" s="265"/>
      <c r="VFW60" s="265"/>
      <c r="VFX60" s="265"/>
      <c r="VFY60" s="265"/>
      <c r="VFZ60" s="265"/>
      <c r="VGA60" s="265"/>
      <c r="VGB60" s="265"/>
      <c r="VGC60" s="265"/>
      <c r="VGD60" s="265"/>
      <c r="VGE60" s="265"/>
      <c r="VGF60" s="265"/>
      <c r="VGG60" s="265"/>
      <c r="VGH60" s="265"/>
      <c r="VGI60" s="265"/>
      <c r="VGJ60" s="466" t="e">
        <f>'Пр 5 (произв)-'!#REF!</f>
        <v>#REF!</v>
      </c>
      <c r="VGK60" s="265" t="e">
        <f>'Пр 5 (произв)-'!#REF!</f>
        <v>#REF!</v>
      </c>
      <c r="VGL60" s="265" t="e">
        <f>'Пр 5 (произв)-'!#REF!</f>
        <v>#REF!</v>
      </c>
      <c r="VGM60" s="265" t="e">
        <f>'Пр 5 (произв)-'!#REF!</f>
        <v>#REF!</v>
      </c>
      <c r="VGN60" s="265" t="e">
        <f>'Пр 5 (произв)-'!#REF!</f>
        <v>#REF!</v>
      </c>
      <c r="VGO60" s="265"/>
      <c r="VGP60" s="265"/>
      <c r="VGQ60" s="265"/>
      <c r="VGR60" s="265"/>
      <c r="VGS60" s="265"/>
      <c r="VGT60" s="467" t="e">
        <f>'Пр 5 (произв)-'!#REF!</f>
        <v>#REF!</v>
      </c>
      <c r="VGU60" s="265" t="e">
        <f>'Пр 5 (произв)-'!#REF!</f>
        <v>#REF!</v>
      </c>
      <c r="VGV60" s="265" t="e">
        <f>'Пр 5 (произв)-'!#REF!</f>
        <v>#REF!</v>
      </c>
      <c r="VGW60" s="265" t="e">
        <f>'Пр 5 (произв)-'!#REF!</f>
        <v>#REF!</v>
      </c>
      <c r="VGX60" s="265" t="e">
        <f>'Пр 5 (произв)-'!#REF!</f>
        <v>#REF!</v>
      </c>
      <c r="VGY60" s="265"/>
      <c r="VGZ60" s="265"/>
      <c r="VHA60" s="265"/>
      <c r="VHB60" s="265"/>
      <c r="VHC60" s="265"/>
      <c r="VHD60" s="467" t="e">
        <f>'Пр 5 (произв)-'!#REF!</f>
        <v>#REF!</v>
      </c>
      <c r="VHE60" s="265" t="e">
        <f>'Пр 5 (произв)-'!#REF!</f>
        <v>#REF!</v>
      </c>
      <c r="VHF60" s="265" t="e">
        <f>'Пр 5 (произв)-'!#REF!</f>
        <v>#REF!</v>
      </c>
      <c r="VHG60" s="265" t="e">
        <f>'Пр 5 (произв)-'!#REF!</f>
        <v>#REF!</v>
      </c>
      <c r="VHH60" s="265" t="e">
        <f>'Пр 5 (произв)-'!#REF!</f>
        <v>#REF!</v>
      </c>
      <c r="VHI60" s="265"/>
      <c r="VHJ60" s="265"/>
      <c r="VHK60" s="265"/>
      <c r="VHL60" s="265"/>
      <c r="VHM60" s="265"/>
      <c r="VHN60" s="467" t="e">
        <f t="shared" ref="VHN60" si="1182">VGJ60+VGT60+VHD60</f>
        <v>#REF!</v>
      </c>
      <c r="VHO60" s="468" t="e">
        <f t="shared" ref="VHO60" si="1183">VGK60+VGU60+VHE60</f>
        <v>#REF!</v>
      </c>
      <c r="VHP60" s="468" t="e">
        <f t="shared" ref="VHP60" si="1184">VGL60+VGV60+VHF60</f>
        <v>#REF!</v>
      </c>
      <c r="VHQ60" s="468" t="e">
        <f t="shared" ref="VHQ60" si="1185">VGM60+VGW60+VHG60</f>
        <v>#REF!</v>
      </c>
      <c r="VHR60" s="468" t="e">
        <f t="shared" ref="VHR60" si="1186">VGN60+VGX60+VHH60</f>
        <v>#REF!</v>
      </c>
      <c r="VHS60" s="265"/>
      <c r="VHT60" s="265"/>
      <c r="VHU60" s="265"/>
      <c r="VHV60" s="265"/>
      <c r="VHW60" s="265"/>
      <c r="VHX60" s="35"/>
      <c r="VHY60" s="34" t="e">
        <f>'Пр 5 (произв)-'!#REF!</f>
        <v>#REF!</v>
      </c>
      <c r="VHZ60" s="35" t="e">
        <f>'Пр 5 (произв)-'!#REF!</f>
        <v>#REF!</v>
      </c>
      <c r="VIA60" s="265" t="e">
        <f>'Пр 5 (произв)-'!#REF!</f>
        <v>#REF!</v>
      </c>
      <c r="VIB60" s="265"/>
      <c r="VIC60" s="265"/>
      <c r="VID60" s="265"/>
      <c r="VIE60" s="265"/>
      <c r="VIF60" s="265"/>
      <c r="VIG60" s="265"/>
      <c r="VIH60" s="265"/>
      <c r="VII60" s="265"/>
      <c r="VIJ60" s="265"/>
      <c r="VIK60" s="265"/>
      <c r="VIL60" s="265"/>
      <c r="VIM60" s="265"/>
      <c r="VIN60" s="265"/>
      <c r="VIO60" s="265"/>
      <c r="VIP60" s="265"/>
      <c r="VIQ60" s="265"/>
      <c r="VIR60" s="265"/>
      <c r="VIS60" s="265"/>
      <c r="VIT60" s="265"/>
      <c r="VIU60" s="265"/>
      <c r="VIV60" s="466" t="e">
        <f>'Пр 5 (произв)-'!#REF!</f>
        <v>#REF!</v>
      </c>
      <c r="VIW60" s="265" t="e">
        <f>'Пр 5 (произв)-'!#REF!</f>
        <v>#REF!</v>
      </c>
      <c r="VIX60" s="265" t="e">
        <f>'Пр 5 (произв)-'!#REF!</f>
        <v>#REF!</v>
      </c>
      <c r="VIY60" s="265" t="e">
        <f>'Пр 5 (произв)-'!#REF!</f>
        <v>#REF!</v>
      </c>
      <c r="VIZ60" s="265" t="e">
        <f>'Пр 5 (произв)-'!#REF!</f>
        <v>#REF!</v>
      </c>
      <c r="VJA60" s="265"/>
      <c r="VJB60" s="265"/>
      <c r="VJC60" s="265"/>
      <c r="VJD60" s="265"/>
      <c r="VJE60" s="265"/>
      <c r="VJF60" s="467" t="e">
        <f>'Пр 5 (произв)-'!#REF!</f>
        <v>#REF!</v>
      </c>
      <c r="VJG60" s="265" t="e">
        <f>'Пр 5 (произв)-'!#REF!</f>
        <v>#REF!</v>
      </c>
      <c r="VJH60" s="265" t="e">
        <f>'Пр 5 (произв)-'!#REF!</f>
        <v>#REF!</v>
      </c>
      <c r="VJI60" s="265" t="e">
        <f>'Пр 5 (произв)-'!#REF!</f>
        <v>#REF!</v>
      </c>
      <c r="VJJ60" s="265" t="e">
        <f>'Пр 5 (произв)-'!#REF!</f>
        <v>#REF!</v>
      </c>
      <c r="VJK60" s="265"/>
      <c r="VJL60" s="265"/>
      <c r="VJM60" s="265"/>
      <c r="VJN60" s="265"/>
      <c r="VJO60" s="265"/>
      <c r="VJP60" s="467" t="e">
        <f>'Пр 5 (произв)-'!#REF!</f>
        <v>#REF!</v>
      </c>
      <c r="VJQ60" s="265" t="e">
        <f>'Пр 5 (произв)-'!#REF!</f>
        <v>#REF!</v>
      </c>
      <c r="VJR60" s="265" t="e">
        <f>'Пр 5 (произв)-'!#REF!</f>
        <v>#REF!</v>
      </c>
      <c r="VJS60" s="265" t="e">
        <f>'Пр 5 (произв)-'!#REF!</f>
        <v>#REF!</v>
      </c>
      <c r="VJT60" s="265" t="e">
        <f>'Пр 5 (произв)-'!#REF!</f>
        <v>#REF!</v>
      </c>
      <c r="VJU60" s="265"/>
      <c r="VJV60" s="265"/>
      <c r="VJW60" s="265"/>
      <c r="VJX60" s="265"/>
      <c r="VJY60" s="265"/>
      <c r="VJZ60" s="467" t="e">
        <f t="shared" ref="VJZ60" si="1187">VIV60+VJF60+VJP60</f>
        <v>#REF!</v>
      </c>
      <c r="VKA60" s="468" t="e">
        <f t="shared" ref="VKA60" si="1188">VIW60+VJG60+VJQ60</f>
        <v>#REF!</v>
      </c>
      <c r="VKB60" s="468" t="e">
        <f t="shared" ref="VKB60" si="1189">VIX60+VJH60+VJR60</f>
        <v>#REF!</v>
      </c>
      <c r="VKC60" s="468" t="e">
        <f t="shared" ref="VKC60" si="1190">VIY60+VJI60+VJS60</f>
        <v>#REF!</v>
      </c>
      <c r="VKD60" s="468" t="e">
        <f t="shared" ref="VKD60" si="1191">VIZ60+VJJ60+VJT60</f>
        <v>#REF!</v>
      </c>
      <c r="VKE60" s="265"/>
      <c r="VKF60" s="265"/>
      <c r="VKG60" s="265"/>
      <c r="VKH60" s="265"/>
      <c r="VKI60" s="265"/>
      <c r="VKJ60" s="35"/>
      <c r="VKK60" s="34" t="e">
        <f>'Пр 5 (произв)-'!#REF!</f>
        <v>#REF!</v>
      </c>
      <c r="VKL60" s="35" t="e">
        <f>'Пр 5 (произв)-'!#REF!</f>
        <v>#REF!</v>
      </c>
      <c r="VKM60" s="265" t="e">
        <f>'Пр 5 (произв)-'!#REF!</f>
        <v>#REF!</v>
      </c>
      <c r="VKN60" s="265"/>
      <c r="VKO60" s="265"/>
      <c r="VKP60" s="265"/>
      <c r="VKQ60" s="265"/>
      <c r="VKR60" s="265"/>
      <c r="VKS60" s="265"/>
      <c r="VKT60" s="265"/>
      <c r="VKU60" s="265"/>
      <c r="VKV60" s="265"/>
      <c r="VKW60" s="265"/>
      <c r="VKX60" s="265"/>
      <c r="VKY60" s="265"/>
      <c r="VKZ60" s="265"/>
      <c r="VLA60" s="265"/>
      <c r="VLB60" s="265"/>
      <c r="VLC60" s="265"/>
      <c r="VLD60" s="265"/>
      <c r="VLE60" s="265"/>
      <c r="VLF60" s="265"/>
      <c r="VLG60" s="265"/>
      <c r="VLH60" s="466" t="e">
        <f>'Пр 5 (произв)-'!#REF!</f>
        <v>#REF!</v>
      </c>
      <c r="VLI60" s="265" t="e">
        <f>'Пр 5 (произв)-'!#REF!</f>
        <v>#REF!</v>
      </c>
      <c r="VLJ60" s="265" t="e">
        <f>'Пр 5 (произв)-'!#REF!</f>
        <v>#REF!</v>
      </c>
      <c r="VLK60" s="265" t="e">
        <f>'Пр 5 (произв)-'!#REF!</f>
        <v>#REF!</v>
      </c>
      <c r="VLL60" s="265" t="e">
        <f>'Пр 5 (произв)-'!#REF!</f>
        <v>#REF!</v>
      </c>
      <c r="VLM60" s="265"/>
      <c r="VLN60" s="265"/>
      <c r="VLO60" s="265"/>
      <c r="VLP60" s="265"/>
      <c r="VLQ60" s="265"/>
      <c r="VLR60" s="467" t="e">
        <f>'Пр 5 (произв)-'!#REF!</f>
        <v>#REF!</v>
      </c>
      <c r="VLS60" s="265" t="e">
        <f>'Пр 5 (произв)-'!#REF!</f>
        <v>#REF!</v>
      </c>
      <c r="VLT60" s="265" t="e">
        <f>'Пр 5 (произв)-'!#REF!</f>
        <v>#REF!</v>
      </c>
      <c r="VLU60" s="265" t="e">
        <f>'Пр 5 (произв)-'!#REF!</f>
        <v>#REF!</v>
      </c>
      <c r="VLV60" s="265" t="e">
        <f>'Пр 5 (произв)-'!#REF!</f>
        <v>#REF!</v>
      </c>
      <c r="VLW60" s="265"/>
      <c r="VLX60" s="265"/>
      <c r="VLY60" s="265"/>
      <c r="VLZ60" s="265"/>
      <c r="VMA60" s="265"/>
      <c r="VMB60" s="467" t="e">
        <f>'Пр 5 (произв)-'!#REF!</f>
        <v>#REF!</v>
      </c>
      <c r="VMC60" s="265" t="e">
        <f>'Пр 5 (произв)-'!#REF!</f>
        <v>#REF!</v>
      </c>
      <c r="VMD60" s="265" t="e">
        <f>'Пр 5 (произв)-'!#REF!</f>
        <v>#REF!</v>
      </c>
      <c r="VME60" s="265" t="e">
        <f>'Пр 5 (произв)-'!#REF!</f>
        <v>#REF!</v>
      </c>
      <c r="VMF60" s="265" t="e">
        <f>'Пр 5 (произв)-'!#REF!</f>
        <v>#REF!</v>
      </c>
      <c r="VMG60" s="265"/>
      <c r="VMH60" s="265"/>
      <c r="VMI60" s="265"/>
      <c r="VMJ60" s="265"/>
      <c r="VMK60" s="265"/>
      <c r="VML60" s="467" t="e">
        <f t="shared" ref="VML60" si="1192">VLH60+VLR60+VMB60</f>
        <v>#REF!</v>
      </c>
      <c r="VMM60" s="468" t="e">
        <f t="shared" ref="VMM60" si="1193">VLI60+VLS60+VMC60</f>
        <v>#REF!</v>
      </c>
      <c r="VMN60" s="468" t="e">
        <f t="shared" ref="VMN60" si="1194">VLJ60+VLT60+VMD60</f>
        <v>#REF!</v>
      </c>
      <c r="VMO60" s="468" t="e">
        <f t="shared" ref="VMO60" si="1195">VLK60+VLU60+VME60</f>
        <v>#REF!</v>
      </c>
      <c r="VMP60" s="468" t="e">
        <f t="shared" ref="VMP60" si="1196">VLL60+VLV60+VMF60</f>
        <v>#REF!</v>
      </c>
      <c r="VMQ60" s="265"/>
      <c r="VMR60" s="265"/>
      <c r="VMS60" s="265"/>
      <c r="VMT60" s="265"/>
      <c r="VMU60" s="265"/>
      <c r="VMV60" s="35"/>
      <c r="VMW60" s="34" t="e">
        <f>'Пр 5 (произв)-'!#REF!</f>
        <v>#REF!</v>
      </c>
      <c r="VMX60" s="35" t="e">
        <f>'Пр 5 (произв)-'!#REF!</f>
        <v>#REF!</v>
      </c>
      <c r="VMY60" s="265" t="e">
        <f>'Пр 5 (произв)-'!#REF!</f>
        <v>#REF!</v>
      </c>
      <c r="VMZ60" s="265"/>
      <c r="VNA60" s="265"/>
      <c r="VNB60" s="265"/>
      <c r="VNC60" s="265"/>
      <c r="VND60" s="265"/>
      <c r="VNE60" s="265"/>
      <c r="VNF60" s="265"/>
      <c r="VNG60" s="265"/>
      <c r="VNH60" s="265"/>
      <c r="VNI60" s="265"/>
      <c r="VNJ60" s="265"/>
      <c r="VNK60" s="265"/>
      <c r="VNL60" s="265"/>
      <c r="VNM60" s="265"/>
      <c r="VNN60" s="265"/>
      <c r="VNO60" s="265"/>
      <c r="VNP60" s="265"/>
      <c r="VNQ60" s="265"/>
      <c r="VNR60" s="265"/>
      <c r="VNS60" s="265"/>
      <c r="VNT60" s="466" t="e">
        <f>'Пр 5 (произв)-'!#REF!</f>
        <v>#REF!</v>
      </c>
      <c r="VNU60" s="265" t="e">
        <f>'Пр 5 (произв)-'!#REF!</f>
        <v>#REF!</v>
      </c>
      <c r="VNV60" s="265" t="e">
        <f>'Пр 5 (произв)-'!#REF!</f>
        <v>#REF!</v>
      </c>
      <c r="VNW60" s="265" t="e">
        <f>'Пр 5 (произв)-'!#REF!</f>
        <v>#REF!</v>
      </c>
      <c r="VNX60" s="265" t="e">
        <f>'Пр 5 (произв)-'!#REF!</f>
        <v>#REF!</v>
      </c>
      <c r="VNY60" s="265"/>
      <c r="VNZ60" s="265"/>
      <c r="VOA60" s="265"/>
      <c r="VOB60" s="265"/>
      <c r="VOC60" s="265"/>
      <c r="VOD60" s="467" t="e">
        <f>'Пр 5 (произв)-'!#REF!</f>
        <v>#REF!</v>
      </c>
      <c r="VOE60" s="265" t="e">
        <f>'Пр 5 (произв)-'!#REF!</f>
        <v>#REF!</v>
      </c>
      <c r="VOF60" s="265" t="e">
        <f>'Пр 5 (произв)-'!#REF!</f>
        <v>#REF!</v>
      </c>
      <c r="VOG60" s="265" t="e">
        <f>'Пр 5 (произв)-'!#REF!</f>
        <v>#REF!</v>
      </c>
      <c r="VOH60" s="265" t="e">
        <f>'Пр 5 (произв)-'!#REF!</f>
        <v>#REF!</v>
      </c>
      <c r="VOI60" s="265"/>
      <c r="VOJ60" s="265"/>
      <c r="VOK60" s="265"/>
      <c r="VOL60" s="265"/>
      <c r="VOM60" s="265"/>
      <c r="VON60" s="467" t="e">
        <f>'Пр 5 (произв)-'!#REF!</f>
        <v>#REF!</v>
      </c>
      <c r="VOO60" s="265" t="e">
        <f>'Пр 5 (произв)-'!#REF!</f>
        <v>#REF!</v>
      </c>
      <c r="VOP60" s="265" t="e">
        <f>'Пр 5 (произв)-'!#REF!</f>
        <v>#REF!</v>
      </c>
      <c r="VOQ60" s="265" t="e">
        <f>'Пр 5 (произв)-'!#REF!</f>
        <v>#REF!</v>
      </c>
      <c r="VOR60" s="265" t="e">
        <f>'Пр 5 (произв)-'!#REF!</f>
        <v>#REF!</v>
      </c>
      <c r="VOS60" s="265"/>
      <c r="VOT60" s="265"/>
      <c r="VOU60" s="265"/>
      <c r="VOV60" s="265"/>
      <c r="VOW60" s="265"/>
      <c r="VOX60" s="467" t="e">
        <f t="shared" ref="VOX60" si="1197">VNT60+VOD60+VON60</f>
        <v>#REF!</v>
      </c>
      <c r="VOY60" s="468" t="e">
        <f t="shared" ref="VOY60" si="1198">VNU60+VOE60+VOO60</f>
        <v>#REF!</v>
      </c>
      <c r="VOZ60" s="468" t="e">
        <f t="shared" ref="VOZ60" si="1199">VNV60+VOF60+VOP60</f>
        <v>#REF!</v>
      </c>
      <c r="VPA60" s="468" t="e">
        <f t="shared" ref="VPA60" si="1200">VNW60+VOG60+VOQ60</f>
        <v>#REF!</v>
      </c>
      <c r="VPB60" s="468" t="e">
        <f t="shared" ref="VPB60" si="1201">VNX60+VOH60+VOR60</f>
        <v>#REF!</v>
      </c>
      <c r="VPC60" s="265"/>
      <c r="VPD60" s="265"/>
      <c r="VPE60" s="265"/>
      <c r="VPF60" s="265"/>
      <c r="VPG60" s="265"/>
      <c r="VPH60" s="35"/>
      <c r="VPI60" s="34" t="e">
        <f>'Пр 5 (произв)-'!#REF!</f>
        <v>#REF!</v>
      </c>
      <c r="VPJ60" s="35" t="e">
        <f>'Пр 5 (произв)-'!#REF!</f>
        <v>#REF!</v>
      </c>
      <c r="VPK60" s="265" t="e">
        <f>'Пр 5 (произв)-'!#REF!</f>
        <v>#REF!</v>
      </c>
      <c r="VPL60" s="265"/>
      <c r="VPM60" s="265"/>
      <c r="VPN60" s="265"/>
      <c r="VPO60" s="265"/>
      <c r="VPP60" s="265"/>
      <c r="VPQ60" s="265"/>
      <c r="VPR60" s="265"/>
      <c r="VPS60" s="265"/>
      <c r="VPT60" s="265"/>
      <c r="VPU60" s="265"/>
      <c r="VPV60" s="265"/>
      <c r="VPW60" s="265"/>
      <c r="VPX60" s="265"/>
      <c r="VPY60" s="265"/>
      <c r="VPZ60" s="265"/>
      <c r="VQA60" s="265"/>
      <c r="VQB60" s="265"/>
      <c r="VQC60" s="265"/>
      <c r="VQD60" s="265"/>
      <c r="VQE60" s="265"/>
      <c r="VQF60" s="466" t="e">
        <f>'Пр 5 (произв)-'!#REF!</f>
        <v>#REF!</v>
      </c>
      <c r="VQG60" s="265" t="e">
        <f>'Пр 5 (произв)-'!#REF!</f>
        <v>#REF!</v>
      </c>
      <c r="VQH60" s="265" t="e">
        <f>'Пр 5 (произв)-'!#REF!</f>
        <v>#REF!</v>
      </c>
      <c r="VQI60" s="265" t="e">
        <f>'Пр 5 (произв)-'!#REF!</f>
        <v>#REF!</v>
      </c>
      <c r="VQJ60" s="265" t="e">
        <f>'Пр 5 (произв)-'!#REF!</f>
        <v>#REF!</v>
      </c>
      <c r="VQK60" s="265"/>
      <c r="VQL60" s="265"/>
      <c r="VQM60" s="265"/>
      <c r="VQN60" s="265"/>
      <c r="VQO60" s="265"/>
      <c r="VQP60" s="467" t="e">
        <f>'Пр 5 (произв)-'!#REF!</f>
        <v>#REF!</v>
      </c>
      <c r="VQQ60" s="265" t="e">
        <f>'Пр 5 (произв)-'!#REF!</f>
        <v>#REF!</v>
      </c>
      <c r="VQR60" s="265" t="e">
        <f>'Пр 5 (произв)-'!#REF!</f>
        <v>#REF!</v>
      </c>
      <c r="VQS60" s="265" t="e">
        <f>'Пр 5 (произв)-'!#REF!</f>
        <v>#REF!</v>
      </c>
      <c r="VQT60" s="265" t="e">
        <f>'Пр 5 (произв)-'!#REF!</f>
        <v>#REF!</v>
      </c>
      <c r="VQU60" s="265"/>
      <c r="VQV60" s="265"/>
      <c r="VQW60" s="265"/>
      <c r="VQX60" s="265"/>
      <c r="VQY60" s="265"/>
      <c r="VQZ60" s="467" t="e">
        <f>'Пр 5 (произв)-'!#REF!</f>
        <v>#REF!</v>
      </c>
      <c r="VRA60" s="265" t="e">
        <f>'Пр 5 (произв)-'!#REF!</f>
        <v>#REF!</v>
      </c>
      <c r="VRB60" s="265" t="e">
        <f>'Пр 5 (произв)-'!#REF!</f>
        <v>#REF!</v>
      </c>
      <c r="VRC60" s="265" t="e">
        <f>'Пр 5 (произв)-'!#REF!</f>
        <v>#REF!</v>
      </c>
      <c r="VRD60" s="265" t="e">
        <f>'Пр 5 (произв)-'!#REF!</f>
        <v>#REF!</v>
      </c>
      <c r="VRE60" s="265"/>
      <c r="VRF60" s="265"/>
      <c r="VRG60" s="265"/>
      <c r="VRH60" s="265"/>
      <c r="VRI60" s="265"/>
      <c r="VRJ60" s="467" t="e">
        <f t="shared" ref="VRJ60" si="1202">VQF60+VQP60+VQZ60</f>
        <v>#REF!</v>
      </c>
      <c r="VRK60" s="468" t="e">
        <f t="shared" ref="VRK60" si="1203">VQG60+VQQ60+VRA60</f>
        <v>#REF!</v>
      </c>
      <c r="VRL60" s="468" t="e">
        <f t="shared" ref="VRL60" si="1204">VQH60+VQR60+VRB60</f>
        <v>#REF!</v>
      </c>
      <c r="VRM60" s="468" t="e">
        <f t="shared" ref="VRM60" si="1205">VQI60+VQS60+VRC60</f>
        <v>#REF!</v>
      </c>
      <c r="VRN60" s="468" t="e">
        <f t="shared" ref="VRN60" si="1206">VQJ60+VQT60+VRD60</f>
        <v>#REF!</v>
      </c>
      <c r="VRO60" s="265"/>
      <c r="VRP60" s="265"/>
      <c r="VRQ60" s="265"/>
      <c r="VRR60" s="265"/>
      <c r="VRS60" s="265"/>
      <c r="VRT60" s="35"/>
      <c r="VRU60" s="34" t="e">
        <f>'Пр 5 (произв)-'!#REF!</f>
        <v>#REF!</v>
      </c>
      <c r="VRV60" s="35" t="e">
        <f>'Пр 5 (произв)-'!#REF!</f>
        <v>#REF!</v>
      </c>
      <c r="VRW60" s="265" t="e">
        <f>'Пр 5 (произв)-'!#REF!</f>
        <v>#REF!</v>
      </c>
      <c r="VRX60" s="265"/>
      <c r="VRY60" s="265"/>
      <c r="VRZ60" s="265"/>
      <c r="VSA60" s="265"/>
      <c r="VSB60" s="265"/>
      <c r="VSC60" s="265"/>
      <c r="VSD60" s="265"/>
      <c r="VSE60" s="265"/>
      <c r="VSF60" s="265"/>
      <c r="VSG60" s="265"/>
      <c r="VSH60" s="265"/>
      <c r="VSI60" s="265"/>
      <c r="VSJ60" s="265"/>
      <c r="VSK60" s="265"/>
      <c r="VSL60" s="265"/>
      <c r="VSM60" s="265"/>
      <c r="VSN60" s="265"/>
      <c r="VSO60" s="265"/>
      <c r="VSP60" s="265"/>
      <c r="VSQ60" s="265"/>
      <c r="VSR60" s="466" t="e">
        <f>'Пр 5 (произв)-'!#REF!</f>
        <v>#REF!</v>
      </c>
      <c r="VSS60" s="265" t="e">
        <f>'Пр 5 (произв)-'!#REF!</f>
        <v>#REF!</v>
      </c>
      <c r="VST60" s="265" t="e">
        <f>'Пр 5 (произв)-'!#REF!</f>
        <v>#REF!</v>
      </c>
      <c r="VSU60" s="265" t="e">
        <f>'Пр 5 (произв)-'!#REF!</f>
        <v>#REF!</v>
      </c>
      <c r="VSV60" s="265" t="e">
        <f>'Пр 5 (произв)-'!#REF!</f>
        <v>#REF!</v>
      </c>
      <c r="VSW60" s="265"/>
      <c r="VSX60" s="265"/>
      <c r="VSY60" s="265"/>
      <c r="VSZ60" s="265"/>
      <c r="VTA60" s="265"/>
      <c r="VTB60" s="467" t="e">
        <f>'Пр 5 (произв)-'!#REF!</f>
        <v>#REF!</v>
      </c>
      <c r="VTC60" s="265" t="e">
        <f>'Пр 5 (произв)-'!#REF!</f>
        <v>#REF!</v>
      </c>
      <c r="VTD60" s="265" t="e">
        <f>'Пр 5 (произв)-'!#REF!</f>
        <v>#REF!</v>
      </c>
      <c r="VTE60" s="265" t="e">
        <f>'Пр 5 (произв)-'!#REF!</f>
        <v>#REF!</v>
      </c>
      <c r="VTF60" s="265" t="e">
        <f>'Пр 5 (произв)-'!#REF!</f>
        <v>#REF!</v>
      </c>
      <c r="VTG60" s="265"/>
      <c r="VTH60" s="265"/>
      <c r="VTI60" s="265"/>
      <c r="VTJ60" s="265"/>
      <c r="VTK60" s="265"/>
      <c r="VTL60" s="467" t="e">
        <f>'Пр 5 (произв)-'!#REF!</f>
        <v>#REF!</v>
      </c>
      <c r="VTM60" s="265" t="e">
        <f>'Пр 5 (произв)-'!#REF!</f>
        <v>#REF!</v>
      </c>
      <c r="VTN60" s="265" t="e">
        <f>'Пр 5 (произв)-'!#REF!</f>
        <v>#REF!</v>
      </c>
      <c r="VTO60" s="265" t="e">
        <f>'Пр 5 (произв)-'!#REF!</f>
        <v>#REF!</v>
      </c>
      <c r="VTP60" s="265" t="e">
        <f>'Пр 5 (произв)-'!#REF!</f>
        <v>#REF!</v>
      </c>
      <c r="VTQ60" s="265"/>
      <c r="VTR60" s="265"/>
      <c r="VTS60" s="265"/>
      <c r="VTT60" s="265"/>
      <c r="VTU60" s="265"/>
      <c r="VTV60" s="467" t="e">
        <f t="shared" ref="VTV60" si="1207">VSR60+VTB60+VTL60</f>
        <v>#REF!</v>
      </c>
      <c r="VTW60" s="468" t="e">
        <f t="shared" ref="VTW60" si="1208">VSS60+VTC60+VTM60</f>
        <v>#REF!</v>
      </c>
      <c r="VTX60" s="468" t="e">
        <f t="shared" ref="VTX60" si="1209">VST60+VTD60+VTN60</f>
        <v>#REF!</v>
      </c>
      <c r="VTY60" s="468" t="e">
        <f t="shared" ref="VTY60" si="1210">VSU60+VTE60+VTO60</f>
        <v>#REF!</v>
      </c>
      <c r="VTZ60" s="468" t="e">
        <f t="shared" ref="VTZ60" si="1211">VSV60+VTF60+VTP60</f>
        <v>#REF!</v>
      </c>
      <c r="VUA60" s="265"/>
      <c r="VUB60" s="265"/>
      <c r="VUC60" s="265"/>
      <c r="VUD60" s="265"/>
      <c r="VUE60" s="265"/>
      <c r="VUF60" s="35"/>
      <c r="VUG60" s="34" t="e">
        <f>'Пр 5 (произв)-'!#REF!</f>
        <v>#REF!</v>
      </c>
      <c r="VUH60" s="35" t="e">
        <f>'Пр 5 (произв)-'!#REF!</f>
        <v>#REF!</v>
      </c>
      <c r="VUI60" s="265" t="e">
        <f>'Пр 5 (произв)-'!#REF!</f>
        <v>#REF!</v>
      </c>
      <c r="VUJ60" s="265"/>
      <c r="VUK60" s="265"/>
      <c r="VUL60" s="265"/>
      <c r="VUM60" s="265"/>
      <c r="VUN60" s="265"/>
      <c r="VUO60" s="265"/>
      <c r="VUP60" s="265"/>
      <c r="VUQ60" s="265"/>
      <c r="VUR60" s="265"/>
      <c r="VUS60" s="265"/>
      <c r="VUT60" s="265"/>
      <c r="VUU60" s="265"/>
      <c r="VUV60" s="265"/>
      <c r="VUW60" s="265"/>
      <c r="VUX60" s="265"/>
      <c r="VUY60" s="265"/>
      <c r="VUZ60" s="265"/>
      <c r="VVA60" s="265"/>
      <c r="VVB60" s="265"/>
      <c r="VVC60" s="265"/>
      <c r="VVD60" s="466" t="e">
        <f>'Пр 5 (произв)-'!#REF!</f>
        <v>#REF!</v>
      </c>
      <c r="VVE60" s="265" t="e">
        <f>'Пр 5 (произв)-'!#REF!</f>
        <v>#REF!</v>
      </c>
      <c r="VVF60" s="265" t="e">
        <f>'Пр 5 (произв)-'!#REF!</f>
        <v>#REF!</v>
      </c>
      <c r="VVG60" s="265" t="e">
        <f>'Пр 5 (произв)-'!#REF!</f>
        <v>#REF!</v>
      </c>
      <c r="VVH60" s="265" t="e">
        <f>'Пр 5 (произв)-'!#REF!</f>
        <v>#REF!</v>
      </c>
      <c r="VVI60" s="265"/>
      <c r="VVJ60" s="265"/>
      <c r="VVK60" s="265"/>
      <c r="VVL60" s="265"/>
      <c r="VVM60" s="265"/>
      <c r="VVN60" s="467" t="e">
        <f>'Пр 5 (произв)-'!#REF!</f>
        <v>#REF!</v>
      </c>
      <c r="VVO60" s="265" t="e">
        <f>'Пр 5 (произв)-'!#REF!</f>
        <v>#REF!</v>
      </c>
      <c r="VVP60" s="265" t="e">
        <f>'Пр 5 (произв)-'!#REF!</f>
        <v>#REF!</v>
      </c>
      <c r="VVQ60" s="265" t="e">
        <f>'Пр 5 (произв)-'!#REF!</f>
        <v>#REF!</v>
      </c>
      <c r="VVR60" s="265" t="e">
        <f>'Пр 5 (произв)-'!#REF!</f>
        <v>#REF!</v>
      </c>
      <c r="VVS60" s="265"/>
      <c r="VVT60" s="265"/>
      <c r="VVU60" s="265"/>
      <c r="VVV60" s="265"/>
      <c r="VVW60" s="265"/>
      <c r="VVX60" s="467" t="e">
        <f>'Пр 5 (произв)-'!#REF!</f>
        <v>#REF!</v>
      </c>
      <c r="VVY60" s="265" t="e">
        <f>'Пр 5 (произв)-'!#REF!</f>
        <v>#REF!</v>
      </c>
      <c r="VVZ60" s="265" t="e">
        <f>'Пр 5 (произв)-'!#REF!</f>
        <v>#REF!</v>
      </c>
      <c r="VWA60" s="265" t="e">
        <f>'Пр 5 (произв)-'!#REF!</f>
        <v>#REF!</v>
      </c>
      <c r="VWB60" s="265" t="e">
        <f>'Пр 5 (произв)-'!#REF!</f>
        <v>#REF!</v>
      </c>
      <c r="VWC60" s="265"/>
      <c r="VWD60" s="265"/>
      <c r="VWE60" s="265"/>
      <c r="VWF60" s="265"/>
      <c r="VWG60" s="265"/>
      <c r="VWH60" s="467" t="e">
        <f t="shared" ref="VWH60" si="1212">VVD60+VVN60+VVX60</f>
        <v>#REF!</v>
      </c>
      <c r="VWI60" s="468" t="e">
        <f t="shared" ref="VWI60" si="1213">VVE60+VVO60+VVY60</f>
        <v>#REF!</v>
      </c>
      <c r="VWJ60" s="468" t="e">
        <f t="shared" ref="VWJ60" si="1214">VVF60+VVP60+VVZ60</f>
        <v>#REF!</v>
      </c>
      <c r="VWK60" s="468" t="e">
        <f t="shared" ref="VWK60" si="1215">VVG60+VVQ60+VWA60</f>
        <v>#REF!</v>
      </c>
      <c r="VWL60" s="468" t="e">
        <f t="shared" ref="VWL60" si="1216">VVH60+VVR60+VWB60</f>
        <v>#REF!</v>
      </c>
      <c r="VWM60" s="265"/>
      <c r="VWN60" s="265"/>
      <c r="VWO60" s="265"/>
      <c r="VWP60" s="265"/>
      <c r="VWQ60" s="265"/>
      <c r="VWR60" s="35"/>
      <c r="VWS60" s="34" t="e">
        <f>'Пр 5 (произв)-'!#REF!</f>
        <v>#REF!</v>
      </c>
      <c r="VWT60" s="35" t="e">
        <f>'Пр 5 (произв)-'!#REF!</f>
        <v>#REF!</v>
      </c>
      <c r="VWU60" s="265" t="e">
        <f>'Пр 5 (произв)-'!#REF!</f>
        <v>#REF!</v>
      </c>
      <c r="VWV60" s="265"/>
      <c r="VWW60" s="265"/>
      <c r="VWX60" s="265"/>
      <c r="VWY60" s="265"/>
      <c r="VWZ60" s="265"/>
      <c r="VXA60" s="265"/>
      <c r="VXB60" s="265"/>
      <c r="VXC60" s="265"/>
      <c r="VXD60" s="265"/>
      <c r="VXE60" s="265"/>
      <c r="VXF60" s="265"/>
      <c r="VXG60" s="265"/>
      <c r="VXH60" s="265"/>
      <c r="VXI60" s="265"/>
      <c r="VXJ60" s="265"/>
      <c r="VXK60" s="265"/>
      <c r="VXL60" s="265"/>
      <c r="VXM60" s="265"/>
      <c r="VXN60" s="265"/>
      <c r="VXO60" s="265"/>
      <c r="VXP60" s="466" t="e">
        <f>'Пр 5 (произв)-'!#REF!</f>
        <v>#REF!</v>
      </c>
      <c r="VXQ60" s="265" t="e">
        <f>'Пр 5 (произв)-'!#REF!</f>
        <v>#REF!</v>
      </c>
      <c r="VXR60" s="265" t="e">
        <f>'Пр 5 (произв)-'!#REF!</f>
        <v>#REF!</v>
      </c>
      <c r="VXS60" s="265" t="e">
        <f>'Пр 5 (произв)-'!#REF!</f>
        <v>#REF!</v>
      </c>
      <c r="VXT60" s="265" t="e">
        <f>'Пр 5 (произв)-'!#REF!</f>
        <v>#REF!</v>
      </c>
      <c r="VXU60" s="265"/>
      <c r="VXV60" s="265"/>
      <c r="VXW60" s="265"/>
      <c r="VXX60" s="265"/>
      <c r="VXY60" s="265"/>
      <c r="VXZ60" s="467" t="e">
        <f>'Пр 5 (произв)-'!#REF!</f>
        <v>#REF!</v>
      </c>
      <c r="VYA60" s="265" t="e">
        <f>'Пр 5 (произв)-'!#REF!</f>
        <v>#REF!</v>
      </c>
      <c r="VYB60" s="265" t="e">
        <f>'Пр 5 (произв)-'!#REF!</f>
        <v>#REF!</v>
      </c>
      <c r="VYC60" s="265" t="e">
        <f>'Пр 5 (произв)-'!#REF!</f>
        <v>#REF!</v>
      </c>
      <c r="VYD60" s="265" t="e">
        <f>'Пр 5 (произв)-'!#REF!</f>
        <v>#REF!</v>
      </c>
      <c r="VYE60" s="265"/>
      <c r="VYF60" s="265"/>
      <c r="VYG60" s="265"/>
      <c r="VYH60" s="265"/>
      <c r="VYI60" s="265"/>
      <c r="VYJ60" s="467" t="e">
        <f>'Пр 5 (произв)-'!#REF!</f>
        <v>#REF!</v>
      </c>
      <c r="VYK60" s="265" t="e">
        <f>'Пр 5 (произв)-'!#REF!</f>
        <v>#REF!</v>
      </c>
      <c r="VYL60" s="265" t="e">
        <f>'Пр 5 (произв)-'!#REF!</f>
        <v>#REF!</v>
      </c>
      <c r="VYM60" s="265" t="e">
        <f>'Пр 5 (произв)-'!#REF!</f>
        <v>#REF!</v>
      </c>
      <c r="VYN60" s="265" t="e">
        <f>'Пр 5 (произв)-'!#REF!</f>
        <v>#REF!</v>
      </c>
      <c r="VYO60" s="265"/>
      <c r="VYP60" s="265"/>
      <c r="VYQ60" s="265"/>
      <c r="VYR60" s="265"/>
      <c r="VYS60" s="265"/>
      <c r="VYT60" s="467" t="e">
        <f t="shared" ref="VYT60" si="1217">VXP60+VXZ60+VYJ60</f>
        <v>#REF!</v>
      </c>
      <c r="VYU60" s="468" t="e">
        <f t="shared" ref="VYU60" si="1218">VXQ60+VYA60+VYK60</f>
        <v>#REF!</v>
      </c>
      <c r="VYV60" s="468" t="e">
        <f t="shared" ref="VYV60" si="1219">VXR60+VYB60+VYL60</f>
        <v>#REF!</v>
      </c>
      <c r="VYW60" s="468" t="e">
        <f t="shared" ref="VYW60" si="1220">VXS60+VYC60+VYM60</f>
        <v>#REF!</v>
      </c>
      <c r="VYX60" s="468" t="e">
        <f t="shared" ref="VYX60" si="1221">VXT60+VYD60+VYN60</f>
        <v>#REF!</v>
      </c>
      <c r="VYY60" s="265"/>
      <c r="VYZ60" s="265"/>
      <c r="VZA60" s="265"/>
      <c r="VZB60" s="265"/>
      <c r="VZC60" s="265"/>
      <c r="VZD60" s="35"/>
      <c r="VZE60" s="34" t="e">
        <f>'Пр 5 (произв)-'!#REF!</f>
        <v>#REF!</v>
      </c>
      <c r="VZF60" s="35" t="e">
        <f>'Пр 5 (произв)-'!#REF!</f>
        <v>#REF!</v>
      </c>
      <c r="VZG60" s="265" t="e">
        <f>'Пр 5 (произв)-'!#REF!</f>
        <v>#REF!</v>
      </c>
      <c r="VZH60" s="265"/>
      <c r="VZI60" s="265"/>
      <c r="VZJ60" s="265"/>
      <c r="VZK60" s="265"/>
      <c r="VZL60" s="265"/>
      <c r="VZM60" s="265"/>
      <c r="VZN60" s="265"/>
      <c r="VZO60" s="265"/>
      <c r="VZP60" s="265"/>
      <c r="VZQ60" s="265"/>
      <c r="VZR60" s="265"/>
      <c r="VZS60" s="265"/>
      <c r="VZT60" s="265"/>
      <c r="VZU60" s="265"/>
      <c r="VZV60" s="265"/>
      <c r="VZW60" s="265"/>
      <c r="VZX60" s="265"/>
      <c r="VZY60" s="265"/>
      <c r="VZZ60" s="265"/>
      <c r="WAA60" s="265"/>
      <c r="WAB60" s="466" t="e">
        <f>'Пр 5 (произв)-'!#REF!</f>
        <v>#REF!</v>
      </c>
      <c r="WAC60" s="265" t="e">
        <f>'Пр 5 (произв)-'!#REF!</f>
        <v>#REF!</v>
      </c>
      <c r="WAD60" s="265" t="e">
        <f>'Пр 5 (произв)-'!#REF!</f>
        <v>#REF!</v>
      </c>
      <c r="WAE60" s="265" t="e">
        <f>'Пр 5 (произв)-'!#REF!</f>
        <v>#REF!</v>
      </c>
      <c r="WAF60" s="265" t="e">
        <f>'Пр 5 (произв)-'!#REF!</f>
        <v>#REF!</v>
      </c>
      <c r="WAG60" s="265"/>
      <c r="WAH60" s="265"/>
      <c r="WAI60" s="265"/>
      <c r="WAJ60" s="265"/>
      <c r="WAK60" s="265"/>
      <c r="WAL60" s="467" t="e">
        <f>'Пр 5 (произв)-'!#REF!</f>
        <v>#REF!</v>
      </c>
      <c r="WAM60" s="265" t="e">
        <f>'Пр 5 (произв)-'!#REF!</f>
        <v>#REF!</v>
      </c>
      <c r="WAN60" s="265" t="e">
        <f>'Пр 5 (произв)-'!#REF!</f>
        <v>#REF!</v>
      </c>
      <c r="WAO60" s="265" t="e">
        <f>'Пр 5 (произв)-'!#REF!</f>
        <v>#REF!</v>
      </c>
      <c r="WAP60" s="265" t="e">
        <f>'Пр 5 (произв)-'!#REF!</f>
        <v>#REF!</v>
      </c>
      <c r="WAQ60" s="265"/>
      <c r="WAR60" s="265"/>
      <c r="WAS60" s="265"/>
      <c r="WAT60" s="265"/>
      <c r="WAU60" s="265"/>
      <c r="WAV60" s="467" t="e">
        <f>'Пр 5 (произв)-'!#REF!</f>
        <v>#REF!</v>
      </c>
      <c r="WAW60" s="265" t="e">
        <f>'Пр 5 (произв)-'!#REF!</f>
        <v>#REF!</v>
      </c>
      <c r="WAX60" s="265" t="e">
        <f>'Пр 5 (произв)-'!#REF!</f>
        <v>#REF!</v>
      </c>
      <c r="WAY60" s="265" t="e">
        <f>'Пр 5 (произв)-'!#REF!</f>
        <v>#REF!</v>
      </c>
      <c r="WAZ60" s="265" t="e">
        <f>'Пр 5 (произв)-'!#REF!</f>
        <v>#REF!</v>
      </c>
      <c r="WBA60" s="265"/>
      <c r="WBB60" s="265"/>
      <c r="WBC60" s="265"/>
      <c r="WBD60" s="265"/>
      <c r="WBE60" s="265"/>
      <c r="WBF60" s="467" t="e">
        <f t="shared" ref="WBF60" si="1222">WAB60+WAL60+WAV60</f>
        <v>#REF!</v>
      </c>
      <c r="WBG60" s="468" t="e">
        <f t="shared" ref="WBG60" si="1223">WAC60+WAM60+WAW60</f>
        <v>#REF!</v>
      </c>
      <c r="WBH60" s="468" t="e">
        <f t="shared" ref="WBH60" si="1224">WAD60+WAN60+WAX60</f>
        <v>#REF!</v>
      </c>
      <c r="WBI60" s="468" t="e">
        <f t="shared" ref="WBI60" si="1225">WAE60+WAO60+WAY60</f>
        <v>#REF!</v>
      </c>
      <c r="WBJ60" s="468" t="e">
        <f t="shared" ref="WBJ60" si="1226">WAF60+WAP60+WAZ60</f>
        <v>#REF!</v>
      </c>
      <c r="WBK60" s="265"/>
      <c r="WBL60" s="265"/>
      <c r="WBM60" s="265"/>
      <c r="WBN60" s="265"/>
      <c r="WBO60" s="265"/>
      <c r="WBP60" s="35"/>
      <c r="WBQ60" s="34" t="e">
        <f>'Пр 5 (произв)-'!#REF!</f>
        <v>#REF!</v>
      </c>
      <c r="WBR60" s="35" t="e">
        <f>'Пр 5 (произв)-'!#REF!</f>
        <v>#REF!</v>
      </c>
      <c r="WBS60" s="265" t="e">
        <f>'Пр 5 (произв)-'!#REF!</f>
        <v>#REF!</v>
      </c>
      <c r="WBT60" s="265"/>
      <c r="WBU60" s="265"/>
      <c r="WBV60" s="265"/>
      <c r="WBW60" s="265"/>
      <c r="WBX60" s="265"/>
      <c r="WBY60" s="265"/>
      <c r="WBZ60" s="265"/>
      <c r="WCA60" s="265"/>
      <c r="WCB60" s="265"/>
      <c r="WCC60" s="265"/>
      <c r="WCD60" s="265"/>
      <c r="WCE60" s="265"/>
      <c r="WCF60" s="265"/>
      <c r="WCG60" s="265"/>
      <c r="WCH60" s="265"/>
      <c r="WCI60" s="265"/>
      <c r="WCJ60" s="265"/>
      <c r="WCK60" s="265"/>
      <c r="WCL60" s="265"/>
      <c r="WCM60" s="265"/>
      <c r="WCN60" s="466" t="e">
        <f>'Пр 5 (произв)-'!#REF!</f>
        <v>#REF!</v>
      </c>
      <c r="WCO60" s="265" t="e">
        <f>'Пр 5 (произв)-'!#REF!</f>
        <v>#REF!</v>
      </c>
      <c r="WCP60" s="265" t="e">
        <f>'Пр 5 (произв)-'!#REF!</f>
        <v>#REF!</v>
      </c>
      <c r="WCQ60" s="265" t="e">
        <f>'Пр 5 (произв)-'!#REF!</f>
        <v>#REF!</v>
      </c>
      <c r="WCR60" s="265" t="e">
        <f>'Пр 5 (произв)-'!#REF!</f>
        <v>#REF!</v>
      </c>
      <c r="WCS60" s="265"/>
      <c r="WCT60" s="265"/>
      <c r="WCU60" s="265"/>
      <c r="WCV60" s="265"/>
      <c r="WCW60" s="265"/>
      <c r="WCX60" s="467" t="e">
        <f>'Пр 5 (произв)-'!#REF!</f>
        <v>#REF!</v>
      </c>
      <c r="WCY60" s="265" t="e">
        <f>'Пр 5 (произв)-'!#REF!</f>
        <v>#REF!</v>
      </c>
      <c r="WCZ60" s="265" t="e">
        <f>'Пр 5 (произв)-'!#REF!</f>
        <v>#REF!</v>
      </c>
      <c r="WDA60" s="265" t="e">
        <f>'Пр 5 (произв)-'!#REF!</f>
        <v>#REF!</v>
      </c>
      <c r="WDB60" s="265" t="e">
        <f>'Пр 5 (произв)-'!#REF!</f>
        <v>#REF!</v>
      </c>
      <c r="WDC60" s="265"/>
      <c r="WDD60" s="265"/>
      <c r="WDE60" s="265"/>
      <c r="WDF60" s="265"/>
      <c r="WDG60" s="265"/>
      <c r="WDH60" s="467" t="e">
        <f>'Пр 5 (произв)-'!#REF!</f>
        <v>#REF!</v>
      </c>
      <c r="WDI60" s="265" t="e">
        <f>'Пр 5 (произв)-'!#REF!</f>
        <v>#REF!</v>
      </c>
      <c r="WDJ60" s="265" t="e">
        <f>'Пр 5 (произв)-'!#REF!</f>
        <v>#REF!</v>
      </c>
      <c r="WDK60" s="265" t="e">
        <f>'Пр 5 (произв)-'!#REF!</f>
        <v>#REF!</v>
      </c>
      <c r="WDL60" s="265" t="e">
        <f>'Пр 5 (произв)-'!#REF!</f>
        <v>#REF!</v>
      </c>
      <c r="WDM60" s="265"/>
      <c r="WDN60" s="265"/>
      <c r="WDO60" s="265"/>
      <c r="WDP60" s="265"/>
      <c r="WDQ60" s="265"/>
      <c r="WDR60" s="467" t="e">
        <f t="shared" ref="WDR60" si="1227">WCN60+WCX60+WDH60</f>
        <v>#REF!</v>
      </c>
      <c r="WDS60" s="468" t="e">
        <f t="shared" ref="WDS60" si="1228">WCO60+WCY60+WDI60</f>
        <v>#REF!</v>
      </c>
      <c r="WDT60" s="468" t="e">
        <f t="shared" ref="WDT60" si="1229">WCP60+WCZ60+WDJ60</f>
        <v>#REF!</v>
      </c>
      <c r="WDU60" s="468" t="e">
        <f t="shared" ref="WDU60" si="1230">WCQ60+WDA60+WDK60</f>
        <v>#REF!</v>
      </c>
      <c r="WDV60" s="468" t="e">
        <f t="shared" ref="WDV60" si="1231">WCR60+WDB60+WDL60</f>
        <v>#REF!</v>
      </c>
      <c r="WDW60" s="265"/>
      <c r="WDX60" s="265"/>
      <c r="WDY60" s="265"/>
      <c r="WDZ60" s="265"/>
      <c r="WEA60" s="265"/>
      <c r="WEB60" s="35"/>
      <c r="WEC60" s="34" t="e">
        <f>'Пр 5 (произв)-'!#REF!</f>
        <v>#REF!</v>
      </c>
      <c r="WED60" s="35" t="e">
        <f>'Пр 5 (произв)-'!#REF!</f>
        <v>#REF!</v>
      </c>
      <c r="WEE60" s="265" t="e">
        <f>'Пр 5 (произв)-'!#REF!</f>
        <v>#REF!</v>
      </c>
      <c r="WEF60" s="265"/>
      <c r="WEG60" s="265"/>
      <c r="WEH60" s="265"/>
      <c r="WEI60" s="265"/>
      <c r="WEJ60" s="265"/>
      <c r="WEK60" s="265"/>
      <c r="WEL60" s="265"/>
      <c r="WEM60" s="265"/>
      <c r="WEN60" s="265"/>
      <c r="WEO60" s="265"/>
      <c r="WEP60" s="265"/>
      <c r="WEQ60" s="265"/>
      <c r="WER60" s="265"/>
      <c r="WES60" s="265"/>
      <c r="WET60" s="265"/>
      <c r="WEU60" s="265"/>
      <c r="WEV60" s="265"/>
      <c r="WEW60" s="265"/>
      <c r="WEX60" s="265"/>
      <c r="WEY60" s="265"/>
      <c r="WEZ60" s="466" t="e">
        <f>'Пр 5 (произв)-'!#REF!</f>
        <v>#REF!</v>
      </c>
      <c r="WFA60" s="265" t="e">
        <f>'Пр 5 (произв)-'!#REF!</f>
        <v>#REF!</v>
      </c>
      <c r="WFB60" s="265" t="e">
        <f>'Пр 5 (произв)-'!#REF!</f>
        <v>#REF!</v>
      </c>
      <c r="WFC60" s="265" t="e">
        <f>'Пр 5 (произв)-'!#REF!</f>
        <v>#REF!</v>
      </c>
      <c r="WFD60" s="265" t="e">
        <f>'Пр 5 (произв)-'!#REF!</f>
        <v>#REF!</v>
      </c>
      <c r="WFE60" s="265"/>
      <c r="WFF60" s="265"/>
      <c r="WFG60" s="265"/>
      <c r="WFH60" s="265"/>
      <c r="WFI60" s="265"/>
      <c r="WFJ60" s="467" t="e">
        <f>'Пр 5 (произв)-'!#REF!</f>
        <v>#REF!</v>
      </c>
      <c r="WFK60" s="265" t="e">
        <f>'Пр 5 (произв)-'!#REF!</f>
        <v>#REF!</v>
      </c>
      <c r="WFL60" s="265" t="e">
        <f>'Пр 5 (произв)-'!#REF!</f>
        <v>#REF!</v>
      </c>
      <c r="WFM60" s="265" t="e">
        <f>'Пр 5 (произв)-'!#REF!</f>
        <v>#REF!</v>
      </c>
      <c r="WFN60" s="265" t="e">
        <f>'Пр 5 (произв)-'!#REF!</f>
        <v>#REF!</v>
      </c>
      <c r="WFO60" s="265"/>
      <c r="WFP60" s="265"/>
      <c r="WFQ60" s="265"/>
      <c r="WFR60" s="265"/>
      <c r="WFS60" s="265"/>
      <c r="WFT60" s="467" t="e">
        <f>'Пр 5 (произв)-'!#REF!</f>
        <v>#REF!</v>
      </c>
      <c r="WFU60" s="265" t="e">
        <f>'Пр 5 (произв)-'!#REF!</f>
        <v>#REF!</v>
      </c>
      <c r="WFV60" s="265" t="e">
        <f>'Пр 5 (произв)-'!#REF!</f>
        <v>#REF!</v>
      </c>
      <c r="WFW60" s="265" t="e">
        <f>'Пр 5 (произв)-'!#REF!</f>
        <v>#REF!</v>
      </c>
      <c r="WFX60" s="265" t="e">
        <f>'Пр 5 (произв)-'!#REF!</f>
        <v>#REF!</v>
      </c>
      <c r="WFY60" s="265"/>
      <c r="WFZ60" s="265"/>
      <c r="WGA60" s="265"/>
      <c r="WGB60" s="265"/>
      <c r="WGC60" s="265"/>
      <c r="WGD60" s="467" t="e">
        <f t="shared" ref="WGD60" si="1232">WEZ60+WFJ60+WFT60</f>
        <v>#REF!</v>
      </c>
      <c r="WGE60" s="468" t="e">
        <f t="shared" ref="WGE60" si="1233">WFA60+WFK60+WFU60</f>
        <v>#REF!</v>
      </c>
      <c r="WGF60" s="468" t="e">
        <f t="shared" ref="WGF60" si="1234">WFB60+WFL60+WFV60</f>
        <v>#REF!</v>
      </c>
      <c r="WGG60" s="468" t="e">
        <f t="shared" ref="WGG60" si="1235">WFC60+WFM60+WFW60</f>
        <v>#REF!</v>
      </c>
      <c r="WGH60" s="468" t="e">
        <f t="shared" ref="WGH60" si="1236">WFD60+WFN60+WFX60</f>
        <v>#REF!</v>
      </c>
      <c r="WGI60" s="265"/>
      <c r="WGJ60" s="265"/>
      <c r="WGK60" s="265"/>
      <c r="WGL60" s="265"/>
      <c r="WGM60" s="265"/>
      <c r="WGN60" s="35"/>
      <c r="WGO60" s="34" t="e">
        <f>'Пр 5 (произв)-'!#REF!</f>
        <v>#REF!</v>
      </c>
      <c r="WGP60" s="35" t="e">
        <f>'Пр 5 (произв)-'!#REF!</f>
        <v>#REF!</v>
      </c>
      <c r="WGQ60" s="265" t="e">
        <f>'Пр 5 (произв)-'!#REF!</f>
        <v>#REF!</v>
      </c>
      <c r="WGR60" s="265"/>
      <c r="WGS60" s="265"/>
      <c r="WGT60" s="265"/>
      <c r="WGU60" s="265"/>
      <c r="WGV60" s="265"/>
      <c r="WGW60" s="265"/>
      <c r="WGX60" s="265"/>
      <c r="WGY60" s="265"/>
      <c r="WGZ60" s="265"/>
      <c r="WHA60" s="265"/>
      <c r="WHB60" s="265"/>
      <c r="WHC60" s="265"/>
      <c r="WHD60" s="265"/>
      <c r="WHE60" s="265"/>
      <c r="WHF60" s="265"/>
      <c r="WHG60" s="265"/>
      <c r="WHH60" s="265"/>
      <c r="WHI60" s="265"/>
      <c r="WHJ60" s="265"/>
      <c r="WHK60" s="265"/>
      <c r="WHL60" s="466" t="e">
        <f>'Пр 5 (произв)-'!#REF!</f>
        <v>#REF!</v>
      </c>
      <c r="WHM60" s="265" t="e">
        <f>'Пр 5 (произв)-'!#REF!</f>
        <v>#REF!</v>
      </c>
      <c r="WHN60" s="265" t="e">
        <f>'Пр 5 (произв)-'!#REF!</f>
        <v>#REF!</v>
      </c>
      <c r="WHO60" s="265" t="e">
        <f>'Пр 5 (произв)-'!#REF!</f>
        <v>#REF!</v>
      </c>
      <c r="WHP60" s="265" t="e">
        <f>'Пр 5 (произв)-'!#REF!</f>
        <v>#REF!</v>
      </c>
      <c r="WHQ60" s="265"/>
      <c r="WHR60" s="265"/>
      <c r="WHS60" s="265"/>
      <c r="WHT60" s="265"/>
      <c r="WHU60" s="265"/>
      <c r="WHV60" s="467" t="e">
        <f>'Пр 5 (произв)-'!#REF!</f>
        <v>#REF!</v>
      </c>
      <c r="WHW60" s="265" t="e">
        <f>'Пр 5 (произв)-'!#REF!</f>
        <v>#REF!</v>
      </c>
      <c r="WHX60" s="265" t="e">
        <f>'Пр 5 (произв)-'!#REF!</f>
        <v>#REF!</v>
      </c>
      <c r="WHY60" s="265" t="e">
        <f>'Пр 5 (произв)-'!#REF!</f>
        <v>#REF!</v>
      </c>
      <c r="WHZ60" s="265" t="e">
        <f>'Пр 5 (произв)-'!#REF!</f>
        <v>#REF!</v>
      </c>
      <c r="WIA60" s="265"/>
      <c r="WIB60" s="265"/>
      <c r="WIC60" s="265"/>
      <c r="WID60" s="265"/>
      <c r="WIE60" s="265"/>
      <c r="WIF60" s="467" t="e">
        <f>'Пр 5 (произв)-'!#REF!</f>
        <v>#REF!</v>
      </c>
      <c r="WIG60" s="265" t="e">
        <f>'Пр 5 (произв)-'!#REF!</f>
        <v>#REF!</v>
      </c>
      <c r="WIH60" s="265" t="e">
        <f>'Пр 5 (произв)-'!#REF!</f>
        <v>#REF!</v>
      </c>
      <c r="WII60" s="265" t="e">
        <f>'Пр 5 (произв)-'!#REF!</f>
        <v>#REF!</v>
      </c>
      <c r="WIJ60" s="265" t="e">
        <f>'Пр 5 (произв)-'!#REF!</f>
        <v>#REF!</v>
      </c>
      <c r="WIK60" s="265"/>
      <c r="WIL60" s="265"/>
      <c r="WIM60" s="265"/>
      <c r="WIN60" s="265"/>
      <c r="WIO60" s="265"/>
      <c r="WIP60" s="467" t="e">
        <f t="shared" ref="WIP60" si="1237">WHL60+WHV60+WIF60</f>
        <v>#REF!</v>
      </c>
      <c r="WIQ60" s="468" t="e">
        <f t="shared" ref="WIQ60" si="1238">WHM60+WHW60+WIG60</f>
        <v>#REF!</v>
      </c>
      <c r="WIR60" s="468" t="e">
        <f t="shared" ref="WIR60" si="1239">WHN60+WHX60+WIH60</f>
        <v>#REF!</v>
      </c>
      <c r="WIS60" s="468" t="e">
        <f t="shared" ref="WIS60" si="1240">WHO60+WHY60+WII60</f>
        <v>#REF!</v>
      </c>
      <c r="WIT60" s="468" t="e">
        <f t="shared" ref="WIT60" si="1241">WHP60+WHZ60+WIJ60</f>
        <v>#REF!</v>
      </c>
      <c r="WIU60" s="265"/>
      <c r="WIV60" s="265"/>
      <c r="WIW60" s="265"/>
      <c r="WIX60" s="265"/>
      <c r="WIY60" s="265"/>
      <c r="WIZ60" s="35"/>
      <c r="WJA60" s="34" t="e">
        <f>'Пр 5 (произв)-'!#REF!</f>
        <v>#REF!</v>
      </c>
      <c r="WJB60" s="35" t="e">
        <f>'Пр 5 (произв)-'!#REF!</f>
        <v>#REF!</v>
      </c>
      <c r="WJC60" s="265" t="e">
        <f>'Пр 5 (произв)-'!#REF!</f>
        <v>#REF!</v>
      </c>
      <c r="WJD60" s="265"/>
      <c r="WJE60" s="265"/>
      <c r="WJF60" s="265"/>
      <c r="WJG60" s="265"/>
      <c r="WJH60" s="265"/>
      <c r="WJI60" s="265"/>
      <c r="WJJ60" s="265"/>
      <c r="WJK60" s="265"/>
      <c r="WJL60" s="265"/>
      <c r="WJM60" s="265"/>
      <c r="WJN60" s="265"/>
      <c r="WJO60" s="265"/>
      <c r="WJP60" s="265"/>
      <c r="WJQ60" s="265"/>
      <c r="WJR60" s="265"/>
      <c r="WJS60" s="265"/>
      <c r="WJT60" s="265"/>
      <c r="WJU60" s="265"/>
      <c r="WJV60" s="265"/>
      <c r="WJW60" s="265"/>
      <c r="WJX60" s="466" t="e">
        <f>'Пр 5 (произв)-'!#REF!</f>
        <v>#REF!</v>
      </c>
      <c r="WJY60" s="265" t="e">
        <f>'Пр 5 (произв)-'!#REF!</f>
        <v>#REF!</v>
      </c>
      <c r="WJZ60" s="265" t="e">
        <f>'Пр 5 (произв)-'!#REF!</f>
        <v>#REF!</v>
      </c>
      <c r="WKA60" s="265" t="e">
        <f>'Пр 5 (произв)-'!#REF!</f>
        <v>#REF!</v>
      </c>
      <c r="WKB60" s="265" t="e">
        <f>'Пр 5 (произв)-'!#REF!</f>
        <v>#REF!</v>
      </c>
      <c r="WKC60" s="265"/>
      <c r="WKD60" s="265"/>
      <c r="WKE60" s="265"/>
      <c r="WKF60" s="265"/>
      <c r="WKG60" s="265"/>
      <c r="WKH60" s="467" t="e">
        <f>'Пр 5 (произв)-'!#REF!</f>
        <v>#REF!</v>
      </c>
      <c r="WKI60" s="265" t="e">
        <f>'Пр 5 (произв)-'!#REF!</f>
        <v>#REF!</v>
      </c>
      <c r="WKJ60" s="265" t="e">
        <f>'Пр 5 (произв)-'!#REF!</f>
        <v>#REF!</v>
      </c>
      <c r="WKK60" s="265" t="e">
        <f>'Пр 5 (произв)-'!#REF!</f>
        <v>#REF!</v>
      </c>
      <c r="WKL60" s="265" t="e">
        <f>'Пр 5 (произв)-'!#REF!</f>
        <v>#REF!</v>
      </c>
      <c r="WKM60" s="265"/>
      <c r="WKN60" s="265"/>
      <c r="WKO60" s="265"/>
      <c r="WKP60" s="265"/>
      <c r="WKQ60" s="265"/>
      <c r="WKR60" s="467" t="e">
        <f>'Пр 5 (произв)-'!#REF!</f>
        <v>#REF!</v>
      </c>
      <c r="WKS60" s="265" t="e">
        <f>'Пр 5 (произв)-'!#REF!</f>
        <v>#REF!</v>
      </c>
      <c r="WKT60" s="265" t="e">
        <f>'Пр 5 (произв)-'!#REF!</f>
        <v>#REF!</v>
      </c>
      <c r="WKU60" s="265" t="e">
        <f>'Пр 5 (произв)-'!#REF!</f>
        <v>#REF!</v>
      </c>
      <c r="WKV60" s="265" t="e">
        <f>'Пр 5 (произв)-'!#REF!</f>
        <v>#REF!</v>
      </c>
      <c r="WKW60" s="265"/>
      <c r="WKX60" s="265"/>
      <c r="WKY60" s="265"/>
      <c r="WKZ60" s="265"/>
      <c r="WLA60" s="265"/>
      <c r="WLB60" s="467" t="e">
        <f t="shared" ref="WLB60" si="1242">WJX60+WKH60+WKR60</f>
        <v>#REF!</v>
      </c>
      <c r="WLC60" s="468" t="e">
        <f t="shared" ref="WLC60" si="1243">WJY60+WKI60+WKS60</f>
        <v>#REF!</v>
      </c>
      <c r="WLD60" s="468" t="e">
        <f t="shared" ref="WLD60" si="1244">WJZ60+WKJ60+WKT60</f>
        <v>#REF!</v>
      </c>
      <c r="WLE60" s="468" t="e">
        <f t="shared" ref="WLE60" si="1245">WKA60+WKK60+WKU60</f>
        <v>#REF!</v>
      </c>
      <c r="WLF60" s="468" t="e">
        <f t="shared" ref="WLF60" si="1246">WKB60+WKL60+WKV60</f>
        <v>#REF!</v>
      </c>
      <c r="WLG60" s="265"/>
      <c r="WLH60" s="265"/>
      <c r="WLI60" s="265"/>
      <c r="WLJ60" s="265"/>
      <c r="WLK60" s="265"/>
      <c r="WLL60" s="35"/>
      <c r="WLM60" s="34" t="e">
        <f>'Пр 5 (произв)-'!#REF!</f>
        <v>#REF!</v>
      </c>
      <c r="WLN60" s="35" t="e">
        <f>'Пр 5 (произв)-'!#REF!</f>
        <v>#REF!</v>
      </c>
      <c r="WLO60" s="265" t="e">
        <f>'Пр 5 (произв)-'!#REF!</f>
        <v>#REF!</v>
      </c>
      <c r="WLP60" s="265"/>
      <c r="WLQ60" s="265"/>
      <c r="WLR60" s="265"/>
      <c r="WLS60" s="265"/>
      <c r="WLT60" s="265"/>
      <c r="WLU60" s="265"/>
      <c r="WLV60" s="265"/>
      <c r="WLW60" s="265"/>
      <c r="WLX60" s="265"/>
      <c r="WLY60" s="265"/>
      <c r="WLZ60" s="265"/>
      <c r="WMA60" s="265"/>
      <c r="WMB60" s="265"/>
      <c r="WMC60" s="265"/>
      <c r="WMD60" s="265"/>
      <c r="WME60" s="265"/>
      <c r="WMF60" s="265"/>
      <c r="WMG60" s="265"/>
      <c r="WMH60" s="265"/>
      <c r="WMI60" s="265"/>
      <c r="WMJ60" s="466" t="e">
        <f>'Пр 5 (произв)-'!#REF!</f>
        <v>#REF!</v>
      </c>
      <c r="WMK60" s="265" t="e">
        <f>'Пр 5 (произв)-'!#REF!</f>
        <v>#REF!</v>
      </c>
      <c r="WML60" s="265" t="e">
        <f>'Пр 5 (произв)-'!#REF!</f>
        <v>#REF!</v>
      </c>
      <c r="WMM60" s="265" t="e">
        <f>'Пр 5 (произв)-'!#REF!</f>
        <v>#REF!</v>
      </c>
      <c r="WMN60" s="265" t="e">
        <f>'Пр 5 (произв)-'!#REF!</f>
        <v>#REF!</v>
      </c>
      <c r="WMO60" s="265"/>
      <c r="WMP60" s="265"/>
      <c r="WMQ60" s="265"/>
      <c r="WMR60" s="265"/>
      <c r="WMS60" s="265"/>
      <c r="WMT60" s="467" t="e">
        <f>'Пр 5 (произв)-'!#REF!</f>
        <v>#REF!</v>
      </c>
      <c r="WMU60" s="265" t="e">
        <f>'Пр 5 (произв)-'!#REF!</f>
        <v>#REF!</v>
      </c>
      <c r="WMV60" s="265" t="e">
        <f>'Пр 5 (произв)-'!#REF!</f>
        <v>#REF!</v>
      </c>
      <c r="WMW60" s="265" t="e">
        <f>'Пр 5 (произв)-'!#REF!</f>
        <v>#REF!</v>
      </c>
      <c r="WMX60" s="265" t="e">
        <f>'Пр 5 (произв)-'!#REF!</f>
        <v>#REF!</v>
      </c>
      <c r="WMY60" s="265"/>
      <c r="WMZ60" s="265"/>
      <c r="WNA60" s="265"/>
      <c r="WNB60" s="265"/>
      <c r="WNC60" s="265"/>
      <c r="WND60" s="467" t="e">
        <f>'Пр 5 (произв)-'!#REF!</f>
        <v>#REF!</v>
      </c>
      <c r="WNE60" s="265" t="e">
        <f>'Пр 5 (произв)-'!#REF!</f>
        <v>#REF!</v>
      </c>
      <c r="WNF60" s="265" t="e">
        <f>'Пр 5 (произв)-'!#REF!</f>
        <v>#REF!</v>
      </c>
      <c r="WNG60" s="265" t="e">
        <f>'Пр 5 (произв)-'!#REF!</f>
        <v>#REF!</v>
      </c>
      <c r="WNH60" s="265" t="e">
        <f>'Пр 5 (произв)-'!#REF!</f>
        <v>#REF!</v>
      </c>
      <c r="WNI60" s="265"/>
      <c r="WNJ60" s="265"/>
      <c r="WNK60" s="265"/>
      <c r="WNL60" s="265"/>
      <c r="WNM60" s="265"/>
      <c r="WNN60" s="467" t="e">
        <f t="shared" ref="WNN60" si="1247">WMJ60+WMT60+WND60</f>
        <v>#REF!</v>
      </c>
      <c r="WNO60" s="468" t="e">
        <f t="shared" ref="WNO60" si="1248">WMK60+WMU60+WNE60</f>
        <v>#REF!</v>
      </c>
      <c r="WNP60" s="468" t="e">
        <f t="shared" ref="WNP60" si="1249">WML60+WMV60+WNF60</f>
        <v>#REF!</v>
      </c>
      <c r="WNQ60" s="468" t="e">
        <f t="shared" ref="WNQ60" si="1250">WMM60+WMW60+WNG60</f>
        <v>#REF!</v>
      </c>
      <c r="WNR60" s="468" t="e">
        <f t="shared" ref="WNR60" si="1251">WMN60+WMX60+WNH60</f>
        <v>#REF!</v>
      </c>
      <c r="WNS60" s="265"/>
      <c r="WNT60" s="265"/>
      <c r="WNU60" s="265"/>
      <c r="WNV60" s="265"/>
      <c r="WNW60" s="265"/>
      <c r="WNX60" s="35"/>
      <c r="WNY60" s="34" t="e">
        <f>'Пр 5 (произв)-'!#REF!</f>
        <v>#REF!</v>
      </c>
      <c r="WNZ60" s="35" t="e">
        <f>'Пр 5 (произв)-'!#REF!</f>
        <v>#REF!</v>
      </c>
      <c r="WOA60" s="265" t="e">
        <f>'Пр 5 (произв)-'!#REF!</f>
        <v>#REF!</v>
      </c>
      <c r="WOB60" s="265"/>
      <c r="WOC60" s="265"/>
      <c r="WOD60" s="265"/>
      <c r="WOE60" s="265"/>
      <c r="WOF60" s="265"/>
      <c r="WOG60" s="265"/>
      <c r="WOH60" s="265"/>
      <c r="WOI60" s="265"/>
      <c r="WOJ60" s="265"/>
      <c r="WOK60" s="265"/>
      <c r="WOL60" s="265"/>
      <c r="WOM60" s="265"/>
      <c r="WON60" s="265"/>
      <c r="WOO60" s="265"/>
      <c r="WOP60" s="265"/>
      <c r="WOQ60" s="265"/>
      <c r="WOR60" s="265"/>
      <c r="WOS60" s="265"/>
      <c r="WOT60" s="265"/>
      <c r="WOU60" s="265"/>
      <c r="WOV60" s="466" t="e">
        <f>'Пр 5 (произв)-'!#REF!</f>
        <v>#REF!</v>
      </c>
      <c r="WOW60" s="265" t="e">
        <f>'Пр 5 (произв)-'!#REF!</f>
        <v>#REF!</v>
      </c>
      <c r="WOX60" s="265" t="e">
        <f>'Пр 5 (произв)-'!#REF!</f>
        <v>#REF!</v>
      </c>
      <c r="WOY60" s="265" t="e">
        <f>'Пр 5 (произв)-'!#REF!</f>
        <v>#REF!</v>
      </c>
      <c r="WOZ60" s="265" t="e">
        <f>'Пр 5 (произв)-'!#REF!</f>
        <v>#REF!</v>
      </c>
      <c r="WPA60" s="265"/>
      <c r="WPB60" s="265"/>
      <c r="WPC60" s="265"/>
      <c r="WPD60" s="265"/>
      <c r="WPE60" s="265"/>
      <c r="WPF60" s="467" t="e">
        <f>'Пр 5 (произв)-'!#REF!</f>
        <v>#REF!</v>
      </c>
      <c r="WPG60" s="265" t="e">
        <f>'Пр 5 (произв)-'!#REF!</f>
        <v>#REF!</v>
      </c>
      <c r="WPH60" s="265" t="e">
        <f>'Пр 5 (произв)-'!#REF!</f>
        <v>#REF!</v>
      </c>
      <c r="WPI60" s="265" t="e">
        <f>'Пр 5 (произв)-'!#REF!</f>
        <v>#REF!</v>
      </c>
      <c r="WPJ60" s="265" t="e">
        <f>'Пр 5 (произв)-'!#REF!</f>
        <v>#REF!</v>
      </c>
      <c r="WPK60" s="265"/>
      <c r="WPL60" s="265"/>
      <c r="WPM60" s="265"/>
      <c r="WPN60" s="265"/>
      <c r="WPO60" s="265"/>
      <c r="WPP60" s="467" t="e">
        <f>'Пр 5 (произв)-'!#REF!</f>
        <v>#REF!</v>
      </c>
      <c r="WPQ60" s="265" t="e">
        <f>'Пр 5 (произв)-'!#REF!</f>
        <v>#REF!</v>
      </c>
      <c r="WPR60" s="265" t="e">
        <f>'Пр 5 (произв)-'!#REF!</f>
        <v>#REF!</v>
      </c>
      <c r="WPS60" s="265" t="e">
        <f>'Пр 5 (произв)-'!#REF!</f>
        <v>#REF!</v>
      </c>
      <c r="WPT60" s="265" t="e">
        <f>'Пр 5 (произв)-'!#REF!</f>
        <v>#REF!</v>
      </c>
      <c r="WPU60" s="265"/>
      <c r="WPV60" s="265"/>
      <c r="WPW60" s="265"/>
      <c r="WPX60" s="265"/>
      <c r="WPY60" s="265"/>
      <c r="WPZ60" s="467" t="e">
        <f t="shared" ref="WPZ60" si="1252">WOV60+WPF60+WPP60</f>
        <v>#REF!</v>
      </c>
      <c r="WQA60" s="468" t="e">
        <f t="shared" ref="WQA60" si="1253">WOW60+WPG60+WPQ60</f>
        <v>#REF!</v>
      </c>
      <c r="WQB60" s="468" t="e">
        <f t="shared" ref="WQB60" si="1254">WOX60+WPH60+WPR60</f>
        <v>#REF!</v>
      </c>
      <c r="WQC60" s="468" t="e">
        <f t="shared" ref="WQC60" si="1255">WOY60+WPI60+WPS60</f>
        <v>#REF!</v>
      </c>
      <c r="WQD60" s="468" t="e">
        <f t="shared" ref="WQD60" si="1256">WOZ60+WPJ60+WPT60</f>
        <v>#REF!</v>
      </c>
      <c r="WQE60" s="265"/>
      <c r="WQF60" s="265"/>
      <c r="WQG60" s="265"/>
      <c r="WQH60" s="265"/>
      <c r="WQI60" s="265"/>
      <c r="WQJ60" s="35"/>
      <c r="WQK60" s="34" t="e">
        <f>'Пр 5 (произв)-'!#REF!</f>
        <v>#REF!</v>
      </c>
      <c r="WQL60" s="35" t="e">
        <f>'Пр 5 (произв)-'!#REF!</f>
        <v>#REF!</v>
      </c>
      <c r="WQM60" s="265" t="e">
        <f>'Пр 5 (произв)-'!#REF!</f>
        <v>#REF!</v>
      </c>
      <c r="WQN60" s="265"/>
      <c r="WQO60" s="265"/>
      <c r="WQP60" s="265"/>
      <c r="WQQ60" s="265"/>
      <c r="WQR60" s="265"/>
      <c r="WQS60" s="265"/>
      <c r="WQT60" s="265"/>
      <c r="WQU60" s="265"/>
      <c r="WQV60" s="265"/>
      <c r="WQW60" s="265"/>
      <c r="WQX60" s="265"/>
      <c r="WQY60" s="265"/>
      <c r="WQZ60" s="265"/>
      <c r="WRA60" s="265"/>
      <c r="WRB60" s="265"/>
      <c r="WRC60" s="265"/>
      <c r="WRD60" s="265"/>
      <c r="WRE60" s="265"/>
      <c r="WRF60" s="265"/>
      <c r="WRG60" s="265"/>
      <c r="WRH60" s="466" t="e">
        <f>'Пр 5 (произв)-'!#REF!</f>
        <v>#REF!</v>
      </c>
      <c r="WRI60" s="265" t="e">
        <f>'Пр 5 (произв)-'!#REF!</f>
        <v>#REF!</v>
      </c>
      <c r="WRJ60" s="265" t="e">
        <f>'Пр 5 (произв)-'!#REF!</f>
        <v>#REF!</v>
      </c>
      <c r="WRK60" s="265" t="e">
        <f>'Пр 5 (произв)-'!#REF!</f>
        <v>#REF!</v>
      </c>
      <c r="WRL60" s="265" t="e">
        <f>'Пр 5 (произв)-'!#REF!</f>
        <v>#REF!</v>
      </c>
      <c r="WRM60" s="265"/>
      <c r="WRN60" s="265"/>
      <c r="WRO60" s="265"/>
      <c r="WRP60" s="265"/>
      <c r="WRQ60" s="265"/>
      <c r="WRR60" s="467" t="e">
        <f>'Пр 5 (произв)-'!#REF!</f>
        <v>#REF!</v>
      </c>
      <c r="WRS60" s="265" t="e">
        <f>'Пр 5 (произв)-'!#REF!</f>
        <v>#REF!</v>
      </c>
      <c r="WRT60" s="265" t="e">
        <f>'Пр 5 (произв)-'!#REF!</f>
        <v>#REF!</v>
      </c>
      <c r="WRU60" s="265" t="e">
        <f>'Пр 5 (произв)-'!#REF!</f>
        <v>#REF!</v>
      </c>
      <c r="WRV60" s="265" t="e">
        <f>'Пр 5 (произв)-'!#REF!</f>
        <v>#REF!</v>
      </c>
      <c r="WRW60" s="265"/>
      <c r="WRX60" s="265"/>
      <c r="WRY60" s="265"/>
      <c r="WRZ60" s="265"/>
      <c r="WSA60" s="265"/>
      <c r="WSB60" s="467" t="e">
        <f>'Пр 5 (произв)-'!#REF!</f>
        <v>#REF!</v>
      </c>
      <c r="WSC60" s="265" t="e">
        <f>'Пр 5 (произв)-'!#REF!</f>
        <v>#REF!</v>
      </c>
      <c r="WSD60" s="265" t="e">
        <f>'Пр 5 (произв)-'!#REF!</f>
        <v>#REF!</v>
      </c>
      <c r="WSE60" s="265" t="e">
        <f>'Пр 5 (произв)-'!#REF!</f>
        <v>#REF!</v>
      </c>
      <c r="WSF60" s="265" t="e">
        <f>'Пр 5 (произв)-'!#REF!</f>
        <v>#REF!</v>
      </c>
      <c r="WSG60" s="265"/>
      <c r="WSH60" s="265"/>
      <c r="WSI60" s="265"/>
      <c r="WSJ60" s="265"/>
      <c r="WSK60" s="265"/>
      <c r="WSL60" s="467" t="e">
        <f t="shared" ref="WSL60" si="1257">WRH60+WRR60+WSB60</f>
        <v>#REF!</v>
      </c>
      <c r="WSM60" s="468" t="e">
        <f t="shared" ref="WSM60" si="1258">WRI60+WRS60+WSC60</f>
        <v>#REF!</v>
      </c>
      <c r="WSN60" s="468" t="e">
        <f t="shared" ref="WSN60" si="1259">WRJ60+WRT60+WSD60</f>
        <v>#REF!</v>
      </c>
      <c r="WSO60" s="468" t="e">
        <f t="shared" ref="WSO60" si="1260">WRK60+WRU60+WSE60</f>
        <v>#REF!</v>
      </c>
      <c r="WSP60" s="468" t="e">
        <f t="shared" ref="WSP60" si="1261">WRL60+WRV60+WSF60</f>
        <v>#REF!</v>
      </c>
      <c r="WSQ60" s="265"/>
      <c r="WSR60" s="265"/>
      <c r="WSS60" s="265"/>
      <c r="WST60" s="265"/>
      <c r="WSU60" s="265"/>
      <c r="WSV60" s="35"/>
      <c r="WSW60" s="34" t="e">
        <f>'Пр 5 (произв)-'!#REF!</f>
        <v>#REF!</v>
      </c>
      <c r="WSX60" s="35" t="e">
        <f>'Пр 5 (произв)-'!#REF!</f>
        <v>#REF!</v>
      </c>
      <c r="WSY60" s="265" t="e">
        <f>'Пр 5 (произв)-'!#REF!</f>
        <v>#REF!</v>
      </c>
      <c r="WSZ60" s="265"/>
      <c r="WTA60" s="265"/>
      <c r="WTB60" s="265"/>
      <c r="WTC60" s="265"/>
      <c r="WTD60" s="265"/>
      <c r="WTE60" s="265"/>
      <c r="WTF60" s="265"/>
      <c r="WTG60" s="265"/>
      <c r="WTH60" s="265"/>
      <c r="WTI60" s="265"/>
      <c r="WTJ60" s="265"/>
      <c r="WTK60" s="265"/>
      <c r="WTL60" s="265"/>
      <c r="WTM60" s="265"/>
      <c r="WTN60" s="265"/>
      <c r="WTO60" s="265"/>
      <c r="WTP60" s="265"/>
      <c r="WTQ60" s="265"/>
      <c r="WTR60" s="265"/>
      <c r="WTS60" s="265"/>
      <c r="WTT60" s="466" t="e">
        <f>'Пр 5 (произв)-'!#REF!</f>
        <v>#REF!</v>
      </c>
      <c r="WTU60" s="265" t="e">
        <f>'Пр 5 (произв)-'!#REF!</f>
        <v>#REF!</v>
      </c>
      <c r="WTV60" s="265" t="e">
        <f>'Пр 5 (произв)-'!#REF!</f>
        <v>#REF!</v>
      </c>
      <c r="WTW60" s="265" t="e">
        <f>'Пр 5 (произв)-'!#REF!</f>
        <v>#REF!</v>
      </c>
      <c r="WTX60" s="265" t="e">
        <f>'Пр 5 (произв)-'!#REF!</f>
        <v>#REF!</v>
      </c>
      <c r="WTY60" s="265"/>
      <c r="WTZ60" s="265"/>
      <c r="WUA60" s="265"/>
      <c r="WUB60" s="265"/>
      <c r="WUC60" s="265"/>
      <c r="WUD60" s="467" t="e">
        <f>'Пр 5 (произв)-'!#REF!</f>
        <v>#REF!</v>
      </c>
      <c r="WUE60" s="265" t="e">
        <f>'Пр 5 (произв)-'!#REF!</f>
        <v>#REF!</v>
      </c>
      <c r="WUF60" s="265" t="e">
        <f>'Пр 5 (произв)-'!#REF!</f>
        <v>#REF!</v>
      </c>
      <c r="WUG60" s="265" t="e">
        <f>'Пр 5 (произв)-'!#REF!</f>
        <v>#REF!</v>
      </c>
      <c r="WUH60" s="265" t="e">
        <f>'Пр 5 (произв)-'!#REF!</f>
        <v>#REF!</v>
      </c>
      <c r="WUI60" s="265"/>
      <c r="WUJ60" s="265"/>
      <c r="WUK60" s="265"/>
      <c r="WUL60" s="265"/>
      <c r="WUM60" s="265"/>
      <c r="WUN60" s="467" t="e">
        <f>'Пр 5 (произв)-'!#REF!</f>
        <v>#REF!</v>
      </c>
      <c r="WUO60" s="265" t="e">
        <f>'Пр 5 (произв)-'!#REF!</f>
        <v>#REF!</v>
      </c>
      <c r="WUP60" s="265" t="e">
        <f>'Пр 5 (произв)-'!#REF!</f>
        <v>#REF!</v>
      </c>
      <c r="WUQ60" s="265" t="e">
        <f>'Пр 5 (произв)-'!#REF!</f>
        <v>#REF!</v>
      </c>
      <c r="WUR60" s="265" t="e">
        <f>'Пр 5 (произв)-'!#REF!</f>
        <v>#REF!</v>
      </c>
      <c r="WUS60" s="265"/>
      <c r="WUT60" s="265"/>
      <c r="WUU60" s="265"/>
      <c r="WUV60" s="265"/>
      <c r="WUW60" s="265"/>
      <c r="WUX60" s="467" t="e">
        <f t="shared" ref="WUX60" si="1262">WTT60+WUD60+WUN60</f>
        <v>#REF!</v>
      </c>
      <c r="WUY60" s="468" t="e">
        <f t="shared" ref="WUY60" si="1263">WTU60+WUE60+WUO60</f>
        <v>#REF!</v>
      </c>
      <c r="WUZ60" s="468" t="e">
        <f t="shared" ref="WUZ60" si="1264">WTV60+WUF60+WUP60</f>
        <v>#REF!</v>
      </c>
      <c r="WVA60" s="468" t="e">
        <f t="shared" ref="WVA60" si="1265">WTW60+WUG60+WUQ60</f>
        <v>#REF!</v>
      </c>
      <c r="WVB60" s="468" t="e">
        <f t="shared" ref="WVB60" si="1266">WTX60+WUH60+WUR60</f>
        <v>#REF!</v>
      </c>
      <c r="WVC60" s="265"/>
      <c r="WVD60" s="265"/>
      <c r="WVE60" s="265"/>
      <c r="WVF60" s="265"/>
      <c r="WVG60" s="265"/>
      <c r="WVH60" s="35"/>
      <c r="WVI60" s="34" t="e">
        <f>'Пр 5 (произв)-'!#REF!</f>
        <v>#REF!</v>
      </c>
      <c r="WVJ60" s="35" t="e">
        <f>'Пр 5 (произв)-'!#REF!</f>
        <v>#REF!</v>
      </c>
      <c r="WVK60" s="265" t="e">
        <f>'Пр 5 (произв)-'!#REF!</f>
        <v>#REF!</v>
      </c>
      <c r="WVL60" s="265"/>
      <c r="WVM60" s="265"/>
      <c r="WVN60" s="265"/>
      <c r="WVO60" s="265"/>
      <c r="WVP60" s="265"/>
      <c r="WVQ60" s="265"/>
      <c r="WVR60" s="265"/>
      <c r="WVS60" s="265"/>
      <c r="WVT60" s="265"/>
      <c r="WVU60" s="265"/>
      <c r="WVV60" s="265"/>
      <c r="WVW60" s="265"/>
      <c r="WVX60" s="265"/>
      <c r="WVY60" s="265"/>
      <c r="WVZ60" s="265"/>
      <c r="WWA60" s="265"/>
      <c r="WWB60" s="265"/>
      <c r="WWC60" s="265"/>
      <c r="WWD60" s="265"/>
      <c r="WWE60" s="265"/>
      <c r="WWF60" s="466" t="e">
        <f>'Пр 5 (произв)-'!#REF!</f>
        <v>#REF!</v>
      </c>
      <c r="WWG60" s="265" t="e">
        <f>'Пр 5 (произв)-'!#REF!</f>
        <v>#REF!</v>
      </c>
      <c r="WWH60" s="265" t="e">
        <f>'Пр 5 (произв)-'!#REF!</f>
        <v>#REF!</v>
      </c>
      <c r="WWI60" s="265" t="e">
        <f>'Пр 5 (произв)-'!#REF!</f>
        <v>#REF!</v>
      </c>
      <c r="WWJ60" s="265" t="e">
        <f>'Пр 5 (произв)-'!#REF!</f>
        <v>#REF!</v>
      </c>
      <c r="WWK60" s="265"/>
      <c r="WWL60" s="265"/>
      <c r="WWM60" s="265"/>
      <c r="WWN60" s="265"/>
      <c r="WWO60" s="265"/>
      <c r="WWP60" s="467" t="e">
        <f>'Пр 5 (произв)-'!#REF!</f>
        <v>#REF!</v>
      </c>
      <c r="WWQ60" s="265" t="e">
        <f>'Пр 5 (произв)-'!#REF!</f>
        <v>#REF!</v>
      </c>
      <c r="WWR60" s="265" t="e">
        <f>'Пр 5 (произв)-'!#REF!</f>
        <v>#REF!</v>
      </c>
      <c r="WWS60" s="265" t="e">
        <f>'Пр 5 (произв)-'!#REF!</f>
        <v>#REF!</v>
      </c>
      <c r="WWT60" s="265" t="e">
        <f>'Пр 5 (произв)-'!#REF!</f>
        <v>#REF!</v>
      </c>
      <c r="WWU60" s="265"/>
      <c r="WWV60" s="265"/>
      <c r="WWW60" s="265"/>
      <c r="WWX60" s="265"/>
      <c r="WWY60" s="265"/>
      <c r="WWZ60" s="467" t="e">
        <f>'Пр 5 (произв)-'!#REF!</f>
        <v>#REF!</v>
      </c>
      <c r="WXA60" s="265" t="e">
        <f>'Пр 5 (произв)-'!#REF!</f>
        <v>#REF!</v>
      </c>
      <c r="WXB60" s="265" t="e">
        <f>'Пр 5 (произв)-'!#REF!</f>
        <v>#REF!</v>
      </c>
      <c r="WXC60" s="265" t="e">
        <f>'Пр 5 (произв)-'!#REF!</f>
        <v>#REF!</v>
      </c>
      <c r="WXD60" s="265" t="e">
        <f>'Пр 5 (произв)-'!#REF!</f>
        <v>#REF!</v>
      </c>
      <c r="WXE60" s="265"/>
      <c r="WXF60" s="265"/>
      <c r="WXG60" s="265"/>
      <c r="WXH60" s="265"/>
      <c r="WXI60" s="265"/>
      <c r="WXJ60" s="467" t="e">
        <f t="shared" ref="WXJ60" si="1267">WWF60+WWP60+WWZ60</f>
        <v>#REF!</v>
      </c>
      <c r="WXK60" s="468" t="e">
        <f t="shared" ref="WXK60" si="1268">WWG60+WWQ60+WXA60</f>
        <v>#REF!</v>
      </c>
      <c r="WXL60" s="468" t="e">
        <f t="shared" ref="WXL60" si="1269">WWH60+WWR60+WXB60</f>
        <v>#REF!</v>
      </c>
      <c r="WXM60" s="468" t="e">
        <f t="shared" ref="WXM60" si="1270">WWI60+WWS60+WXC60</f>
        <v>#REF!</v>
      </c>
      <c r="WXN60" s="468" t="e">
        <f t="shared" ref="WXN60" si="1271">WWJ60+WWT60+WXD60</f>
        <v>#REF!</v>
      </c>
      <c r="WXO60" s="265"/>
      <c r="WXP60" s="265"/>
      <c r="WXQ60" s="265"/>
      <c r="WXR60" s="265"/>
      <c r="WXS60" s="265"/>
      <c r="WXT60" s="35"/>
      <c r="WXU60" s="34" t="e">
        <f>'Пр 5 (произв)-'!#REF!</f>
        <v>#REF!</v>
      </c>
      <c r="WXV60" s="35" t="e">
        <f>'Пр 5 (произв)-'!#REF!</f>
        <v>#REF!</v>
      </c>
      <c r="WXW60" s="265" t="e">
        <f>'Пр 5 (произв)-'!#REF!</f>
        <v>#REF!</v>
      </c>
      <c r="WXX60" s="265"/>
      <c r="WXY60" s="265"/>
      <c r="WXZ60" s="265"/>
      <c r="WYA60" s="265"/>
      <c r="WYB60" s="265"/>
      <c r="WYC60" s="265"/>
      <c r="WYD60" s="265"/>
      <c r="WYE60" s="265"/>
      <c r="WYF60" s="265"/>
      <c r="WYG60" s="265"/>
      <c r="WYH60" s="265"/>
      <c r="WYI60" s="265"/>
      <c r="WYJ60" s="265"/>
      <c r="WYK60" s="265"/>
      <c r="WYL60" s="265"/>
      <c r="WYM60" s="265"/>
      <c r="WYN60" s="265"/>
      <c r="WYO60" s="265"/>
      <c r="WYP60" s="265"/>
      <c r="WYQ60" s="265"/>
      <c r="WYR60" s="466" t="e">
        <f>'Пр 5 (произв)-'!#REF!</f>
        <v>#REF!</v>
      </c>
      <c r="WYS60" s="265" t="e">
        <f>'Пр 5 (произв)-'!#REF!</f>
        <v>#REF!</v>
      </c>
      <c r="WYT60" s="265" t="e">
        <f>'Пр 5 (произв)-'!#REF!</f>
        <v>#REF!</v>
      </c>
      <c r="WYU60" s="265" t="e">
        <f>'Пр 5 (произв)-'!#REF!</f>
        <v>#REF!</v>
      </c>
      <c r="WYV60" s="265" t="e">
        <f>'Пр 5 (произв)-'!#REF!</f>
        <v>#REF!</v>
      </c>
      <c r="WYW60" s="265"/>
      <c r="WYX60" s="265"/>
      <c r="WYY60" s="265"/>
      <c r="WYZ60" s="265"/>
      <c r="WZA60" s="265"/>
      <c r="WZB60" s="467" t="e">
        <f>'Пр 5 (произв)-'!#REF!</f>
        <v>#REF!</v>
      </c>
      <c r="WZC60" s="265" t="e">
        <f>'Пр 5 (произв)-'!#REF!</f>
        <v>#REF!</v>
      </c>
      <c r="WZD60" s="265" t="e">
        <f>'Пр 5 (произв)-'!#REF!</f>
        <v>#REF!</v>
      </c>
      <c r="WZE60" s="265" t="e">
        <f>'Пр 5 (произв)-'!#REF!</f>
        <v>#REF!</v>
      </c>
      <c r="WZF60" s="265" t="e">
        <f>'Пр 5 (произв)-'!#REF!</f>
        <v>#REF!</v>
      </c>
      <c r="WZG60" s="265"/>
      <c r="WZH60" s="265"/>
      <c r="WZI60" s="265"/>
      <c r="WZJ60" s="265"/>
      <c r="WZK60" s="265"/>
      <c r="WZL60" s="467" t="e">
        <f>'Пр 5 (произв)-'!#REF!</f>
        <v>#REF!</v>
      </c>
      <c r="WZM60" s="265" t="e">
        <f>'Пр 5 (произв)-'!#REF!</f>
        <v>#REF!</v>
      </c>
      <c r="WZN60" s="265" t="e">
        <f>'Пр 5 (произв)-'!#REF!</f>
        <v>#REF!</v>
      </c>
      <c r="WZO60" s="265" t="e">
        <f>'Пр 5 (произв)-'!#REF!</f>
        <v>#REF!</v>
      </c>
      <c r="WZP60" s="265" t="e">
        <f>'Пр 5 (произв)-'!#REF!</f>
        <v>#REF!</v>
      </c>
      <c r="WZQ60" s="265"/>
      <c r="WZR60" s="265"/>
      <c r="WZS60" s="265"/>
      <c r="WZT60" s="265"/>
      <c r="WZU60" s="265"/>
      <c r="WZV60" s="467" t="e">
        <f t="shared" ref="WZV60" si="1272">WYR60+WZB60+WZL60</f>
        <v>#REF!</v>
      </c>
      <c r="WZW60" s="468" t="e">
        <f t="shared" ref="WZW60" si="1273">WYS60+WZC60+WZM60</f>
        <v>#REF!</v>
      </c>
      <c r="WZX60" s="468" t="e">
        <f t="shared" ref="WZX60" si="1274">WYT60+WZD60+WZN60</f>
        <v>#REF!</v>
      </c>
      <c r="WZY60" s="468" t="e">
        <f t="shared" ref="WZY60" si="1275">WYU60+WZE60+WZO60</f>
        <v>#REF!</v>
      </c>
      <c r="WZZ60" s="468" t="e">
        <f t="shared" ref="WZZ60" si="1276">WYV60+WZF60+WZP60</f>
        <v>#REF!</v>
      </c>
      <c r="XAA60" s="265"/>
      <c r="XAB60" s="265"/>
      <c r="XAC60" s="265"/>
      <c r="XAD60" s="265"/>
      <c r="XAE60" s="265"/>
      <c r="XAF60" s="35"/>
      <c r="XAG60" s="34" t="e">
        <f>'Пр 5 (произв)-'!#REF!</f>
        <v>#REF!</v>
      </c>
      <c r="XAH60" s="35" t="e">
        <f>'Пр 5 (произв)-'!#REF!</f>
        <v>#REF!</v>
      </c>
      <c r="XAI60" s="265" t="e">
        <f>'Пр 5 (произв)-'!#REF!</f>
        <v>#REF!</v>
      </c>
      <c r="XAJ60" s="265"/>
      <c r="XAK60" s="265"/>
      <c r="XAL60" s="265"/>
      <c r="XAM60" s="265"/>
      <c r="XAN60" s="265"/>
      <c r="XAO60" s="265"/>
      <c r="XAP60" s="265"/>
      <c r="XAQ60" s="265"/>
      <c r="XAR60" s="265"/>
      <c r="XAS60" s="265"/>
      <c r="XAT60" s="265"/>
      <c r="XAU60" s="265"/>
      <c r="XAV60" s="265"/>
      <c r="XAW60" s="265"/>
      <c r="XAX60" s="265"/>
      <c r="XAY60" s="265"/>
      <c r="XAZ60" s="265"/>
      <c r="XBA60" s="265"/>
      <c r="XBB60" s="265"/>
      <c r="XBC60" s="265"/>
      <c r="XBD60" s="466" t="e">
        <f>'Пр 5 (произв)-'!#REF!</f>
        <v>#REF!</v>
      </c>
      <c r="XBE60" s="265" t="e">
        <f>'Пр 5 (произв)-'!#REF!</f>
        <v>#REF!</v>
      </c>
      <c r="XBF60" s="265" t="e">
        <f>'Пр 5 (произв)-'!#REF!</f>
        <v>#REF!</v>
      </c>
      <c r="XBG60" s="265" t="e">
        <f>'Пр 5 (произв)-'!#REF!</f>
        <v>#REF!</v>
      </c>
      <c r="XBH60" s="265" t="e">
        <f>'Пр 5 (произв)-'!#REF!</f>
        <v>#REF!</v>
      </c>
      <c r="XBI60" s="265"/>
      <c r="XBJ60" s="265"/>
      <c r="XBK60" s="265"/>
      <c r="XBL60" s="265"/>
      <c r="XBM60" s="265"/>
      <c r="XBN60" s="467" t="e">
        <f>'Пр 5 (произв)-'!#REF!</f>
        <v>#REF!</v>
      </c>
      <c r="XBO60" s="265" t="e">
        <f>'Пр 5 (произв)-'!#REF!</f>
        <v>#REF!</v>
      </c>
      <c r="XBP60" s="265" t="e">
        <f>'Пр 5 (произв)-'!#REF!</f>
        <v>#REF!</v>
      </c>
      <c r="XBQ60" s="265" t="e">
        <f>'Пр 5 (произв)-'!#REF!</f>
        <v>#REF!</v>
      </c>
      <c r="XBR60" s="265" t="e">
        <f>'Пр 5 (произв)-'!#REF!</f>
        <v>#REF!</v>
      </c>
      <c r="XBS60" s="265"/>
      <c r="XBT60" s="265"/>
      <c r="XBU60" s="265"/>
      <c r="XBV60" s="265"/>
      <c r="XBW60" s="265"/>
      <c r="XBX60" s="467" t="e">
        <f>'Пр 5 (произв)-'!#REF!</f>
        <v>#REF!</v>
      </c>
      <c r="XBY60" s="265" t="e">
        <f>'Пр 5 (произв)-'!#REF!</f>
        <v>#REF!</v>
      </c>
      <c r="XBZ60" s="265" t="e">
        <f>'Пр 5 (произв)-'!#REF!</f>
        <v>#REF!</v>
      </c>
      <c r="XCA60" s="265" t="e">
        <f>'Пр 5 (произв)-'!#REF!</f>
        <v>#REF!</v>
      </c>
      <c r="XCB60" s="265" t="e">
        <f>'Пр 5 (произв)-'!#REF!</f>
        <v>#REF!</v>
      </c>
      <c r="XCC60" s="265"/>
      <c r="XCD60" s="265"/>
      <c r="XCE60" s="265"/>
      <c r="XCF60" s="265"/>
      <c r="XCG60" s="265"/>
      <c r="XCH60" s="467" t="e">
        <f t="shared" ref="XCH60" si="1277">XBD60+XBN60+XBX60</f>
        <v>#REF!</v>
      </c>
      <c r="XCI60" s="468" t="e">
        <f t="shared" ref="XCI60" si="1278">XBE60+XBO60+XBY60</f>
        <v>#REF!</v>
      </c>
      <c r="XCJ60" s="468" t="e">
        <f t="shared" ref="XCJ60" si="1279">XBF60+XBP60+XBZ60</f>
        <v>#REF!</v>
      </c>
      <c r="XCK60" s="468" t="e">
        <f t="shared" ref="XCK60" si="1280">XBG60+XBQ60+XCA60</f>
        <v>#REF!</v>
      </c>
      <c r="XCL60" s="468" t="e">
        <f t="shared" ref="XCL60" si="1281">XBH60+XBR60+XCB60</f>
        <v>#REF!</v>
      </c>
      <c r="XCM60" s="265"/>
      <c r="XCN60" s="265"/>
      <c r="XCO60" s="265"/>
      <c r="XCP60" s="265"/>
      <c r="XCQ60" s="265"/>
      <c r="XCR60" s="35"/>
      <c r="XCS60" s="34" t="e">
        <f>'Пр 5 (произв)-'!#REF!</f>
        <v>#REF!</v>
      </c>
      <c r="XCT60" s="35" t="e">
        <f>'Пр 5 (произв)-'!#REF!</f>
        <v>#REF!</v>
      </c>
      <c r="XCU60" s="265" t="e">
        <f>'Пр 5 (произв)-'!#REF!</f>
        <v>#REF!</v>
      </c>
      <c r="XCV60" s="265"/>
      <c r="XCW60" s="265"/>
      <c r="XCX60" s="265"/>
      <c r="XCY60" s="265"/>
      <c r="XCZ60" s="265"/>
      <c r="XDA60" s="265"/>
      <c r="XDB60" s="265"/>
      <c r="XDC60" s="265"/>
      <c r="XDD60" s="265"/>
      <c r="XDE60" s="265"/>
      <c r="XDF60" s="265"/>
      <c r="XDG60" s="265"/>
      <c r="XDH60" s="265"/>
      <c r="XDI60" s="265"/>
      <c r="XDJ60" s="265"/>
      <c r="XDK60" s="265"/>
      <c r="XDL60" s="265"/>
      <c r="XDM60" s="265"/>
      <c r="XDN60" s="265"/>
      <c r="XDO60" s="265"/>
      <c r="XDP60" s="466" t="e">
        <f>'Пр 5 (произв)-'!#REF!</f>
        <v>#REF!</v>
      </c>
      <c r="XDQ60" s="265" t="e">
        <f>'Пр 5 (произв)-'!#REF!</f>
        <v>#REF!</v>
      </c>
      <c r="XDR60" s="265" t="e">
        <f>'Пр 5 (произв)-'!#REF!</f>
        <v>#REF!</v>
      </c>
      <c r="XDS60" s="265" t="e">
        <f>'Пр 5 (произв)-'!#REF!</f>
        <v>#REF!</v>
      </c>
      <c r="XDT60" s="265" t="e">
        <f>'Пр 5 (произв)-'!#REF!</f>
        <v>#REF!</v>
      </c>
      <c r="XDU60" s="265"/>
      <c r="XDV60" s="265"/>
      <c r="XDW60" s="265"/>
      <c r="XDX60" s="265"/>
      <c r="XDY60" s="265"/>
      <c r="XDZ60" s="467" t="e">
        <f>'Пр 5 (произв)-'!#REF!</f>
        <v>#REF!</v>
      </c>
      <c r="XEA60" s="265" t="e">
        <f>'Пр 5 (произв)-'!#REF!</f>
        <v>#REF!</v>
      </c>
      <c r="XEB60" s="265" t="e">
        <f>'Пр 5 (произв)-'!#REF!</f>
        <v>#REF!</v>
      </c>
      <c r="XEC60" s="265" t="e">
        <f>'Пр 5 (произв)-'!#REF!</f>
        <v>#REF!</v>
      </c>
      <c r="XED60" s="265" t="e">
        <f>'Пр 5 (произв)-'!#REF!</f>
        <v>#REF!</v>
      </c>
      <c r="XEE60" s="265"/>
      <c r="XEF60" s="265"/>
      <c r="XEG60" s="265"/>
      <c r="XEH60" s="265"/>
      <c r="XEI60" s="265"/>
      <c r="XEJ60" s="467" t="e">
        <f>'Пр 5 (произв)-'!#REF!</f>
        <v>#REF!</v>
      </c>
      <c r="XEK60" s="265" t="e">
        <f>'Пр 5 (произв)-'!#REF!</f>
        <v>#REF!</v>
      </c>
      <c r="XEL60" s="265" t="e">
        <f>'Пр 5 (произв)-'!#REF!</f>
        <v>#REF!</v>
      </c>
      <c r="XEM60" s="265" t="e">
        <f>'Пр 5 (произв)-'!#REF!</f>
        <v>#REF!</v>
      </c>
      <c r="XEN60" s="265" t="e">
        <f>'Пр 5 (произв)-'!#REF!</f>
        <v>#REF!</v>
      </c>
      <c r="XEO60" s="265"/>
      <c r="XEP60" s="265"/>
      <c r="XEQ60" s="265"/>
      <c r="XER60" s="265"/>
      <c r="XES60" s="265"/>
      <c r="XET60" s="467" t="e">
        <f t="shared" ref="XET60" si="1282">XDP60+XDZ60+XEJ60</f>
        <v>#REF!</v>
      </c>
      <c r="XEU60" s="468" t="e">
        <f t="shared" ref="XEU60" si="1283">XDQ60+XEA60+XEK60</f>
        <v>#REF!</v>
      </c>
      <c r="XEV60" s="468" t="e">
        <f t="shared" ref="XEV60" si="1284">XDR60+XEB60+XEL60</f>
        <v>#REF!</v>
      </c>
      <c r="XEW60" s="468" t="e">
        <f t="shared" ref="XEW60" si="1285">XDS60+XEC60+XEM60</f>
        <v>#REF!</v>
      </c>
      <c r="XEX60" s="468" t="e">
        <f t="shared" ref="XEX60" si="1286">XDT60+XED60+XEN60</f>
        <v>#REF!</v>
      </c>
      <c r="XEY60" s="265"/>
      <c r="XEZ60" s="265"/>
      <c r="XFA60" s="265"/>
      <c r="XFB60" s="265"/>
      <c r="XFC60" s="265"/>
      <c r="XFD60" s="35"/>
    </row>
    <row r="61" spans="1:16384" s="39" customFormat="1" ht="24" customHeight="1" x14ac:dyDescent="0.25">
      <c r="A61" s="34" t="str">
        <f>'Пр 5 (произв)-'!A61</f>
        <v>1.5.1.2</v>
      </c>
      <c r="B61" s="35" t="str">
        <f>'Пр 5 (произв)-'!B61</f>
        <v>Установка ветрогенераторов в д. Мгла (4 шт)</v>
      </c>
      <c r="C61" s="265" t="str">
        <f>'Пр 5 (произв)-'!C61</f>
        <v>K_ЗР.19</v>
      </c>
      <c r="D61" s="465">
        <f t="shared" si="1"/>
        <v>0</v>
      </c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465">
        <f>'Пр 5 (произв)-'!R61</f>
        <v>0</v>
      </c>
      <c r="Y61" s="265">
        <f>'Пр 5 (произв)-'!S61</f>
        <v>0</v>
      </c>
      <c r="Z61" s="265">
        <f>'Пр 5 (произв)-'!T61</f>
        <v>0</v>
      </c>
      <c r="AA61" s="265">
        <f>'Пр 5 (произв)-'!U61</f>
        <v>0</v>
      </c>
      <c r="AB61" s="265">
        <f>'Пр 5 (произв)-'!V61</f>
        <v>0</v>
      </c>
      <c r="AC61" s="265"/>
      <c r="AD61" s="265"/>
      <c r="AE61" s="265"/>
      <c r="AF61" s="265"/>
      <c r="AG61" s="265"/>
      <c r="AH61" s="465">
        <f>'Пр 5 (произв)-'!AE61</f>
        <v>0</v>
      </c>
      <c r="AI61" s="265">
        <f>'Пр 5 (произв)-'!AF61</f>
        <v>0</v>
      </c>
      <c r="AJ61" s="265">
        <f>'Пр 5 (произв)-'!AG61</f>
        <v>0</v>
      </c>
      <c r="AK61" s="265">
        <f>'Пр 5 (произв)-'!AH61</f>
        <v>0</v>
      </c>
      <c r="AL61" s="265">
        <f>'Пр 5 (произв)-'!AI61</f>
        <v>0</v>
      </c>
      <c r="AM61" s="265"/>
      <c r="AN61" s="265"/>
      <c r="AO61" s="265"/>
      <c r="AP61" s="265"/>
      <c r="AQ61" s="265"/>
      <c r="AR61" s="465">
        <f>'Пр 5 (произв)-'!AR61</f>
        <v>0</v>
      </c>
      <c r="AS61" s="265">
        <f>'Пр 5 (произв)-'!AS61</f>
        <v>0</v>
      </c>
      <c r="AT61" s="265">
        <f>'Пр 5 (произв)-'!AT61</f>
        <v>0</v>
      </c>
      <c r="AU61" s="265">
        <f>'Пр 5 (произв)-'!AU61</f>
        <v>0</v>
      </c>
      <c r="AV61" s="265">
        <f>'Пр 5 (произв)-'!AV61</f>
        <v>0</v>
      </c>
      <c r="AW61" s="265"/>
      <c r="AX61" s="265"/>
      <c r="AY61" s="265"/>
      <c r="AZ61" s="265"/>
      <c r="BA61" s="265"/>
      <c r="BB61" s="465">
        <f t="shared" si="2"/>
        <v>0</v>
      </c>
      <c r="BC61" s="468">
        <f t="shared" si="3"/>
        <v>0</v>
      </c>
      <c r="BD61" s="468">
        <f t="shared" si="4"/>
        <v>0</v>
      </c>
      <c r="BE61" s="468">
        <f t="shared" si="5"/>
        <v>0</v>
      </c>
      <c r="BF61" s="468">
        <f t="shared" si="6"/>
        <v>0</v>
      </c>
      <c r="BG61" s="265"/>
      <c r="BH61" s="265"/>
      <c r="BI61" s="265"/>
      <c r="BJ61" s="265"/>
      <c r="BK61" s="265"/>
      <c r="BL61" s="35"/>
    </row>
    <row r="62" spans="1:16384" s="39" customFormat="1" ht="24" customHeight="1" x14ac:dyDescent="0.25">
      <c r="A62" s="34" t="str">
        <f>'Пр 5 (произв)-'!A62</f>
        <v>1.5.1.3</v>
      </c>
      <c r="B62" s="35" t="str">
        <f>'Пр 5 (произв)-'!B62</f>
        <v>Установка ветрогенераторов в д. Белушье (4 шт)</v>
      </c>
      <c r="C62" s="265" t="str">
        <f>'Пр 5 (произв)-'!C62</f>
        <v>K_ЗР.20</v>
      </c>
      <c r="D62" s="465">
        <f t="shared" si="1"/>
        <v>0</v>
      </c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465">
        <f>'Пр 5 (произв)-'!R62</f>
        <v>0</v>
      </c>
      <c r="Y62" s="265">
        <f>'Пр 5 (произв)-'!S62</f>
        <v>0</v>
      </c>
      <c r="Z62" s="265">
        <f>'Пр 5 (произв)-'!T62</f>
        <v>0</v>
      </c>
      <c r="AA62" s="265">
        <f>'Пр 5 (произв)-'!U62</f>
        <v>0</v>
      </c>
      <c r="AB62" s="265">
        <f>'Пр 5 (произв)-'!V62</f>
        <v>0</v>
      </c>
      <c r="AC62" s="265"/>
      <c r="AD62" s="265"/>
      <c r="AE62" s="265"/>
      <c r="AF62" s="265"/>
      <c r="AG62" s="265"/>
      <c r="AH62" s="465">
        <f>'Пр 5 (произв)-'!AE62</f>
        <v>0</v>
      </c>
      <c r="AI62" s="265">
        <f>'Пр 5 (произв)-'!AF62</f>
        <v>0</v>
      </c>
      <c r="AJ62" s="265">
        <f>'Пр 5 (произв)-'!AG62</f>
        <v>0</v>
      </c>
      <c r="AK62" s="265">
        <f>'Пр 5 (произв)-'!AH62</f>
        <v>0</v>
      </c>
      <c r="AL62" s="265">
        <f>'Пр 5 (произв)-'!AI62</f>
        <v>0</v>
      </c>
      <c r="AM62" s="265"/>
      <c r="AN62" s="265"/>
      <c r="AO62" s="265"/>
      <c r="AP62" s="265"/>
      <c r="AQ62" s="265"/>
      <c r="AR62" s="465">
        <f>'Пр 5 (произв)-'!AR62</f>
        <v>0</v>
      </c>
      <c r="AS62" s="265">
        <f>'Пр 5 (произв)-'!AS62</f>
        <v>0</v>
      </c>
      <c r="AT62" s="265">
        <f>'Пр 5 (произв)-'!AT62</f>
        <v>0</v>
      </c>
      <c r="AU62" s="265">
        <f>'Пр 5 (произв)-'!AU62</f>
        <v>0</v>
      </c>
      <c r="AV62" s="265">
        <f>'Пр 5 (произв)-'!AV62</f>
        <v>0</v>
      </c>
      <c r="AW62" s="265"/>
      <c r="AX62" s="265"/>
      <c r="AY62" s="265"/>
      <c r="AZ62" s="265"/>
      <c r="BA62" s="265"/>
      <c r="BB62" s="465">
        <f t="shared" si="2"/>
        <v>0</v>
      </c>
      <c r="BC62" s="468">
        <f t="shared" si="3"/>
        <v>0</v>
      </c>
      <c r="BD62" s="468">
        <f t="shared" si="4"/>
        <v>0</v>
      </c>
      <c r="BE62" s="468">
        <f t="shared" si="5"/>
        <v>0</v>
      </c>
      <c r="BF62" s="468">
        <f t="shared" si="6"/>
        <v>0</v>
      </c>
      <c r="BG62" s="265"/>
      <c r="BH62" s="265"/>
      <c r="BI62" s="265"/>
      <c r="BJ62" s="265"/>
      <c r="BK62" s="265"/>
      <c r="BL62" s="35"/>
    </row>
    <row r="63" spans="1:16384" s="39" customFormat="1" ht="24" customHeight="1" x14ac:dyDescent="0.25">
      <c r="A63" s="34" t="str">
        <f>'Пр 5 (произв)-'!A63</f>
        <v>1.5.4.1</v>
      </c>
      <c r="B63" s="35" t="str">
        <f>'Пр 5 (произв)-'!B63</f>
        <v>Создание интеллектуальной системы учета электрической энергии</v>
      </c>
      <c r="C63" s="265" t="str">
        <f>'Пр 5 (произв)-'!C63</f>
        <v>K_ЗР.21</v>
      </c>
      <c r="D63" s="465">
        <f t="shared" si="1"/>
        <v>0</v>
      </c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465">
        <f>'Пр 5 (произв)-'!R63</f>
        <v>0</v>
      </c>
      <c r="Y63" s="265">
        <f>'Пр 5 (произв)-'!S63</f>
        <v>0</v>
      </c>
      <c r="Z63" s="265">
        <f>'Пр 5 (произв)-'!T63</f>
        <v>0</v>
      </c>
      <c r="AA63" s="265">
        <f>'Пр 5 (произв)-'!U63</f>
        <v>0</v>
      </c>
      <c r="AB63" s="265">
        <f>'Пр 5 (произв)-'!V63</f>
        <v>0</v>
      </c>
      <c r="AC63" s="265"/>
      <c r="AD63" s="265"/>
      <c r="AE63" s="265"/>
      <c r="AF63" s="265"/>
      <c r="AG63" s="265"/>
      <c r="AH63" s="465">
        <f>'Пр 5 (произв)-'!AE63</f>
        <v>0</v>
      </c>
      <c r="AI63" s="265">
        <f>'Пр 5 (произв)-'!AF63</f>
        <v>0</v>
      </c>
      <c r="AJ63" s="265">
        <f>'Пр 5 (произв)-'!AG63</f>
        <v>0</v>
      </c>
      <c r="AK63" s="265">
        <f>'Пр 5 (произв)-'!AH63</f>
        <v>0</v>
      </c>
      <c r="AL63" s="265">
        <f>'Пр 5 (произв)-'!AI63</f>
        <v>0</v>
      </c>
      <c r="AM63" s="265"/>
      <c r="AN63" s="265"/>
      <c r="AO63" s="265"/>
      <c r="AP63" s="265"/>
      <c r="AQ63" s="265"/>
      <c r="AR63" s="465">
        <f>'Пр 5 (произв)-'!AR63</f>
        <v>0</v>
      </c>
      <c r="AS63" s="265">
        <f>'Пр 5 (произв)-'!AS63</f>
        <v>0</v>
      </c>
      <c r="AT63" s="265">
        <f>'Пр 5 (произв)-'!AT63</f>
        <v>0</v>
      </c>
      <c r="AU63" s="265">
        <f>'Пр 5 (произв)-'!AU63</f>
        <v>0</v>
      </c>
      <c r="AV63" s="265">
        <f>'Пр 5 (произв)-'!AV63</f>
        <v>0</v>
      </c>
      <c r="AW63" s="265"/>
      <c r="AX63" s="265"/>
      <c r="AY63" s="265"/>
      <c r="AZ63" s="265"/>
      <c r="BA63" s="265"/>
      <c r="BB63" s="465">
        <f t="shared" si="2"/>
        <v>0</v>
      </c>
      <c r="BC63" s="468">
        <f t="shared" si="3"/>
        <v>0</v>
      </c>
      <c r="BD63" s="468">
        <f t="shared" si="4"/>
        <v>0</v>
      </c>
      <c r="BE63" s="468">
        <f t="shared" si="5"/>
        <v>0</v>
      </c>
      <c r="BF63" s="468">
        <f t="shared" si="6"/>
        <v>0</v>
      </c>
      <c r="BG63" s="265"/>
      <c r="BH63" s="265"/>
      <c r="BI63" s="265"/>
      <c r="BJ63" s="265"/>
      <c r="BK63" s="265"/>
      <c r="BL63" s="35"/>
    </row>
  </sheetData>
  <mergeCells count="31">
    <mergeCell ref="AR15:AV15"/>
    <mergeCell ref="AR13:BK13"/>
    <mergeCell ref="BL13:BL16"/>
    <mergeCell ref="X14:AG14"/>
    <mergeCell ref="AH14:AQ14"/>
    <mergeCell ref="AR14:BA14"/>
    <mergeCell ref="BB14:BK14"/>
    <mergeCell ref="AW15:BA15"/>
    <mergeCell ref="BB15:BF15"/>
    <mergeCell ref="BG15:BK15"/>
    <mergeCell ref="X15:AB15"/>
    <mergeCell ref="AC15:AG15"/>
    <mergeCell ref="AH15:AL15"/>
    <mergeCell ref="AM15:AQ15"/>
    <mergeCell ref="R11:AH11"/>
    <mergeCell ref="A13:A16"/>
    <mergeCell ref="B13:B16"/>
    <mergeCell ref="C13:C16"/>
    <mergeCell ref="D13:M14"/>
    <mergeCell ref="N13:W14"/>
    <mergeCell ref="X13:AQ13"/>
    <mergeCell ref="D15:H15"/>
    <mergeCell ref="I15:M15"/>
    <mergeCell ref="N15:R15"/>
    <mergeCell ref="S15:W15"/>
    <mergeCell ref="R10:AH10"/>
    <mergeCell ref="AM1:AQ1"/>
    <mergeCell ref="A3:AQ3"/>
    <mergeCell ref="R5:Z5"/>
    <mergeCell ref="R6:Z6"/>
    <mergeCell ref="U8:V8"/>
  </mergeCells>
  <pageMargins left="0.59055118110236227" right="0.59055118110236227" top="0.78740157480314965" bottom="0.39370078740157483" header="0.19685039370078741" footer="0.19685039370078741"/>
  <pageSetup paperSize="8" pageOrder="overThenDown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39" max="6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view="pageBreakPreview" zoomScaleNormal="100" workbookViewId="0">
      <pane xSplit="3" ySplit="17" topLeftCell="D18" activePane="bottomRight" state="frozen"/>
      <selection pane="topRight" activeCell="D1" sqref="D1"/>
      <selection pane="bottomLeft" activeCell="A18" sqref="A18"/>
      <selection pane="bottomRight" activeCell="E15" sqref="E15:I15"/>
    </sheetView>
  </sheetViews>
  <sheetFormatPr defaultRowHeight="15" outlineLevelRow="1" x14ac:dyDescent="0.25"/>
  <cols>
    <col min="1" max="1" width="9.28515625" style="12" customWidth="1"/>
    <col min="2" max="2" width="28.42578125" style="12" customWidth="1"/>
    <col min="3" max="3" width="11.85546875" style="12" customWidth="1"/>
    <col min="4" max="4" width="17.28515625" style="529" customWidth="1"/>
    <col min="5" max="20" width="5.28515625" style="12" customWidth="1"/>
    <col min="21" max="21" width="4.28515625" style="12" customWidth="1"/>
    <col min="22" max="22" width="4.42578125" style="12" customWidth="1"/>
    <col min="23" max="25" width="5.28515625" style="12" customWidth="1"/>
    <col min="26" max="26" width="4.28515625" style="12" customWidth="1"/>
    <col min="27" max="27" width="4.7109375" style="12" customWidth="1"/>
    <col min="28" max="29" width="5.28515625" style="12" customWidth="1"/>
    <col min="30" max="256" width="9.140625" style="12"/>
    <col min="257" max="257" width="9.28515625" style="12" customWidth="1"/>
    <col min="258" max="258" width="28.42578125" style="12" customWidth="1"/>
    <col min="259" max="259" width="11.85546875" style="12" customWidth="1"/>
    <col min="260" max="260" width="13.140625" style="12" customWidth="1"/>
    <col min="261" max="285" width="5.28515625" style="12" customWidth="1"/>
    <col min="286" max="512" width="9.140625" style="12"/>
    <col min="513" max="513" width="9.28515625" style="12" customWidth="1"/>
    <col min="514" max="514" width="28.42578125" style="12" customWidth="1"/>
    <col min="515" max="515" width="11.85546875" style="12" customWidth="1"/>
    <col min="516" max="516" width="13.140625" style="12" customWidth="1"/>
    <col min="517" max="541" width="5.28515625" style="12" customWidth="1"/>
    <col min="542" max="768" width="9.140625" style="12"/>
    <col min="769" max="769" width="9.28515625" style="12" customWidth="1"/>
    <col min="770" max="770" width="28.42578125" style="12" customWidth="1"/>
    <col min="771" max="771" width="11.85546875" style="12" customWidth="1"/>
    <col min="772" max="772" width="13.140625" style="12" customWidth="1"/>
    <col min="773" max="797" width="5.28515625" style="12" customWidth="1"/>
    <col min="798" max="1024" width="9.140625" style="12"/>
    <col min="1025" max="1025" width="9.28515625" style="12" customWidth="1"/>
    <col min="1026" max="1026" width="28.42578125" style="12" customWidth="1"/>
    <col min="1027" max="1027" width="11.85546875" style="12" customWidth="1"/>
    <col min="1028" max="1028" width="13.140625" style="12" customWidth="1"/>
    <col min="1029" max="1053" width="5.28515625" style="12" customWidth="1"/>
    <col min="1054" max="1280" width="9.140625" style="12"/>
    <col min="1281" max="1281" width="9.28515625" style="12" customWidth="1"/>
    <col min="1282" max="1282" width="28.42578125" style="12" customWidth="1"/>
    <col min="1283" max="1283" width="11.85546875" style="12" customWidth="1"/>
    <col min="1284" max="1284" width="13.140625" style="12" customWidth="1"/>
    <col min="1285" max="1309" width="5.28515625" style="12" customWidth="1"/>
    <col min="1310" max="1536" width="9.140625" style="12"/>
    <col min="1537" max="1537" width="9.28515625" style="12" customWidth="1"/>
    <col min="1538" max="1538" width="28.42578125" style="12" customWidth="1"/>
    <col min="1539" max="1539" width="11.85546875" style="12" customWidth="1"/>
    <col min="1540" max="1540" width="13.140625" style="12" customWidth="1"/>
    <col min="1541" max="1565" width="5.28515625" style="12" customWidth="1"/>
    <col min="1566" max="1792" width="9.140625" style="12"/>
    <col min="1793" max="1793" width="9.28515625" style="12" customWidth="1"/>
    <col min="1794" max="1794" width="28.42578125" style="12" customWidth="1"/>
    <col min="1795" max="1795" width="11.85546875" style="12" customWidth="1"/>
    <col min="1796" max="1796" width="13.140625" style="12" customWidth="1"/>
    <col min="1797" max="1821" width="5.28515625" style="12" customWidth="1"/>
    <col min="1822" max="2048" width="9.140625" style="12"/>
    <col min="2049" max="2049" width="9.28515625" style="12" customWidth="1"/>
    <col min="2050" max="2050" width="28.42578125" style="12" customWidth="1"/>
    <col min="2051" max="2051" width="11.85546875" style="12" customWidth="1"/>
    <col min="2052" max="2052" width="13.140625" style="12" customWidth="1"/>
    <col min="2053" max="2077" width="5.28515625" style="12" customWidth="1"/>
    <col min="2078" max="2304" width="9.140625" style="12"/>
    <col min="2305" max="2305" width="9.28515625" style="12" customWidth="1"/>
    <col min="2306" max="2306" width="28.42578125" style="12" customWidth="1"/>
    <col min="2307" max="2307" width="11.85546875" style="12" customWidth="1"/>
    <col min="2308" max="2308" width="13.140625" style="12" customWidth="1"/>
    <col min="2309" max="2333" width="5.28515625" style="12" customWidth="1"/>
    <col min="2334" max="2560" width="9.140625" style="12"/>
    <col min="2561" max="2561" width="9.28515625" style="12" customWidth="1"/>
    <col min="2562" max="2562" width="28.42578125" style="12" customWidth="1"/>
    <col min="2563" max="2563" width="11.85546875" style="12" customWidth="1"/>
    <col min="2564" max="2564" width="13.140625" style="12" customWidth="1"/>
    <col min="2565" max="2589" width="5.28515625" style="12" customWidth="1"/>
    <col min="2590" max="2816" width="9.140625" style="12"/>
    <col min="2817" max="2817" width="9.28515625" style="12" customWidth="1"/>
    <col min="2818" max="2818" width="28.42578125" style="12" customWidth="1"/>
    <col min="2819" max="2819" width="11.85546875" style="12" customWidth="1"/>
    <col min="2820" max="2820" width="13.140625" style="12" customWidth="1"/>
    <col min="2821" max="2845" width="5.28515625" style="12" customWidth="1"/>
    <col min="2846" max="3072" width="9.140625" style="12"/>
    <col min="3073" max="3073" width="9.28515625" style="12" customWidth="1"/>
    <col min="3074" max="3074" width="28.42578125" style="12" customWidth="1"/>
    <col min="3075" max="3075" width="11.85546875" style="12" customWidth="1"/>
    <col min="3076" max="3076" width="13.140625" style="12" customWidth="1"/>
    <col min="3077" max="3101" width="5.28515625" style="12" customWidth="1"/>
    <col min="3102" max="3328" width="9.140625" style="12"/>
    <col min="3329" max="3329" width="9.28515625" style="12" customWidth="1"/>
    <col min="3330" max="3330" width="28.42578125" style="12" customWidth="1"/>
    <col min="3331" max="3331" width="11.85546875" style="12" customWidth="1"/>
    <col min="3332" max="3332" width="13.140625" style="12" customWidth="1"/>
    <col min="3333" max="3357" width="5.28515625" style="12" customWidth="1"/>
    <col min="3358" max="3584" width="9.140625" style="12"/>
    <col min="3585" max="3585" width="9.28515625" style="12" customWidth="1"/>
    <col min="3586" max="3586" width="28.42578125" style="12" customWidth="1"/>
    <col min="3587" max="3587" width="11.85546875" style="12" customWidth="1"/>
    <col min="3588" max="3588" width="13.140625" style="12" customWidth="1"/>
    <col min="3589" max="3613" width="5.28515625" style="12" customWidth="1"/>
    <col min="3614" max="3840" width="9.140625" style="12"/>
    <col min="3841" max="3841" width="9.28515625" style="12" customWidth="1"/>
    <col min="3842" max="3842" width="28.42578125" style="12" customWidth="1"/>
    <col min="3843" max="3843" width="11.85546875" style="12" customWidth="1"/>
    <col min="3844" max="3844" width="13.140625" style="12" customWidth="1"/>
    <col min="3845" max="3869" width="5.28515625" style="12" customWidth="1"/>
    <col min="3870" max="4096" width="9.140625" style="12"/>
    <col min="4097" max="4097" width="9.28515625" style="12" customWidth="1"/>
    <col min="4098" max="4098" width="28.42578125" style="12" customWidth="1"/>
    <col min="4099" max="4099" width="11.85546875" style="12" customWidth="1"/>
    <col min="4100" max="4100" width="13.140625" style="12" customWidth="1"/>
    <col min="4101" max="4125" width="5.28515625" style="12" customWidth="1"/>
    <col min="4126" max="4352" width="9.140625" style="12"/>
    <col min="4353" max="4353" width="9.28515625" style="12" customWidth="1"/>
    <col min="4354" max="4354" width="28.42578125" style="12" customWidth="1"/>
    <col min="4355" max="4355" width="11.85546875" style="12" customWidth="1"/>
    <col min="4356" max="4356" width="13.140625" style="12" customWidth="1"/>
    <col min="4357" max="4381" width="5.28515625" style="12" customWidth="1"/>
    <col min="4382" max="4608" width="9.140625" style="12"/>
    <col min="4609" max="4609" width="9.28515625" style="12" customWidth="1"/>
    <col min="4610" max="4610" width="28.42578125" style="12" customWidth="1"/>
    <col min="4611" max="4611" width="11.85546875" style="12" customWidth="1"/>
    <col min="4612" max="4612" width="13.140625" style="12" customWidth="1"/>
    <col min="4613" max="4637" width="5.28515625" style="12" customWidth="1"/>
    <col min="4638" max="4864" width="9.140625" style="12"/>
    <col min="4865" max="4865" width="9.28515625" style="12" customWidth="1"/>
    <col min="4866" max="4866" width="28.42578125" style="12" customWidth="1"/>
    <col min="4867" max="4867" width="11.85546875" style="12" customWidth="1"/>
    <col min="4868" max="4868" width="13.140625" style="12" customWidth="1"/>
    <col min="4869" max="4893" width="5.28515625" style="12" customWidth="1"/>
    <col min="4894" max="5120" width="9.140625" style="12"/>
    <col min="5121" max="5121" width="9.28515625" style="12" customWidth="1"/>
    <col min="5122" max="5122" width="28.42578125" style="12" customWidth="1"/>
    <col min="5123" max="5123" width="11.85546875" style="12" customWidth="1"/>
    <col min="5124" max="5124" width="13.140625" style="12" customWidth="1"/>
    <col min="5125" max="5149" width="5.28515625" style="12" customWidth="1"/>
    <col min="5150" max="5376" width="9.140625" style="12"/>
    <col min="5377" max="5377" width="9.28515625" style="12" customWidth="1"/>
    <col min="5378" max="5378" width="28.42578125" style="12" customWidth="1"/>
    <col min="5379" max="5379" width="11.85546875" style="12" customWidth="1"/>
    <col min="5380" max="5380" width="13.140625" style="12" customWidth="1"/>
    <col min="5381" max="5405" width="5.28515625" style="12" customWidth="1"/>
    <col min="5406" max="5632" width="9.140625" style="12"/>
    <col min="5633" max="5633" width="9.28515625" style="12" customWidth="1"/>
    <col min="5634" max="5634" width="28.42578125" style="12" customWidth="1"/>
    <col min="5635" max="5635" width="11.85546875" style="12" customWidth="1"/>
    <col min="5636" max="5636" width="13.140625" style="12" customWidth="1"/>
    <col min="5637" max="5661" width="5.28515625" style="12" customWidth="1"/>
    <col min="5662" max="5888" width="9.140625" style="12"/>
    <col min="5889" max="5889" width="9.28515625" style="12" customWidth="1"/>
    <col min="5890" max="5890" width="28.42578125" style="12" customWidth="1"/>
    <col min="5891" max="5891" width="11.85546875" style="12" customWidth="1"/>
    <col min="5892" max="5892" width="13.140625" style="12" customWidth="1"/>
    <col min="5893" max="5917" width="5.28515625" style="12" customWidth="1"/>
    <col min="5918" max="6144" width="9.140625" style="12"/>
    <col min="6145" max="6145" width="9.28515625" style="12" customWidth="1"/>
    <col min="6146" max="6146" width="28.42578125" style="12" customWidth="1"/>
    <col min="6147" max="6147" width="11.85546875" style="12" customWidth="1"/>
    <col min="6148" max="6148" width="13.140625" style="12" customWidth="1"/>
    <col min="6149" max="6173" width="5.28515625" style="12" customWidth="1"/>
    <col min="6174" max="6400" width="9.140625" style="12"/>
    <col min="6401" max="6401" width="9.28515625" style="12" customWidth="1"/>
    <col min="6402" max="6402" width="28.42578125" style="12" customWidth="1"/>
    <col min="6403" max="6403" width="11.85546875" style="12" customWidth="1"/>
    <col min="6404" max="6404" width="13.140625" style="12" customWidth="1"/>
    <col min="6405" max="6429" width="5.28515625" style="12" customWidth="1"/>
    <col min="6430" max="6656" width="9.140625" style="12"/>
    <col min="6657" max="6657" width="9.28515625" style="12" customWidth="1"/>
    <col min="6658" max="6658" width="28.42578125" style="12" customWidth="1"/>
    <col min="6659" max="6659" width="11.85546875" style="12" customWidth="1"/>
    <col min="6660" max="6660" width="13.140625" style="12" customWidth="1"/>
    <col min="6661" max="6685" width="5.28515625" style="12" customWidth="1"/>
    <col min="6686" max="6912" width="9.140625" style="12"/>
    <col min="6913" max="6913" width="9.28515625" style="12" customWidth="1"/>
    <col min="6914" max="6914" width="28.42578125" style="12" customWidth="1"/>
    <col min="6915" max="6915" width="11.85546875" style="12" customWidth="1"/>
    <col min="6916" max="6916" width="13.140625" style="12" customWidth="1"/>
    <col min="6917" max="6941" width="5.28515625" style="12" customWidth="1"/>
    <col min="6942" max="7168" width="9.140625" style="12"/>
    <col min="7169" max="7169" width="9.28515625" style="12" customWidth="1"/>
    <col min="7170" max="7170" width="28.42578125" style="12" customWidth="1"/>
    <col min="7171" max="7171" width="11.85546875" style="12" customWidth="1"/>
    <col min="7172" max="7172" width="13.140625" style="12" customWidth="1"/>
    <col min="7173" max="7197" width="5.28515625" style="12" customWidth="1"/>
    <col min="7198" max="7424" width="9.140625" style="12"/>
    <col min="7425" max="7425" width="9.28515625" style="12" customWidth="1"/>
    <col min="7426" max="7426" width="28.42578125" style="12" customWidth="1"/>
    <col min="7427" max="7427" width="11.85546875" style="12" customWidth="1"/>
    <col min="7428" max="7428" width="13.140625" style="12" customWidth="1"/>
    <col min="7429" max="7453" width="5.28515625" style="12" customWidth="1"/>
    <col min="7454" max="7680" width="9.140625" style="12"/>
    <col min="7681" max="7681" width="9.28515625" style="12" customWidth="1"/>
    <col min="7682" max="7682" width="28.42578125" style="12" customWidth="1"/>
    <col min="7683" max="7683" width="11.85546875" style="12" customWidth="1"/>
    <col min="7684" max="7684" width="13.140625" style="12" customWidth="1"/>
    <col min="7685" max="7709" width="5.28515625" style="12" customWidth="1"/>
    <col min="7710" max="7936" width="9.140625" style="12"/>
    <col min="7937" max="7937" width="9.28515625" style="12" customWidth="1"/>
    <col min="7938" max="7938" width="28.42578125" style="12" customWidth="1"/>
    <col min="7939" max="7939" width="11.85546875" style="12" customWidth="1"/>
    <col min="7940" max="7940" width="13.140625" style="12" customWidth="1"/>
    <col min="7941" max="7965" width="5.28515625" style="12" customWidth="1"/>
    <col min="7966" max="8192" width="9.140625" style="12"/>
    <col min="8193" max="8193" width="9.28515625" style="12" customWidth="1"/>
    <col min="8194" max="8194" width="28.42578125" style="12" customWidth="1"/>
    <col min="8195" max="8195" width="11.85546875" style="12" customWidth="1"/>
    <col min="8196" max="8196" width="13.140625" style="12" customWidth="1"/>
    <col min="8197" max="8221" width="5.28515625" style="12" customWidth="1"/>
    <col min="8222" max="8448" width="9.140625" style="12"/>
    <col min="8449" max="8449" width="9.28515625" style="12" customWidth="1"/>
    <col min="8450" max="8450" width="28.42578125" style="12" customWidth="1"/>
    <col min="8451" max="8451" width="11.85546875" style="12" customWidth="1"/>
    <col min="8452" max="8452" width="13.140625" style="12" customWidth="1"/>
    <col min="8453" max="8477" width="5.28515625" style="12" customWidth="1"/>
    <col min="8478" max="8704" width="9.140625" style="12"/>
    <col min="8705" max="8705" width="9.28515625" style="12" customWidth="1"/>
    <col min="8706" max="8706" width="28.42578125" style="12" customWidth="1"/>
    <col min="8707" max="8707" width="11.85546875" style="12" customWidth="1"/>
    <col min="8708" max="8708" width="13.140625" style="12" customWidth="1"/>
    <col min="8709" max="8733" width="5.28515625" style="12" customWidth="1"/>
    <col min="8734" max="8960" width="9.140625" style="12"/>
    <col min="8961" max="8961" width="9.28515625" style="12" customWidth="1"/>
    <col min="8962" max="8962" width="28.42578125" style="12" customWidth="1"/>
    <col min="8963" max="8963" width="11.85546875" style="12" customWidth="1"/>
    <col min="8964" max="8964" width="13.140625" style="12" customWidth="1"/>
    <col min="8965" max="8989" width="5.28515625" style="12" customWidth="1"/>
    <col min="8990" max="9216" width="9.140625" style="12"/>
    <col min="9217" max="9217" width="9.28515625" style="12" customWidth="1"/>
    <col min="9218" max="9218" width="28.42578125" style="12" customWidth="1"/>
    <col min="9219" max="9219" width="11.85546875" style="12" customWidth="1"/>
    <col min="9220" max="9220" width="13.140625" style="12" customWidth="1"/>
    <col min="9221" max="9245" width="5.28515625" style="12" customWidth="1"/>
    <col min="9246" max="9472" width="9.140625" style="12"/>
    <col min="9473" max="9473" width="9.28515625" style="12" customWidth="1"/>
    <col min="9474" max="9474" width="28.42578125" style="12" customWidth="1"/>
    <col min="9475" max="9475" width="11.85546875" style="12" customWidth="1"/>
    <col min="9476" max="9476" width="13.140625" style="12" customWidth="1"/>
    <col min="9477" max="9501" width="5.28515625" style="12" customWidth="1"/>
    <col min="9502" max="9728" width="9.140625" style="12"/>
    <col min="9729" max="9729" width="9.28515625" style="12" customWidth="1"/>
    <col min="9730" max="9730" width="28.42578125" style="12" customWidth="1"/>
    <col min="9731" max="9731" width="11.85546875" style="12" customWidth="1"/>
    <col min="9732" max="9732" width="13.140625" style="12" customWidth="1"/>
    <col min="9733" max="9757" width="5.28515625" style="12" customWidth="1"/>
    <col min="9758" max="9984" width="9.140625" style="12"/>
    <col min="9985" max="9985" width="9.28515625" style="12" customWidth="1"/>
    <col min="9986" max="9986" width="28.42578125" style="12" customWidth="1"/>
    <col min="9987" max="9987" width="11.85546875" style="12" customWidth="1"/>
    <col min="9988" max="9988" width="13.140625" style="12" customWidth="1"/>
    <col min="9989" max="10013" width="5.28515625" style="12" customWidth="1"/>
    <col min="10014" max="10240" width="9.140625" style="12"/>
    <col min="10241" max="10241" width="9.28515625" style="12" customWidth="1"/>
    <col min="10242" max="10242" width="28.42578125" style="12" customWidth="1"/>
    <col min="10243" max="10243" width="11.85546875" style="12" customWidth="1"/>
    <col min="10244" max="10244" width="13.140625" style="12" customWidth="1"/>
    <col min="10245" max="10269" width="5.28515625" style="12" customWidth="1"/>
    <col min="10270" max="10496" width="9.140625" style="12"/>
    <col min="10497" max="10497" width="9.28515625" style="12" customWidth="1"/>
    <col min="10498" max="10498" width="28.42578125" style="12" customWidth="1"/>
    <col min="10499" max="10499" width="11.85546875" style="12" customWidth="1"/>
    <col min="10500" max="10500" width="13.140625" style="12" customWidth="1"/>
    <col min="10501" max="10525" width="5.28515625" style="12" customWidth="1"/>
    <col min="10526" max="10752" width="9.140625" style="12"/>
    <col min="10753" max="10753" width="9.28515625" style="12" customWidth="1"/>
    <col min="10754" max="10754" width="28.42578125" style="12" customWidth="1"/>
    <col min="10755" max="10755" width="11.85546875" style="12" customWidth="1"/>
    <col min="10756" max="10756" width="13.140625" style="12" customWidth="1"/>
    <col min="10757" max="10781" width="5.28515625" style="12" customWidth="1"/>
    <col min="10782" max="11008" width="9.140625" style="12"/>
    <col min="11009" max="11009" width="9.28515625" style="12" customWidth="1"/>
    <col min="11010" max="11010" width="28.42578125" style="12" customWidth="1"/>
    <col min="11011" max="11011" width="11.85546875" style="12" customWidth="1"/>
    <col min="11012" max="11012" width="13.140625" style="12" customWidth="1"/>
    <col min="11013" max="11037" width="5.28515625" style="12" customWidth="1"/>
    <col min="11038" max="11264" width="9.140625" style="12"/>
    <col min="11265" max="11265" width="9.28515625" style="12" customWidth="1"/>
    <col min="11266" max="11266" width="28.42578125" style="12" customWidth="1"/>
    <col min="11267" max="11267" width="11.85546875" style="12" customWidth="1"/>
    <col min="11268" max="11268" width="13.140625" style="12" customWidth="1"/>
    <col min="11269" max="11293" width="5.28515625" style="12" customWidth="1"/>
    <col min="11294" max="11520" width="9.140625" style="12"/>
    <col min="11521" max="11521" width="9.28515625" style="12" customWidth="1"/>
    <col min="11522" max="11522" width="28.42578125" style="12" customWidth="1"/>
    <col min="11523" max="11523" width="11.85546875" style="12" customWidth="1"/>
    <col min="11524" max="11524" width="13.140625" style="12" customWidth="1"/>
    <col min="11525" max="11549" width="5.28515625" style="12" customWidth="1"/>
    <col min="11550" max="11776" width="9.140625" style="12"/>
    <col min="11777" max="11777" width="9.28515625" style="12" customWidth="1"/>
    <col min="11778" max="11778" width="28.42578125" style="12" customWidth="1"/>
    <col min="11779" max="11779" width="11.85546875" style="12" customWidth="1"/>
    <col min="11780" max="11780" width="13.140625" style="12" customWidth="1"/>
    <col min="11781" max="11805" width="5.28515625" style="12" customWidth="1"/>
    <col min="11806" max="12032" width="9.140625" style="12"/>
    <col min="12033" max="12033" width="9.28515625" style="12" customWidth="1"/>
    <col min="12034" max="12034" width="28.42578125" style="12" customWidth="1"/>
    <col min="12035" max="12035" width="11.85546875" style="12" customWidth="1"/>
    <col min="12036" max="12036" width="13.140625" style="12" customWidth="1"/>
    <col min="12037" max="12061" width="5.28515625" style="12" customWidth="1"/>
    <col min="12062" max="12288" width="9.140625" style="12"/>
    <col min="12289" max="12289" width="9.28515625" style="12" customWidth="1"/>
    <col min="12290" max="12290" width="28.42578125" style="12" customWidth="1"/>
    <col min="12291" max="12291" width="11.85546875" style="12" customWidth="1"/>
    <col min="12292" max="12292" width="13.140625" style="12" customWidth="1"/>
    <col min="12293" max="12317" width="5.28515625" style="12" customWidth="1"/>
    <col min="12318" max="12544" width="9.140625" style="12"/>
    <col min="12545" max="12545" width="9.28515625" style="12" customWidth="1"/>
    <col min="12546" max="12546" width="28.42578125" style="12" customWidth="1"/>
    <col min="12547" max="12547" width="11.85546875" style="12" customWidth="1"/>
    <col min="12548" max="12548" width="13.140625" style="12" customWidth="1"/>
    <col min="12549" max="12573" width="5.28515625" style="12" customWidth="1"/>
    <col min="12574" max="12800" width="9.140625" style="12"/>
    <col min="12801" max="12801" width="9.28515625" style="12" customWidth="1"/>
    <col min="12802" max="12802" width="28.42578125" style="12" customWidth="1"/>
    <col min="12803" max="12803" width="11.85546875" style="12" customWidth="1"/>
    <col min="12804" max="12804" width="13.140625" style="12" customWidth="1"/>
    <col min="12805" max="12829" width="5.28515625" style="12" customWidth="1"/>
    <col min="12830" max="13056" width="9.140625" style="12"/>
    <col min="13057" max="13057" width="9.28515625" style="12" customWidth="1"/>
    <col min="13058" max="13058" width="28.42578125" style="12" customWidth="1"/>
    <col min="13059" max="13059" width="11.85546875" style="12" customWidth="1"/>
    <col min="13060" max="13060" width="13.140625" style="12" customWidth="1"/>
    <col min="13061" max="13085" width="5.28515625" style="12" customWidth="1"/>
    <col min="13086" max="13312" width="9.140625" style="12"/>
    <col min="13313" max="13313" width="9.28515625" style="12" customWidth="1"/>
    <col min="13314" max="13314" width="28.42578125" style="12" customWidth="1"/>
    <col min="13315" max="13315" width="11.85546875" style="12" customWidth="1"/>
    <col min="13316" max="13316" width="13.140625" style="12" customWidth="1"/>
    <col min="13317" max="13341" width="5.28515625" style="12" customWidth="1"/>
    <col min="13342" max="13568" width="9.140625" style="12"/>
    <col min="13569" max="13569" width="9.28515625" style="12" customWidth="1"/>
    <col min="13570" max="13570" width="28.42578125" style="12" customWidth="1"/>
    <col min="13571" max="13571" width="11.85546875" style="12" customWidth="1"/>
    <col min="13572" max="13572" width="13.140625" style="12" customWidth="1"/>
    <col min="13573" max="13597" width="5.28515625" style="12" customWidth="1"/>
    <col min="13598" max="13824" width="9.140625" style="12"/>
    <col min="13825" max="13825" width="9.28515625" style="12" customWidth="1"/>
    <col min="13826" max="13826" width="28.42578125" style="12" customWidth="1"/>
    <col min="13827" max="13827" width="11.85546875" style="12" customWidth="1"/>
    <col min="13828" max="13828" width="13.140625" style="12" customWidth="1"/>
    <col min="13829" max="13853" width="5.28515625" style="12" customWidth="1"/>
    <col min="13854" max="14080" width="9.140625" style="12"/>
    <col min="14081" max="14081" width="9.28515625" style="12" customWidth="1"/>
    <col min="14082" max="14082" width="28.42578125" style="12" customWidth="1"/>
    <col min="14083" max="14083" width="11.85546875" style="12" customWidth="1"/>
    <col min="14084" max="14084" width="13.140625" style="12" customWidth="1"/>
    <col min="14085" max="14109" width="5.28515625" style="12" customWidth="1"/>
    <col min="14110" max="14336" width="9.140625" style="12"/>
    <col min="14337" max="14337" width="9.28515625" style="12" customWidth="1"/>
    <col min="14338" max="14338" width="28.42578125" style="12" customWidth="1"/>
    <col min="14339" max="14339" width="11.85546875" style="12" customWidth="1"/>
    <col min="14340" max="14340" width="13.140625" style="12" customWidth="1"/>
    <col min="14341" max="14365" width="5.28515625" style="12" customWidth="1"/>
    <col min="14366" max="14592" width="9.140625" style="12"/>
    <col min="14593" max="14593" width="9.28515625" style="12" customWidth="1"/>
    <col min="14594" max="14594" width="28.42578125" style="12" customWidth="1"/>
    <col min="14595" max="14595" width="11.85546875" style="12" customWidth="1"/>
    <col min="14596" max="14596" width="13.140625" style="12" customWidth="1"/>
    <col min="14597" max="14621" width="5.28515625" style="12" customWidth="1"/>
    <col min="14622" max="14848" width="9.140625" style="12"/>
    <col min="14849" max="14849" width="9.28515625" style="12" customWidth="1"/>
    <col min="14850" max="14850" width="28.42578125" style="12" customWidth="1"/>
    <col min="14851" max="14851" width="11.85546875" style="12" customWidth="1"/>
    <col min="14852" max="14852" width="13.140625" style="12" customWidth="1"/>
    <col min="14853" max="14877" width="5.28515625" style="12" customWidth="1"/>
    <col min="14878" max="15104" width="9.140625" style="12"/>
    <col min="15105" max="15105" width="9.28515625" style="12" customWidth="1"/>
    <col min="15106" max="15106" width="28.42578125" style="12" customWidth="1"/>
    <col min="15107" max="15107" width="11.85546875" style="12" customWidth="1"/>
    <col min="15108" max="15108" width="13.140625" style="12" customWidth="1"/>
    <col min="15109" max="15133" width="5.28515625" style="12" customWidth="1"/>
    <col min="15134" max="15360" width="9.140625" style="12"/>
    <col min="15361" max="15361" width="9.28515625" style="12" customWidth="1"/>
    <col min="15362" max="15362" width="28.42578125" style="12" customWidth="1"/>
    <col min="15363" max="15363" width="11.85546875" style="12" customWidth="1"/>
    <col min="15364" max="15364" width="13.140625" style="12" customWidth="1"/>
    <col min="15365" max="15389" width="5.28515625" style="12" customWidth="1"/>
    <col min="15390" max="15616" width="9.140625" style="12"/>
    <col min="15617" max="15617" width="9.28515625" style="12" customWidth="1"/>
    <col min="15618" max="15618" width="28.42578125" style="12" customWidth="1"/>
    <col min="15619" max="15619" width="11.85546875" style="12" customWidth="1"/>
    <col min="15620" max="15620" width="13.140625" style="12" customWidth="1"/>
    <col min="15621" max="15645" width="5.28515625" style="12" customWidth="1"/>
    <col min="15646" max="15872" width="9.140625" style="12"/>
    <col min="15873" max="15873" width="9.28515625" style="12" customWidth="1"/>
    <col min="15874" max="15874" width="28.42578125" style="12" customWidth="1"/>
    <col min="15875" max="15875" width="11.85546875" style="12" customWidth="1"/>
    <col min="15876" max="15876" width="13.140625" style="12" customWidth="1"/>
    <col min="15877" max="15901" width="5.28515625" style="12" customWidth="1"/>
    <col min="15902" max="16128" width="9.140625" style="12"/>
    <col min="16129" max="16129" width="9.28515625" style="12" customWidth="1"/>
    <col min="16130" max="16130" width="28.42578125" style="12" customWidth="1"/>
    <col min="16131" max="16131" width="11.85546875" style="12" customWidth="1"/>
    <col min="16132" max="16132" width="13.140625" style="12" customWidth="1"/>
    <col min="16133" max="16157" width="5.28515625" style="12" customWidth="1"/>
    <col min="16158" max="16384" width="9.140625" style="12"/>
  </cols>
  <sheetData>
    <row r="1" spans="1:29" s="40" customFormat="1" ht="32.25" customHeight="1" outlineLevel="1" x14ac:dyDescent="0.25">
      <c r="D1" s="530"/>
      <c r="K1" s="41"/>
      <c r="L1" s="41"/>
      <c r="M1" s="41"/>
      <c r="N1" s="41"/>
      <c r="T1" s="41"/>
      <c r="U1" s="41"/>
      <c r="V1" s="41"/>
      <c r="W1" s="41"/>
      <c r="X1" s="41"/>
      <c r="Z1" s="614" t="s">
        <v>303</v>
      </c>
      <c r="AA1" s="614"/>
      <c r="AB1" s="614"/>
      <c r="AC1" s="614"/>
    </row>
    <row r="2" spans="1:29" outlineLevel="1" x14ac:dyDescent="0.25"/>
    <row r="3" spans="1:29" s="57" customFormat="1" ht="12.75" outlineLevel="1" x14ac:dyDescent="0.2">
      <c r="A3" s="669" t="s">
        <v>304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669"/>
      <c r="AC3" s="669"/>
    </row>
    <row r="4" spans="1:29" s="58" customFormat="1" ht="12" outlineLevel="1" x14ac:dyDescent="0.2">
      <c r="D4" s="531"/>
    </row>
    <row r="5" spans="1:29" s="57" customFormat="1" ht="12.75" outlineLevel="1" x14ac:dyDescent="0.2">
      <c r="D5" s="63"/>
      <c r="H5" s="59" t="s">
        <v>2</v>
      </c>
      <c r="I5" s="670" t="str">
        <f>'Пр 1 (произв)'!M5</f>
        <v>Муниципальное предприятие Заполярного района "Севержилкомсервис"</v>
      </c>
      <c r="J5" s="671"/>
      <c r="K5" s="671"/>
      <c r="L5" s="671"/>
      <c r="M5" s="671"/>
      <c r="N5" s="671"/>
      <c r="O5" s="671"/>
      <c r="P5" s="671"/>
      <c r="Q5" s="671"/>
      <c r="W5" s="60"/>
      <c r="X5" s="60"/>
      <c r="Y5" s="60"/>
      <c r="Z5" s="60"/>
      <c r="AA5" s="60"/>
      <c r="AB5" s="60"/>
      <c r="AC5" s="60"/>
    </row>
    <row r="6" spans="1:29" s="2" customFormat="1" ht="12.75" customHeight="1" outlineLevel="1" x14ac:dyDescent="0.2">
      <c r="D6" s="27"/>
      <c r="I6" s="672" t="s">
        <v>3</v>
      </c>
      <c r="J6" s="672"/>
      <c r="K6" s="672"/>
      <c r="L6" s="672"/>
      <c r="M6" s="672"/>
      <c r="N6" s="672"/>
      <c r="O6" s="672"/>
      <c r="P6" s="672"/>
      <c r="Q6" s="672"/>
      <c r="W6" s="54"/>
      <c r="X6" s="54"/>
      <c r="Y6" s="54"/>
      <c r="Z6" s="54"/>
      <c r="AA6" s="54"/>
      <c r="AB6" s="54"/>
      <c r="AC6" s="54"/>
    </row>
    <row r="7" spans="1:29" s="57" customFormat="1" ht="12.75" outlineLevel="1" x14ac:dyDescent="0.2">
      <c r="D7" s="63"/>
      <c r="J7" s="61"/>
      <c r="K7" s="61"/>
      <c r="L7" s="61"/>
      <c r="M7" s="61"/>
      <c r="O7" s="60"/>
      <c r="P7" s="60"/>
      <c r="T7" s="60"/>
      <c r="U7" s="60"/>
      <c r="V7" s="60"/>
      <c r="W7" s="60"/>
      <c r="X7" s="60"/>
      <c r="Y7" s="60"/>
      <c r="Z7" s="60"/>
      <c r="AA7" s="60"/>
      <c r="AB7" s="60"/>
      <c r="AC7" s="60"/>
    </row>
    <row r="8" spans="1:29" s="57" customFormat="1" ht="12.75" customHeight="1" outlineLevel="1" x14ac:dyDescent="0.2">
      <c r="D8" s="63"/>
      <c r="K8" s="59" t="s">
        <v>4</v>
      </c>
      <c r="L8" s="673" t="s">
        <v>510</v>
      </c>
      <c r="M8" s="673"/>
      <c r="N8" s="57" t="s">
        <v>5</v>
      </c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spans="1:29" s="57" customFormat="1" ht="12.75" customHeight="1" outlineLevel="1" x14ac:dyDescent="0.2">
      <c r="D9" s="63"/>
      <c r="K9" s="59"/>
      <c r="L9" s="255"/>
      <c r="M9" s="255"/>
      <c r="T9" s="62"/>
      <c r="U9" s="62"/>
      <c r="V9" s="62"/>
      <c r="W9" s="62"/>
      <c r="X9" s="62"/>
      <c r="Y9" s="62"/>
      <c r="Z9" s="62"/>
      <c r="AA9" s="62"/>
      <c r="AB9" s="62"/>
      <c r="AC9" s="62"/>
    </row>
    <row r="10" spans="1:29" s="57" customFormat="1" ht="12.75" customHeight="1" outlineLevel="1" x14ac:dyDescent="0.2">
      <c r="D10" s="63"/>
      <c r="K10" s="59"/>
      <c r="L10" s="255"/>
      <c r="M10" s="255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1:29" s="57" customFormat="1" ht="12.75" customHeight="1" outlineLevel="1" x14ac:dyDescent="0.2">
      <c r="D11" s="63"/>
      <c r="K11" s="59"/>
      <c r="L11" s="255"/>
      <c r="M11" s="255"/>
      <c r="T11" s="62"/>
      <c r="U11" s="62"/>
      <c r="V11" s="62"/>
      <c r="W11" s="62"/>
      <c r="X11" s="62"/>
      <c r="Y11" s="62"/>
      <c r="Z11" s="62"/>
      <c r="AA11" s="62"/>
      <c r="AB11" s="62"/>
      <c r="AC11" s="62"/>
    </row>
    <row r="12" spans="1:29" s="57" customFormat="1" ht="12.75" outlineLevel="1" x14ac:dyDescent="0.2">
      <c r="D12" s="63"/>
    </row>
    <row r="13" spans="1:29" s="63" customFormat="1" ht="16.5" customHeight="1" x14ac:dyDescent="0.2">
      <c r="A13" s="668" t="s">
        <v>8</v>
      </c>
      <c r="B13" s="668" t="s">
        <v>106</v>
      </c>
      <c r="C13" s="668" t="s">
        <v>10</v>
      </c>
      <c r="D13" s="668" t="s">
        <v>305</v>
      </c>
      <c r="E13" s="668" t="s">
        <v>306</v>
      </c>
      <c r="F13" s="668"/>
      <c r="G13" s="668"/>
      <c r="H13" s="668"/>
      <c r="I13" s="668"/>
      <c r="J13" s="668" t="s">
        <v>307</v>
      </c>
      <c r="K13" s="668"/>
      <c r="L13" s="668"/>
      <c r="M13" s="668"/>
      <c r="N13" s="668"/>
      <c r="O13" s="668"/>
      <c r="P13" s="668"/>
      <c r="Q13" s="668"/>
      <c r="R13" s="668"/>
      <c r="S13" s="668"/>
      <c r="T13" s="668"/>
      <c r="U13" s="668"/>
      <c r="V13" s="668"/>
      <c r="W13" s="668"/>
      <c r="X13" s="668"/>
      <c r="Y13" s="668"/>
      <c r="Z13" s="668"/>
      <c r="AA13" s="668"/>
      <c r="AB13" s="668"/>
      <c r="AC13" s="668"/>
    </row>
    <row r="14" spans="1:29" s="63" customFormat="1" ht="38.25" customHeight="1" x14ac:dyDescent="0.2">
      <c r="A14" s="668"/>
      <c r="B14" s="668"/>
      <c r="C14" s="668"/>
      <c r="D14" s="668"/>
      <c r="E14" s="668"/>
      <c r="F14" s="668"/>
      <c r="G14" s="668"/>
      <c r="H14" s="668"/>
      <c r="I14" s="668"/>
      <c r="J14" s="668" t="s">
        <v>1444</v>
      </c>
      <c r="K14" s="668"/>
      <c r="L14" s="668"/>
      <c r="M14" s="668"/>
      <c r="N14" s="668"/>
      <c r="O14" s="668" t="s">
        <v>1445</v>
      </c>
      <c r="P14" s="668"/>
      <c r="Q14" s="668"/>
      <c r="R14" s="668"/>
      <c r="S14" s="668"/>
      <c r="T14" s="668" t="s">
        <v>1446</v>
      </c>
      <c r="U14" s="668"/>
      <c r="V14" s="668"/>
      <c r="W14" s="668"/>
      <c r="X14" s="668"/>
      <c r="Y14" s="668" t="s">
        <v>111</v>
      </c>
      <c r="Z14" s="668"/>
      <c r="AA14" s="668"/>
      <c r="AB14" s="668"/>
      <c r="AC14" s="668"/>
    </row>
    <row r="15" spans="1:29" s="63" customFormat="1" ht="38.25" customHeight="1" x14ac:dyDescent="0.2">
      <c r="A15" s="668"/>
      <c r="B15" s="668"/>
      <c r="C15" s="668"/>
      <c r="D15" s="668"/>
      <c r="E15" s="668" t="s">
        <v>308</v>
      </c>
      <c r="F15" s="668"/>
      <c r="G15" s="668"/>
      <c r="H15" s="668"/>
      <c r="I15" s="668"/>
      <c r="J15" s="668" t="s">
        <v>308</v>
      </c>
      <c r="K15" s="668"/>
      <c r="L15" s="668"/>
      <c r="M15" s="668"/>
      <c r="N15" s="668"/>
      <c r="O15" s="668" t="s">
        <v>308</v>
      </c>
      <c r="P15" s="668"/>
      <c r="Q15" s="668"/>
      <c r="R15" s="668"/>
      <c r="S15" s="668"/>
      <c r="T15" s="668" t="s">
        <v>308</v>
      </c>
      <c r="U15" s="668"/>
      <c r="V15" s="668"/>
      <c r="W15" s="668"/>
      <c r="X15" s="668"/>
      <c r="Y15" s="668" t="s">
        <v>22</v>
      </c>
      <c r="Z15" s="668"/>
      <c r="AA15" s="668"/>
      <c r="AB15" s="668"/>
      <c r="AC15" s="668"/>
    </row>
    <row r="16" spans="1:29" s="63" customFormat="1" ht="44.25" customHeight="1" x14ac:dyDescent="0.2">
      <c r="A16" s="668"/>
      <c r="B16" s="668"/>
      <c r="C16" s="668"/>
      <c r="D16" s="668"/>
      <c r="E16" s="64" t="s">
        <v>116</v>
      </c>
      <c r="F16" s="64" t="s">
        <v>117</v>
      </c>
      <c r="G16" s="64" t="s">
        <v>118</v>
      </c>
      <c r="H16" s="64" t="s">
        <v>119</v>
      </c>
      <c r="I16" s="64" t="s">
        <v>120</v>
      </c>
      <c r="J16" s="64" t="s">
        <v>116</v>
      </c>
      <c r="K16" s="64" t="s">
        <v>117</v>
      </c>
      <c r="L16" s="64" t="s">
        <v>118</v>
      </c>
      <c r="M16" s="64" t="s">
        <v>119</v>
      </c>
      <c r="N16" s="64" t="s">
        <v>120</v>
      </c>
      <c r="O16" s="64" t="s">
        <v>116</v>
      </c>
      <c r="P16" s="64" t="s">
        <v>117</v>
      </c>
      <c r="Q16" s="64" t="s">
        <v>118</v>
      </c>
      <c r="R16" s="64" t="s">
        <v>119</v>
      </c>
      <c r="S16" s="64" t="s">
        <v>120</v>
      </c>
      <c r="T16" s="64" t="s">
        <v>116</v>
      </c>
      <c r="U16" s="64" t="s">
        <v>117</v>
      </c>
      <c r="V16" s="64" t="s">
        <v>118</v>
      </c>
      <c r="W16" s="64" t="s">
        <v>119</v>
      </c>
      <c r="X16" s="64" t="s">
        <v>120</v>
      </c>
      <c r="Y16" s="64" t="s">
        <v>116</v>
      </c>
      <c r="Z16" s="64" t="s">
        <v>117</v>
      </c>
      <c r="AA16" s="64" t="s">
        <v>118</v>
      </c>
      <c r="AB16" s="64" t="s">
        <v>119</v>
      </c>
      <c r="AC16" s="64" t="s">
        <v>120</v>
      </c>
    </row>
    <row r="17" spans="1:29" s="63" customFormat="1" ht="12.75" x14ac:dyDescent="0.2">
      <c r="A17" s="65">
        <v>1</v>
      </c>
      <c r="B17" s="65">
        <v>2</v>
      </c>
      <c r="C17" s="65">
        <v>3</v>
      </c>
      <c r="D17" s="65">
        <v>4</v>
      </c>
      <c r="E17" s="66" t="s">
        <v>241</v>
      </c>
      <c r="F17" s="66" t="s">
        <v>242</v>
      </c>
      <c r="G17" s="66" t="s">
        <v>243</v>
      </c>
      <c r="H17" s="66" t="s">
        <v>244</v>
      </c>
      <c r="I17" s="66" t="s">
        <v>245</v>
      </c>
      <c r="J17" s="66" t="s">
        <v>122</v>
      </c>
      <c r="K17" s="66" t="s">
        <v>123</v>
      </c>
      <c r="L17" s="66" t="s">
        <v>124</v>
      </c>
      <c r="M17" s="66" t="s">
        <v>125</v>
      </c>
      <c r="N17" s="66" t="s">
        <v>126</v>
      </c>
      <c r="O17" s="66" t="s">
        <v>129</v>
      </c>
      <c r="P17" s="66" t="s">
        <v>130</v>
      </c>
      <c r="Q17" s="66" t="s">
        <v>131</v>
      </c>
      <c r="R17" s="66" t="s">
        <v>132</v>
      </c>
      <c r="S17" s="66" t="s">
        <v>133</v>
      </c>
      <c r="T17" s="66" t="s">
        <v>283</v>
      </c>
      <c r="U17" s="66" t="s">
        <v>284</v>
      </c>
      <c r="V17" s="66" t="s">
        <v>285</v>
      </c>
      <c r="W17" s="66" t="s">
        <v>286</v>
      </c>
      <c r="X17" s="66" t="s">
        <v>287</v>
      </c>
      <c r="Y17" s="66" t="s">
        <v>136</v>
      </c>
      <c r="Z17" s="66" t="s">
        <v>137</v>
      </c>
      <c r="AA17" s="66" t="s">
        <v>138</v>
      </c>
      <c r="AB17" s="66" t="s">
        <v>139</v>
      </c>
      <c r="AC17" s="66" t="s">
        <v>140</v>
      </c>
    </row>
    <row r="18" spans="1:29" s="68" customFormat="1" ht="21" hidden="1" outlineLevel="1" x14ac:dyDescent="0.2">
      <c r="A18" s="34" t="str">
        <f>Мероприятия!C5</f>
        <v>1.3.1.1</v>
      </c>
      <c r="B18" s="35" t="str">
        <f>Мероприятия!D5</f>
        <v>Установка Li-ion источника бесперебойного питания в д. Снопа</v>
      </c>
      <c r="C18" s="34" t="str">
        <f>Мероприятия!E5</f>
        <v>K_ЗР.1</v>
      </c>
      <c r="D18" s="35"/>
      <c r="E18" s="469"/>
      <c r="F18" s="67"/>
      <c r="G18" s="67"/>
      <c r="H18" s="67"/>
      <c r="I18" s="67"/>
      <c r="J18" s="469"/>
      <c r="K18" s="67"/>
      <c r="L18" s="67"/>
      <c r="M18" s="67"/>
      <c r="N18" s="67"/>
      <c r="O18" s="469"/>
      <c r="P18" s="67"/>
      <c r="Q18" s="67"/>
      <c r="R18" s="67"/>
      <c r="S18" s="67"/>
      <c r="T18" s="469"/>
      <c r="U18" s="67"/>
      <c r="V18" s="67"/>
      <c r="W18" s="67"/>
      <c r="X18" s="67"/>
      <c r="Y18" s="469"/>
      <c r="Z18" s="67"/>
      <c r="AA18" s="67"/>
      <c r="AB18" s="67"/>
      <c r="AC18" s="67"/>
    </row>
    <row r="19" spans="1:29" ht="21" hidden="1" outlineLevel="1" x14ac:dyDescent="0.25">
      <c r="A19" s="34" t="str">
        <f>Мероприятия!C6</f>
        <v>1.3.1.2</v>
      </c>
      <c r="B19" s="35" t="str">
        <f>Мероприятия!D6</f>
        <v>Установка Li-ion источника бесперебойного питания в д. Вижас</v>
      </c>
      <c r="C19" s="34" t="str">
        <f>Мероприятия!E6</f>
        <v>K_ЗР.2</v>
      </c>
      <c r="D19" s="35"/>
      <c r="E19" s="469"/>
      <c r="F19" s="313"/>
      <c r="G19" s="313"/>
      <c r="H19" s="313"/>
      <c r="I19" s="313"/>
      <c r="J19" s="469"/>
      <c r="K19" s="313"/>
      <c r="L19" s="313"/>
      <c r="M19" s="313"/>
      <c r="N19" s="313"/>
      <c r="O19" s="469"/>
      <c r="P19" s="313"/>
      <c r="Q19" s="313"/>
      <c r="R19" s="313"/>
      <c r="S19" s="313"/>
      <c r="T19" s="469"/>
      <c r="U19" s="313"/>
      <c r="V19" s="313"/>
      <c r="W19" s="313"/>
      <c r="X19" s="313"/>
      <c r="Y19" s="469">
        <f t="shared" ref="Y19:Y26" si="0">J19+O19+T19</f>
        <v>0</v>
      </c>
      <c r="Z19" s="313"/>
      <c r="AA19" s="313"/>
      <c r="AB19" s="313"/>
      <c r="AC19" s="313"/>
    </row>
    <row r="20" spans="1:29" ht="21" hidden="1" outlineLevel="1" x14ac:dyDescent="0.25">
      <c r="A20" s="34" t="str">
        <f>Мероприятия!C7</f>
        <v>1.3.1.3</v>
      </c>
      <c r="B20" s="35" t="str">
        <f>Мероприятия!D7</f>
        <v>Установка Li-ion источника бесперебойного питания в д. Чижа</v>
      </c>
      <c r="C20" s="34" t="str">
        <f>Мероприятия!E7</f>
        <v>K_ЗР.3</v>
      </c>
      <c r="D20" s="35"/>
      <c r="E20" s="469"/>
      <c r="F20" s="313"/>
      <c r="G20" s="313"/>
      <c r="H20" s="313"/>
      <c r="I20" s="313"/>
      <c r="J20" s="469"/>
      <c r="K20" s="313"/>
      <c r="L20" s="313"/>
      <c r="M20" s="313"/>
      <c r="N20" s="313"/>
      <c r="O20" s="469"/>
      <c r="P20" s="313"/>
      <c r="Q20" s="313"/>
      <c r="R20" s="313"/>
      <c r="S20" s="313"/>
      <c r="T20" s="469"/>
      <c r="U20" s="313"/>
      <c r="V20" s="313"/>
      <c r="W20" s="313"/>
      <c r="X20" s="313"/>
      <c r="Y20" s="469">
        <f t="shared" si="0"/>
        <v>0</v>
      </c>
      <c r="Z20" s="313"/>
      <c r="AA20" s="313"/>
      <c r="AB20" s="313"/>
      <c r="AC20" s="313"/>
    </row>
    <row r="21" spans="1:29" ht="21" hidden="1" outlineLevel="1" x14ac:dyDescent="0.25">
      <c r="A21" s="34" t="str">
        <f>Мероприятия!C8</f>
        <v>1.3.1.4</v>
      </c>
      <c r="B21" s="35" t="str">
        <f>Мероприятия!D8</f>
        <v>Установка Li-ion источника бесперебойного питания в д. Волонга</v>
      </c>
      <c r="C21" s="34" t="str">
        <f>Мероприятия!E8</f>
        <v>K_ЗР.4</v>
      </c>
      <c r="D21" s="35"/>
      <c r="E21" s="469"/>
      <c r="F21" s="313"/>
      <c r="G21" s="313"/>
      <c r="H21" s="313"/>
      <c r="I21" s="313"/>
      <c r="J21" s="469"/>
      <c r="K21" s="313"/>
      <c r="L21" s="313"/>
      <c r="M21" s="313"/>
      <c r="N21" s="313"/>
      <c r="O21" s="469"/>
      <c r="P21" s="313"/>
      <c r="Q21" s="313"/>
      <c r="R21" s="313"/>
      <c r="S21" s="313"/>
      <c r="T21" s="469"/>
      <c r="U21" s="313"/>
      <c r="V21" s="313"/>
      <c r="W21" s="313"/>
      <c r="X21" s="313"/>
      <c r="Y21" s="469">
        <f t="shared" si="0"/>
        <v>0</v>
      </c>
      <c r="Z21" s="313"/>
      <c r="AA21" s="313"/>
      <c r="AB21" s="313"/>
      <c r="AC21" s="313"/>
    </row>
    <row r="22" spans="1:29" ht="21" hidden="1" outlineLevel="1" x14ac:dyDescent="0.25">
      <c r="A22" s="34" t="str">
        <f>Мероприятия!C9</f>
        <v>1.3.1.5</v>
      </c>
      <c r="B22" s="35" t="str">
        <f>Мероприятия!D9</f>
        <v>Установка Li-ion источника бесперебойного питания в д. Кия</v>
      </c>
      <c r="C22" s="34" t="str">
        <f>Мероприятия!E9</f>
        <v>K_ЗР.5</v>
      </c>
      <c r="D22" s="35"/>
      <c r="E22" s="469"/>
      <c r="F22" s="313"/>
      <c r="G22" s="313"/>
      <c r="H22" s="313"/>
      <c r="I22" s="313"/>
      <c r="J22" s="469"/>
      <c r="K22" s="313"/>
      <c r="L22" s="313"/>
      <c r="M22" s="313"/>
      <c r="N22" s="313"/>
      <c r="O22" s="469"/>
      <c r="P22" s="313"/>
      <c r="Q22" s="313"/>
      <c r="R22" s="313"/>
      <c r="S22" s="313"/>
      <c r="T22" s="469"/>
      <c r="U22" s="313"/>
      <c r="V22" s="313"/>
      <c r="W22" s="313"/>
      <c r="X22" s="313"/>
      <c r="Y22" s="469">
        <f t="shared" si="0"/>
        <v>0</v>
      </c>
      <c r="Z22" s="313"/>
      <c r="AA22" s="313"/>
      <c r="AB22" s="313"/>
      <c r="AC22" s="313"/>
    </row>
    <row r="23" spans="1:29" ht="21" hidden="1" outlineLevel="1" x14ac:dyDescent="0.25">
      <c r="A23" s="34" t="str">
        <f>Мероприятия!C10</f>
        <v>1.3.1.6</v>
      </c>
      <c r="B23" s="35" t="str">
        <f>Мероприятия!D10</f>
        <v>Установка Li-ion источника бесперебойного питания в д. Куя</v>
      </c>
      <c r="C23" s="34" t="str">
        <f>Мероприятия!E10</f>
        <v>K_ЗР.6</v>
      </c>
      <c r="D23" s="35"/>
      <c r="E23" s="469"/>
      <c r="F23" s="313"/>
      <c r="G23" s="313"/>
      <c r="H23" s="313"/>
      <c r="I23" s="313"/>
      <c r="J23" s="469"/>
      <c r="K23" s="313"/>
      <c r="L23" s="313"/>
      <c r="M23" s="313"/>
      <c r="N23" s="313"/>
      <c r="O23" s="469"/>
      <c r="P23" s="313"/>
      <c r="Q23" s="313"/>
      <c r="R23" s="313"/>
      <c r="S23" s="313"/>
      <c r="T23" s="469"/>
      <c r="U23" s="313"/>
      <c r="V23" s="313"/>
      <c r="W23" s="313"/>
      <c r="X23" s="313"/>
      <c r="Y23" s="469">
        <f t="shared" si="0"/>
        <v>0</v>
      </c>
      <c r="Z23" s="313"/>
      <c r="AA23" s="313"/>
      <c r="AB23" s="313"/>
      <c r="AC23" s="313"/>
    </row>
    <row r="24" spans="1:29" ht="21" hidden="1" outlineLevel="1" x14ac:dyDescent="0.25">
      <c r="A24" s="34" t="str">
        <f>Мероприятия!C11</f>
        <v>1.3.1.7</v>
      </c>
      <c r="B24" s="35" t="str">
        <f>Мероприятия!D11</f>
        <v>Установка Li-ion источника бесперебойного питания в д. Пылемец</v>
      </c>
      <c r="C24" s="34" t="str">
        <f>Мероприятия!E11</f>
        <v>K_ЗР.7</v>
      </c>
      <c r="D24" s="35"/>
      <c r="E24" s="469"/>
      <c r="F24" s="313"/>
      <c r="G24" s="313"/>
      <c r="H24" s="313"/>
      <c r="I24" s="313"/>
      <c r="J24" s="469"/>
      <c r="K24" s="313"/>
      <c r="L24" s="313"/>
      <c r="M24" s="313"/>
      <c r="N24" s="313"/>
      <c r="O24" s="469"/>
      <c r="P24" s="313"/>
      <c r="Q24" s="313"/>
      <c r="R24" s="313"/>
      <c r="S24" s="313"/>
      <c r="T24" s="469"/>
      <c r="U24" s="313"/>
      <c r="V24" s="313"/>
      <c r="W24" s="313"/>
      <c r="X24" s="313"/>
      <c r="Y24" s="469">
        <f t="shared" si="0"/>
        <v>0</v>
      </c>
      <c r="Z24" s="313"/>
      <c r="AA24" s="313"/>
      <c r="AB24" s="313"/>
      <c r="AC24" s="313"/>
    </row>
    <row r="25" spans="1:29" ht="21" hidden="1" outlineLevel="1" x14ac:dyDescent="0.25">
      <c r="A25" s="34" t="str">
        <f>Мероприятия!C12</f>
        <v>1.3.1.8</v>
      </c>
      <c r="B25" s="35" t="str">
        <f>Мероприятия!D12</f>
        <v>Установка Li-ion источника бесперебойного питания в д. Тошвиска</v>
      </c>
      <c r="C25" s="34" t="str">
        <f>Мероприятия!E12</f>
        <v>K_ЗР.8</v>
      </c>
      <c r="D25" s="35"/>
      <c r="E25" s="469"/>
      <c r="F25" s="313"/>
      <c r="G25" s="313"/>
      <c r="H25" s="313"/>
      <c r="I25" s="313"/>
      <c r="J25" s="469"/>
      <c r="K25" s="313"/>
      <c r="L25" s="313"/>
      <c r="M25" s="313"/>
      <c r="N25" s="313"/>
      <c r="O25" s="469"/>
      <c r="P25" s="313"/>
      <c r="Q25" s="313"/>
      <c r="R25" s="313"/>
      <c r="S25" s="313"/>
      <c r="T25" s="469"/>
      <c r="U25" s="313"/>
      <c r="V25" s="313"/>
      <c r="W25" s="313"/>
      <c r="X25" s="313"/>
      <c r="Y25" s="469">
        <f t="shared" si="0"/>
        <v>0</v>
      </c>
      <c r="Z25" s="313"/>
      <c r="AA25" s="313"/>
      <c r="AB25" s="313"/>
      <c r="AC25" s="313"/>
    </row>
    <row r="26" spans="1:29" ht="21" hidden="1" outlineLevel="1" x14ac:dyDescent="0.25">
      <c r="A26" s="34" t="str">
        <f>Мероприятия!C13</f>
        <v>1.3.1.9</v>
      </c>
      <c r="B26" s="35" t="str">
        <f>Мероприятия!D13</f>
        <v>Установка Li-ion источника бесперебойного питания в д. Щелино</v>
      </c>
      <c r="C26" s="34" t="str">
        <f>Мероприятия!E13</f>
        <v>K_ЗР.9</v>
      </c>
      <c r="D26" s="35"/>
      <c r="E26" s="469"/>
      <c r="F26" s="313"/>
      <c r="G26" s="313"/>
      <c r="H26" s="313"/>
      <c r="I26" s="313"/>
      <c r="J26" s="469"/>
      <c r="K26" s="313"/>
      <c r="L26" s="313"/>
      <c r="M26" s="313"/>
      <c r="N26" s="313"/>
      <c r="O26" s="469"/>
      <c r="P26" s="313"/>
      <c r="Q26" s="313"/>
      <c r="R26" s="313"/>
      <c r="S26" s="313"/>
      <c r="T26" s="469"/>
      <c r="U26" s="313"/>
      <c r="V26" s="313"/>
      <c r="W26" s="313"/>
      <c r="X26" s="313"/>
      <c r="Y26" s="469">
        <f t="shared" si="0"/>
        <v>0</v>
      </c>
      <c r="Z26" s="313"/>
      <c r="AA26" s="313"/>
      <c r="AB26" s="313"/>
      <c r="AC26" s="313"/>
    </row>
    <row r="27" spans="1:29" ht="21" hidden="1" outlineLevel="1" x14ac:dyDescent="0.25">
      <c r="A27" s="34" t="str">
        <f>Мероприятия!C14</f>
        <v>1.5.1.1</v>
      </c>
      <c r="B27" s="35" t="str">
        <f>Мероприятия!D14</f>
        <v>Установка ветрогенераторов в д. Волонга (4 шт)</v>
      </c>
      <c r="C27" s="34" t="str">
        <f>Мероприятия!E14</f>
        <v>K_ЗР.10</v>
      </c>
      <c r="D27" s="35"/>
      <c r="E27" s="469"/>
      <c r="F27" s="313"/>
      <c r="G27" s="313"/>
      <c r="H27" s="313"/>
      <c r="I27" s="313"/>
      <c r="J27" s="469"/>
      <c r="K27" s="313"/>
      <c r="L27" s="313"/>
      <c r="M27" s="313"/>
      <c r="N27" s="313"/>
      <c r="O27" s="469"/>
      <c r="P27" s="313"/>
      <c r="Q27" s="313"/>
      <c r="R27" s="313"/>
      <c r="S27" s="313"/>
      <c r="T27" s="469"/>
      <c r="U27" s="313"/>
      <c r="V27" s="313"/>
      <c r="W27" s="313"/>
      <c r="X27" s="313"/>
      <c r="Y27" s="469"/>
      <c r="Z27" s="313"/>
      <c r="AA27" s="313"/>
      <c r="AB27" s="313"/>
      <c r="AC27" s="313"/>
    </row>
    <row r="28" spans="1:29" hidden="1" outlineLevel="1" x14ac:dyDescent="0.25">
      <c r="A28" s="34" t="str">
        <f>Мероприятия!C15</f>
        <v>1.5.1.2</v>
      </c>
      <c r="B28" s="35" t="str">
        <f>Мероприятия!D15</f>
        <v>Установка ветрогенераторов в д. Мгла (4 шт)</v>
      </c>
      <c r="C28" s="34" t="str">
        <f>Мероприятия!E15</f>
        <v>K_ЗР.11</v>
      </c>
      <c r="D28" s="35"/>
      <c r="E28" s="469"/>
      <c r="F28" s="313"/>
      <c r="G28" s="313"/>
      <c r="H28" s="313"/>
      <c r="I28" s="313"/>
      <c r="J28" s="469"/>
      <c r="K28" s="313"/>
      <c r="L28" s="313"/>
      <c r="M28" s="313"/>
      <c r="N28" s="313"/>
      <c r="O28" s="469"/>
      <c r="P28" s="313"/>
      <c r="Q28" s="313"/>
      <c r="R28" s="313"/>
      <c r="S28" s="313"/>
      <c r="T28" s="469"/>
      <c r="U28" s="313"/>
      <c r="V28" s="313"/>
      <c r="W28" s="313"/>
      <c r="X28" s="313"/>
      <c r="Y28" s="469"/>
      <c r="Z28" s="313"/>
      <c r="AA28" s="313"/>
      <c r="AB28" s="313"/>
      <c r="AC28" s="313"/>
    </row>
    <row r="29" spans="1:29" ht="21" hidden="1" outlineLevel="1" x14ac:dyDescent="0.25">
      <c r="A29" s="34" t="str">
        <f>Мероприятия!C16</f>
        <v>1.5.1.3</v>
      </c>
      <c r="B29" s="35" t="str">
        <f>Мероприятия!D16</f>
        <v>Установка ветрогенераторов в д. Белушье (4 шт)</v>
      </c>
      <c r="C29" s="34" t="str">
        <f>Мероприятия!E16</f>
        <v>K_ЗР.12</v>
      </c>
      <c r="D29" s="35"/>
      <c r="E29" s="469"/>
      <c r="F29" s="313"/>
      <c r="G29" s="313"/>
      <c r="H29" s="313"/>
      <c r="I29" s="313"/>
      <c r="J29" s="469"/>
      <c r="K29" s="313"/>
      <c r="L29" s="313"/>
      <c r="M29" s="313"/>
      <c r="N29" s="313"/>
      <c r="O29" s="469"/>
      <c r="P29" s="313"/>
      <c r="Q29" s="313"/>
      <c r="R29" s="313"/>
      <c r="S29" s="313"/>
      <c r="T29" s="469"/>
      <c r="U29" s="313"/>
      <c r="V29" s="313"/>
      <c r="W29" s="313"/>
      <c r="X29" s="313"/>
      <c r="Y29" s="469"/>
      <c r="Z29" s="313"/>
      <c r="AA29" s="313"/>
      <c r="AB29" s="313"/>
      <c r="AC29" s="313"/>
    </row>
    <row r="30" spans="1:29" ht="21" hidden="1" outlineLevel="1" x14ac:dyDescent="0.25">
      <c r="A30" s="34" t="str">
        <f>Мероприятия!C17</f>
        <v>1.5.4.1</v>
      </c>
      <c r="B30" s="35" t="str">
        <f>Мероприятия!D17</f>
        <v>Создание интеллектуальной системы учета электрической энергии</v>
      </c>
      <c r="C30" s="34" t="str">
        <f>Мероприятия!E17</f>
        <v>K_ЗР.13</v>
      </c>
      <c r="D30" s="35"/>
      <c r="E30" s="469"/>
      <c r="F30" s="313"/>
      <c r="G30" s="313"/>
      <c r="H30" s="313"/>
      <c r="I30" s="313"/>
      <c r="J30" s="469"/>
      <c r="K30" s="313"/>
      <c r="L30" s="313"/>
      <c r="M30" s="313"/>
      <c r="N30" s="313"/>
      <c r="O30" s="469"/>
      <c r="P30" s="313"/>
      <c r="Q30" s="313"/>
      <c r="R30" s="313"/>
      <c r="S30" s="313"/>
      <c r="T30" s="469"/>
      <c r="U30" s="313"/>
      <c r="V30" s="313"/>
      <c r="W30" s="313"/>
      <c r="X30" s="313"/>
      <c r="Y30" s="469"/>
      <c r="Z30" s="313"/>
      <c r="AA30" s="313"/>
      <c r="AB30" s="313"/>
      <c r="AC30" s="313"/>
    </row>
    <row r="31" spans="1:29" ht="21" collapsed="1" x14ac:dyDescent="0.25">
      <c r="A31" s="675" t="str">
        <f>'Пр 5 (произв)-'!A28</f>
        <v>1.3.1.10</v>
      </c>
      <c r="B31" s="674" t="str">
        <f>'Пр 5 (произв)-'!B28</f>
        <v>Приобретение 2-х дизель-генераторов 200 кВт на ДЭС п. Усть-Кара</v>
      </c>
      <c r="C31" s="676" t="str">
        <f>'Пр 5 (произв)-'!C28</f>
        <v>L_ЗР.14</v>
      </c>
      <c r="D31" s="35" t="s">
        <v>1447</v>
      </c>
      <c r="E31" s="469">
        <f>200/1000</f>
        <v>0.2</v>
      </c>
      <c r="F31" s="313"/>
      <c r="G31" s="313"/>
      <c r="H31" s="313"/>
      <c r="I31" s="313"/>
      <c r="J31" s="469"/>
      <c r="K31" s="313"/>
      <c r="L31" s="313"/>
      <c r="M31" s="313"/>
      <c r="N31" s="313"/>
      <c r="O31" s="469">
        <f t="shared" ref="O31:O35" si="1">E31</f>
        <v>0.2</v>
      </c>
      <c r="P31" s="313"/>
      <c r="Q31" s="313"/>
      <c r="R31" s="313"/>
      <c r="S31" s="313"/>
      <c r="T31" s="469"/>
      <c r="U31" s="313"/>
      <c r="V31" s="313"/>
      <c r="W31" s="313"/>
      <c r="X31" s="313"/>
      <c r="Y31" s="469">
        <f>J31+O31+T31</f>
        <v>0.2</v>
      </c>
      <c r="Z31" s="313"/>
      <c r="AA31" s="313"/>
      <c r="AB31" s="313"/>
      <c r="AC31" s="313"/>
    </row>
    <row r="32" spans="1:29" ht="21" x14ac:dyDescent="0.25">
      <c r="A32" s="675"/>
      <c r="B32" s="674"/>
      <c r="C32" s="676"/>
      <c r="D32" s="35" t="s">
        <v>1448</v>
      </c>
      <c r="E32" s="469">
        <f>200/1000</f>
        <v>0.2</v>
      </c>
      <c r="F32" s="313"/>
      <c r="G32" s="313"/>
      <c r="H32" s="313"/>
      <c r="I32" s="313"/>
      <c r="J32" s="469"/>
      <c r="K32" s="313"/>
      <c r="L32" s="313"/>
      <c r="M32" s="313"/>
      <c r="N32" s="313"/>
      <c r="O32" s="469">
        <f t="shared" si="1"/>
        <v>0.2</v>
      </c>
      <c r="P32" s="313"/>
      <c r="Q32" s="313"/>
      <c r="R32" s="313"/>
      <c r="S32" s="313"/>
      <c r="T32" s="469"/>
      <c r="U32" s="313"/>
      <c r="V32" s="313"/>
      <c r="W32" s="313"/>
      <c r="X32" s="313"/>
      <c r="Y32" s="469">
        <f t="shared" ref="Y32" si="2">J32+O32+T32</f>
        <v>0.2</v>
      </c>
      <c r="Z32" s="313"/>
      <c r="AA32" s="313"/>
      <c r="AB32" s="313"/>
      <c r="AC32" s="313"/>
    </row>
    <row r="33" spans="1:29" ht="21" x14ac:dyDescent="0.25">
      <c r="A33" s="675" t="str">
        <f>'Пр 5 (произв)-'!A29</f>
        <v>1.3.1.11</v>
      </c>
      <c r="B33" s="674" t="str">
        <f>'Пр 5 (произв)-'!B29</f>
        <v>Приобретение 2-х дизель-генераторов 100 кВт на ДЭС п. Усть-Кара</v>
      </c>
      <c r="C33" s="676" t="str">
        <f>'Пр 5 (произв)-'!C29</f>
        <v>L_ЗР.15</v>
      </c>
      <c r="D33" s="35" t="s">
        <v>1449</v>
      </c>
      <c r="E33" s="469">
        <f>100/1000</f>
        <v>0.1</v>
      </c>
      <c r="F33" s="313"/>
      <c r="G33" s="313"/>
      <c r="H33" s="313"/>
      <c r="I33" s="313"/>
      <c r="J33" s="469"/>
      <c r="K33" s="313"/>
      <c r="L33" s="313"/>
      <c r="M33" s="313"/>
      <c r="N33" s="313"/>
      <c r="O33" s="469">
        <f t="shared" si="1"/>
        <v>0.1</v>
      </c>
      <c r="P33" s="313"/>
      <c r="Q33" s="313"/>
      <c r="R33" s="313"/>
      <c r="S33" s="313"/>
      <c r="T33" s="469"/>
      <c r="U33" s="313"/>
      <c r="V33" s="313"/>
      <c r="W33" s="313"/>
      <c r="X33" s="313"/>
      <c r="Y33" s="469">
        <f>J33+O33+T33</f>
        <v>0.1</v>
      </c>
      <c r="Z33" s="313"/>
      <c r="AA33" s="313"/>
      <c r="AB33" s="313"/>
      <c r="AC33" s="313"/>
    </row>
    <row r="34" spans="1:29" ht="21" x14ac:dyDescent="0.25">
      <c r="A34" s="675"/>
      <c r="B34" s="674"/>
      <c r="C34" s="676"/>
      <c r="D34" s="35" t="s">
        <v>1450</v>
      </c>
      <c r="E34" s="469">
        <f>100/1000</f>
        <v>0.1</v>
      </c>
      <c r="F34" s="313"/>
      <c r="G34" s="313"/>
      <c r="H34" s="313"/>
      <c r="I34" s="313"/>
      <c r="J34" s="469"/>
      <c r="K34" s="313"/>
      <c r="L34" s="313"/>
      <c r="M34" s="313"/>
      <c r="N34" s="313"/>
      <c r="O34" s="469">
        <f t="shared" si="1"/>
        <v>0.1</v>
      </c>
      <c r="P34" s="313"/>
      <c r="Q34" s="313"/>
      <c r="R34" s="313"/>
      <c r="S34" s="313"/>
      <c r="T34" s="469"/>
      <c r="U34" s="313"/>
      <c r="V34" s="313"/>
      <c r="W34" s="313"/>
      <c r="X34" s="313"/>
      <c r="Y34" s="469">
        <f>J34+O34+T34</f>
        <v>0.1</v>
      </c>
      <c r="Z34" s="313"/>
      <c r="AA34" s="313"/>
      <c r="AB34" s="313"/>
      <c r="AC34" s="313"/>
    </row>
    <row r="35" spans="1:29" ht="21" x14ac:dyDescent="0.25">
      <c r="A35" s="34" t="str">
        <f>'Пр 5 (произв)-'!A30</f>
        <v>1.3.1.12</v>
      </c>
      <c r="B35" s="35" t="str">
        <f>'Пр 5 (произв)-'!B30</f>
        <v>Приобретение дизель-генератора 250 кВт на ДЭС п.Хорей-Вер</v>
      </c>
      <c r="C35" s="265" t="str">
        <f>'Пр 5 (произв)-'!C30</f>
        <v>L_ЗР.16</v>
      </c>
      <c r="D35" s="35" t="s">
        <v>1593</v>
      </c>
      <c r="E35" s="469">
        <f>250/1000</f>
        <v>0.25</v>
      </c>
      <c r="F35" s="313"/>
      <c r="G35" s="313"/>
      <c r="H35" s="313"/>
      <c r="I35" s="313"/>
      <c r="J35" s="469"/>
      <c r="K35" s="313"/>
      <c r="L35" s="313"/>
      <c r="M35" s="313"/>
      <c r="N35" s="313"/>
      <c r="O35" s="469">
        <f t="shared" si="1"/>
        <v>0.25</v>
      </c>
      <c r="P35" s="313"/>
      <c r="Q35" s="313"/>
      <c r="R35" s="313"/>
      <c r="S35" s="313"/>
      <c r="T35" s="469"/>
      <c r="U35" s="313"/>
      <c r="V35" s="313"/>
      <c r="W35" s="313"/>
      <c r="X35" s="313"/>
      <c r="Y35" s="469">
        <f t="shared" ref="Y35" si="3">J35+O35+T35</f>
        <v>0.25</v>
      </c>
      <c r="Z35" s="313"/>
      <c r="AA35" s="313"/>
      <c r="AB35" s="313"/>
      <c r="AC35" s="313"/>
    </row>
    <row r="36" spans="1:29" ht="21" x14ac:dyDescent="0.25">
      <c r="A36" s="34" t="str">
        <f>'Пр 5 (произв)-'!A31</f>
        <v>1.3.1.13</v>
      </c>
      <c r="B36" s="35" t="str">
        <f>'Пр 5 (произв)-'!B31</f>
        <v>Приобретение дизель-генератора 30 кВт на ДЭС п.Варнек</v>
      </c>
      <c r="C36" s="265" t="str">
        <f>'Пр 5 (произв)-'!C31</f>
        <v>L_ЗР.17</v>
      </c>
      <c r="D36" s="35" t="s">
        <v>1452</v>
      </c>
      <c r="E36" s="469">
        <f>30/1000</f>
        <v>0.03</v>
      </c>
      <c r="F36" s="313"/>
      <c r="G36" s="313"/>
      <c r="H36" s="313"/>
      <c r="I36" s="313"/>
      <c r="J36" s="469">
        <f>E36</f>
        <v>0.03</v>
      </c>
      <c r="K36" s="313"/>
      <c r="L36" s="313"/>
      <c r="M36" s="313"/>
      <c r="N36" s="313"/>
      <c r="O36" s="469"/>
      <c r="P36" s="313"/>
      <c r="Q36" s="313"/>
      <c r="R36" s="313"/>
      <c r="S36" s="313"/>
      <c r="T36" s="469"/>
      <c r="U36" s="313"/>
      <c r="V36" s="313"/>
      <c r="W36" s="313"/>
      <c r="X36" s="313"/>
      <c r="Y36" s="469">
        <f t="shared" ref="Y36:Y43" si="4">J36+O36+T36</f>
        <v>0.03</v>
      </c>
      <c r="Z36" s="313"/>
      <c r="AA36" s="313"/>
      <c r="AB36" s="313"/>
      <c r="AC36" s="313"/>
    </row>
    <row r="37" spans="1:29" ht="21" x14ac:dyDescent="0.25">
      <c r="A37" s="34" t="str">
        <f>'Пр 5 (произв)-'!A32</f>
        <v>1.3.1.14</v>
      </c>
      <c r="B37" s="35" t="str">
        <f>'Пр 5 (произв)-'!B32</f>
        <v>Приобретение дизель-генератоа 60 кВт на ДЭС п.Варнек</v>
      </c>
      <c r="C37" s="265" t="str">
        <f>'Пр 5 (произв)-'!C32</f>
        <v>L_ЗР.18</v>
      </c>
      <c r="D37" s="35" t="s">
        <v>1453</v>
      </c>
      <c r="E37" s="469">
        <f>16/1000</f>
        <v>1.6E-2</v>
      </c>
      <c r="F37" s="313"/>
      <c r="G37" s="313"/>
      <c r="H37" s="313"/>
      <c r="I37" s="313"/>
      <c r="J37" s="469">
        <f>E37</f>
        <v>1.6E-2</v>
      </c>
      <c r="K37" s="313"/>
      <c r="L37" s="313"/>
      <c r="M37" s="313"/>
      <c r="N37" s="313"/>
      <c r="O37" s="469"/>
      <c r="P37" s="313"/>
      <c r="Q37" s="313"/>
      <c r="R37" s="313"/>
      <c r="S37" s="313"/>
      <c r="T37" s="469"/>
      <c r="U37" s="313"/>
      <c r="V37" s="313"/>
      <c r="W37" s="313"/>
      <c r="X37" s="313"/>
      <c r="Y37" s="469">
        <f t="shared" si="4"/>
        <v>1.6E-2</v>
      </c>
      <c r="Z37" s="313"/>
      <c r="AA37" s="313"/>
      <c r="AB37" s="313"/>
      <c r="AC37" s="313"/>
    </row>
    <row r="38" spans="1:29" ht="21" x14ac:dyDescent="0.25">
      <c r="A38" s="34" t="str">
        <f>'Пр 5 (произв)-'!A33</f>
        <v>1.3.1.15</v>
      </c>
      <c r="B38" s="35" t="str">
        <f>'Пр 5 (произв)-'!B33</f>
        <v>Приобретение 2-х дизель-генераторов 200 кВт на ДЭС п. Каратайка</v>
      </c>
      <c r="C38" s="265" t="str">
        <f>'Пр 5 (произв)-'!C33</f>
        <v>L_ЗР.19</v>
      </c>
      <c r="D38" s="35" t="s">
        <v>1454</v>
      </c>
      <c r="E38" s="469">
        <f>200/1000</f>
        <v>0.2</v>
      </c>
      <c r="F38" s="313"/>
      <c r="G38" s="313"/>
      <c r="H38" s="313"/>
      <c r="I38" s="313"/>
      <c r="J38" s="469"/>
      <c r="K38" s="313"/>
      <c r="L38" s="313"/>
      <c r="M38" s="313"/>
      <c r="N38" s="313"/>
      <c r="O38" s="469">
        <f t="shared" ref="O38:O39" si="5">E38</f>
        <v>0.2</v>
      </c>
      <c r="P38" s="313"/>
      <c r="Q38" s="313"/>
      <c r="R38" s="313"/>
      <c r="S38" s="313"/>
      <c r="T38" s="469"/>
      <c r="U38" s="313"/>
      <c r="V38" s="313"/>
      <c r="W38" s="313"/>
      <c r="X38" s="313"/>
      <c r="Y38" s="469">
        <f t="shared" si="4"/>
        <v>0.2</v>
      </c>
      <c r="Z38" s="313"/>
      <c r="AA38" s="313"/>
      <c r="AB38" s="313"/>
      <c r="AC38" s="313"/>
    </row>
    <row r="39" spans="1:29" ht="21" x14ac:dyDescent="0.25">
      <c r="A39" s="675" t="str">
        <f>'Пр 5 (произв)-'!A34</f>
        <v>1.3.1.16</v>
      </c>
      <c r="B39" s="674" t="str">
        <f>'Пр 5 (произв)-'!B34</f>
        <v>Приобретение 2-х дизель-генераторов 315 кВт на ДЭС п. Каратайка</v>
      </c>
      <c r="C39" s="676" t="str">
        <f>'Пр 5 (произв)-'!C34</f>
        <v>L_ЗР.20</v>
      </c>
      <c r="D39" s="35" t="s">
        <v>1455</v>
      </c>
      <c r="E39" s="469">
        <f>315/1000</f>
        <v>0.315</v>
      </c>
      <c r="F39" s="313"/>
      <c r="G39" s="313"/>
      <c r="H39" s="313"/>
      <c r="I39" s="313"/>
      <c r="J39" s="469"/>
      <c r="K39" s="313"/>
      <c r="L39" s="313"/>
      <c r="M39" s="313"/>
      <c r="N39" s="313"/>
      <c r="O39" s="469">
        <f t="shared" si="5"/>
        <v>0.315</v>
      </c>
      <c r="P39" s="313"/>
      <c r="Q39" s="313"/>
      <c r="R39" s="313"/>
      <c r="S39" s="313"/>
      <c r="T39" s="469"/>
      <c r="U39" s="313"/>
      <c r="V39" s="313"/>
      <c r="W39" s="313"/>
      <c r="X39" s="313"/>
      <c r="Y39" s="469">
        <f t="shared" si="4"/>
        <v>0.315</v>
      </c>
      <c r="Z39" s="313"/>
      <c r="AA39" s="313"/>
      <c r="AB39" s="313"/>
      <c r="AC39" s="313"/>
    </row>
    <row r="40" spans="1:29" ht="21" x14ac:dyDescent="0.25">
      <c r="A40" s="675"/>
      <c r="B40" s="674"/>
      <c r="C40" s="676"/>
      <c r="D40" s="35" t="s">
        <v>1456</v>
      </c>
      <c r="E40" s="469">
        <f>640/1000</f>
        <v>0.64</v>
      </c>
      <c r="F40" s="313"/>
      <c r="G40" s="313"/>
      <c r="H40" s="313"/>
      <c r="I40" s="313"/>
      <c r="J40" s="469"/>
      <c r="K40" s="313"/>
      <c r="L40" s="313"/>
      <c r="M40" s="313"/>
      <c r="N40" s="313"/>
      <c r="O40" s="469"/>
      <c r="P40" s="313"/>
      <c r="Q40" s="313"/>
      <c r="R40" s="313"/>
      <c r="S40" s="313"/>
      <c r="T40" s="469">
        <f>E40</f>
        <v>0.64</v>
      </c>
      <c r="U40" s="313"/>
      <c r="V40" s="313"/>
      <c r="W40" s="313"/>
      <c r="X40" s="313"/>
      <c r="Y40" s="469">
        <f t="shared" si="4"/>
        <v>0.64</v>
      </c>
      <c r="Z40" s="313"/>
      <c r="AA40" s="313"/>
      <c r="AB40" s="313"/>
      <c r="AC40" s="313"/>
    </row>
    <row r="41" spans="1:29" ht="21" x14ac:dyDescent="0.25">
      <c r="A41" s="675" t="str">
        <f>'Пр 5 (произв)-'!A35</f>
        <v>1.3.1.17</v>
      </c>
      <c r="B41" s="674" t="str">
        <f>'Пр 5 (произв)-'!B35</f>
        <v>Приобретение  2-х дизель-генераторов 30 кВт на ДЭС д. Мгла</v>
      </c>
      <c r="C41" s="676" t="str">
        <f>'Пр 5 (произв)-'!C35</f>
        <v>L_ЗР.21</v>
      </c>
      <c r="D41" s="35" t="s">
        <v>1457</v>
      </c>
      <c r="E41" s="469">
        <f>8.8/1000</f>
        <v>8.8000000000000005E-3</v>
      </c>
      <c r="F41" s="313"/>
      <c r="G41" s="313"/>
      <c r="H41" s="313"/>
      <c r="I41" s="313"/>
      <c r="J41" s="469"/>
      <c r="K41" s="313"/>
      <c r="L41" s="313"/>
      <c r="M41" s="313"/>
      <c r="N41" s="313"/>
      <c r="O41" s="469">
        <f>E41</f>
        <v>8.8000000000000005E-3</v>
      </c>
      <c r="P41" s="313"/>
      <c r="Q41" s="313"/>
      <c r="R41" s="313"/>
      <c r="S41" s="313"/>
      <c r="T41" s="469"/>
      <c r="U41" s="313"/>
      <c r="V41" s="313"/>
      <c r="W41" s="313"/>
      <c r="X41" s="313"/>
      <c r="Y41" s="469">
        <f t="shared" si="4"/>
        <v>8.8000000000000005E-3</v>
      </c>
      <c r="Z41" s="313"/>
      <c r="AA41" s="313"/>
      <c r="AB41" s="313"/>
      <c r="AC41" s="313"/>
    </row>
    <row r="42" spans="1:29" ht="21" x14ac:dyDescent="0.25">
      <c r="A42" s="675"/>
      <c r="B42" s="674"/>
      <c r="C42" s="676"/>
      <c r="D42" s="35" t="s">
        <v>1458</v>
      </c>
      <c r="E42" s="469">
        <f>30/1000</f>
        <v>0.03</v>
      </c>
      <c r="F42" s="313"/>
      <c r="G42" s="313"/>
      <c r="H42" s="313"/>
      <c r="I42" s="313"/>
      <c r="J42" s="469"/>
      <c r="K42" s="313"/>
      <c r="L42" s="313"/>
      <c r="M42" s="313"/>
      <c r="N42" s="313"/>
      <c r="O42" s="469">
        <f>E42</f>
        <v>0.03</v>
      </c>
      <c r="P42" s="313"/>
      <c r="Q42" s="313"/>
      <c r="R42" s="313"/>
      <c r="S42" s="313"/>
      <c r="T42" s="469"/>
      <c r="U42" s="313"/>
      <c r="V42" s="313"/>
      <c r="W42" s="313"/>
      <c r="X42" s="313"/>
      <c r="Y42" s="469">
        <f t="shared" si="4"/>
        <v>0.03</v>
      </c>
      <c r="Z42" s="313"/>
      <c r="AA42" s="313"/>
      <c r="AB42" s="313"/>
      <c r="AC42" s="313"/>
    </row>
    <row r="43" spans="1:29" ht="21" x14ac:dyDescent="0.25">
      <c r="A43" s="675" t="str">
        <f>'Пр 5 (произв)-'!A36</f>
        <v>1.3.1.18</v>
      </c>
      <c r="B43" s="674" t="str">
        <f>'Пр 5 (произв)-'!B36</f>
        <v>Приобретение 2-х  дизель-генераторов 30 кВт на ДЭС д.Вижас</v>
      </c>
      <c r="C43" s="676" t="str">
        <f>'Пр 5 (произв)-'!C36</f>
        <v>L_ЗР.22</v>
      </c>
      <c r="D43" s="35" t="s">
        <v>1459</v>
      </c>
      <c r="E43" s="469">
        <f>30/1000</f>
        <v>0.03</v>
      </c>
      <c r="F43" s="313"/>
      <c r="G43" s="313"/>
      <c r="H43" s="313"/>
      <c r="I43" s="313"/>
      <c r="J43" s="469"/>
      <c r="K43" s="313"/>
      <c r="L43" s="313"/>
      <c r="M43" s="313"/>
      <c r="N43" s="313"/>
      <c r="O43" s="469">
        <f>E43</f>
        <v>0.03</v>
      </c>
      <c r="P43" s="313"/>
      <c r="Q43" s="313"/>
      <c r="R43" s="313"/>
      <c r="S43" s="313"/>
      <c r="T43" s="469"/>
      <c r="U43" s="313"/>
      <c r="V43" s="313"/>
      <c r="W43" s="313"/>
      <c r="X43" s="313"/>
      <c r="Y43" s="469">
        <f t="shared" si="4"/>
        <v>0.03</v>
      </c>
      <c r="Z43" s="313"/>
      <c r="AA43" s="313"/>
      <c r="AB43" s="313"/>
      <c r="AC43" s="313"/>
    </row>
    <row r="44" spans="1:29" ht="21" x14ac:dyDescent="0.25">
      <c r="A44" s="675"/>
      <c r="B44" s="674"/>
      <c r="C44" s="676"/>
      <c r="D44" s="35" t="s">
        <v>1460</v>
      </c>
      <c r="E44" s="469">
        <f>30/1000</f>
        <v>0.03</v>
      </c>
      <c r="F44" s="313"/>
      <c r="G44" s="313"/>
      <c r="H44" s="313"/>
      <c r="I44" s="313"/>
      <c r="J44" s="469"/>
      <c r="K44" s="313"/>
      <c r="L44" s="313"/>
      <c r="M44" s="313"/>
      <c r="N44" s="313"/>
      <c r="O44" s="469">
        <f>E44</f>
        <v>0.03</v>
      </c>
      <c r="P44" s="313"/>
      <c r="Q44" s="313"/>
      <c r="R44" s="313"/>
      <c r="S44" s="313"/>
      <c r="T44" s="469"/>
      <c r="U44" s="313"/>
      <c r="V44" s="313"/>
      <c r="W44" s="313"/>
      <c r="X44" s="313"/>
      <c r="Y44" s="469">
        <f t="shared" ref="Y44" si="6">J44+O44+T44</f>
        <v>0.03</v>
      </c>
      <c r="Z44" s="313"/>
      <c r="AA44" s="313"/>
      <c r="AB44" s="313"/>
      <c r="AC44" s="313"/>
    </row>
    <row r="45" spans="1:29" ht="21" x14ac:dyDescent="0.25">
      <c r="A45" s="675" t="str">
        <f>'Пр 5 (произв)-'!A37</f>
        <v>1.3.1.19</v>
      </c>
      <c r="B45" s="674" t="str">
        <f>'Пр 5 (произв)-'!B37</f>
        <v>Приобретение 3-х  дизель-генераторов 60 кВт на ДЭС д.Вижас</v>
      </c>
      <c r="C45" s="676" t="str">
        <f>'Пр 5 (произв)-'!C37</f>
        <v>L_ЗР.23</v>
      </c>
      <c r="D45" s="35" t="s">
        <v>1461</v>
      </c>
      <c r="E45" s="469">
        <f>60/1000</f>
        <v>0.06</v>
      </c>
      <c r="F45" s="313"/>
      <c r="G45" s="313"/>
      <c r="H45" s="313"/>
      <c r="I45" s="313"/>
      <c r="J45" s="469"/>
      <c r="K45" s="313"/>
      <c r="L45" s="313"/>
      <c r="M45" s="313"/>
      <c r="N45" s="313"/>
      <c r="O45" s="469">
        <f>E45</f>
        <v>0.06</v>
      </c>
      <c r="P45" s="313"/>
      <c r="Q45" s="313"/>
      <c r="R45" s="313"/>
      <c r="S45" s="313"/>
      <c r="T45" s="469"/>
      <c r="U45" s="313"/>
      <c r="V45" s="313"/>
      <c r="W45" s="313"/>
      <c r="X45" s="313"/>
      <c r="Y45" s="469">
        <f>J45+O45+T45</f>
        <v>0.06</v>
      </c>
      <c r="Z45" s="313"/>
      <c r="AA45" s="313"/>
      <c r="AB45" s="313"/>
      <c r="AC45" s="313"/>
    </row>
    <row r="46" spans="1:29" ht="21" x14ac:dyDescent="0.25">
      <c r="A46" s="675"/>
      <c r="B46" s="674"/>
      <c r="C46" s="676"/>
      <c r="D46" s="35" t="s">
        <v>1462</v>
      </c>
      <c r="E46" s="469">
        <f>60/1000</f>
        <v>0.06</v>
      </c>
      <c r="F46" s="313"/>
      <c r="G46" s="313"/>
      <c r="H46" s="313"/>
      <c r="I46" s="313"/>
      <c r="J46" s="469"/>
      <c r="K46" s="313"/>
      <c r="L46" s="313"/>
      <c r="M46" s="313"/>
      <c r="N46" s="313"/>
      <c r="O46" s="469"/>
      <c r="P46" s="313"/>
      <c r="Q46" s="313"/>
      <c r="R46" s="313"/>
      <c r="S46" s="313"/>
      <c r="T46" s="469">
        <f>E46</f>
        <v>0.06</v>
      </c>
      <c r="U46" s="313"/>
      <c r="V46" s="313"/>
      <c r="W46" s="313"/>
      <c r="X46" s="313"/>
      <c r="Y46" s="469">
        <f>J46+O46+T46</f>
        <v>0.06</v>
      </c>
      <c r="Z46" s="313"/>
      <c r="AA46" s="313"/>
      <c r="AB46" s="313"/>
      <c r="AC46" s="313"/>
    </row>
    <row r="47" spans="1:29" ht="21" x14ac:dyDescent="0.25">
      <c r="A47" s="675"/>
      <c r="B47" s="674"/>
      <c r="C47" s="676"/>
      <c r="D47" s="35" t="s">
        <v>1463</v>
      </c>
      <c r="E47" s="469">
        <f>60/1000</f>
        <v>0.06</v>
      </c>
      <c r="F47" s="313"/>
      <c r="G47" s="313"/>
      <c r="H47" s="313"/>
      <c r="I47" s="313"/>
      <c r="J47" s="469"/>
      <c r="K47" s="313"/>
      <c r="L47" s="313"/>
      <c r="M47" s="313"/>
      <c r="N47" s="313"/>
      <c r="O47" s="469"/>
      <c r="P47" s="313"/>
      <c r="Q47" s="313"/>
      <c r="R47" s="313"/>
      <c r="S47" s="313"/>
      <c r="T47" s="469">
        <f>E47</f>
        <v>0.06</v>
      </c>
      <c r="U47" s="313"/>
      <c r="V47" s="313"/>
      <c r="W47" s="313"/>
      <c r="X47" s="313"/>
      <c r="Y47" s="469">
        <f t="shared" ref="Y47" si="7">J47+O47+T47</f>
        <v>0.06</v>
      </c>
      <c r="Z47" s="313"/>
      <c r="AA47" s="313"/>
      <c r="AB47" s="313"/>
      <c r="AC47" s="313"/>
    </row>
    <row r="48" spans="1:29" ht="21" x14ac:dyDescent="0.25">
      <c r="A48" s="675" t="str">
        <f>'Пр 5 (произв)-'!A38</f>
        <v>1.3.1.20</v>
      </c>
      <c r="B48" s="674" t="str">
        <f>'Пр 5 (произв)-'!B38</f>
        <v>Приобретение 2-х дизель-генератов 30 кВт на ДЭС д.Снопа</v>
      </c>
      <c r="C48" s="676" t="str">
        <f>'Пр 5 (произв)-'!C38</f>
        <v>L_ЗР.24</v>
      </c>
      <c r="D48" s="35" t="s">
        <v>1464</v>
      </c>
      <c r="E48" s="469">
        <f>30/1000</f>
        <v>0.03</v>
      </c>
      <c r="F48" s="313"/>
      <c r="G48" s="313"/>
      <c r="H48" s="313"/>
      <c r="I48" s="313"/>
      <c r="J48" s="469"/>
      <c r="K48" s="313"/>
      <c r="L48" s="313"/>
      <c r="M48" s="313"/>
      <c r="N48" s="313"/>
      <c r="O48" s="469">
        <f>E48</f>
        <v>0.03</v>
      </c>
      <c r="P48" s="313"/>
      <c r="Q48" s="313"/>
      <c r="R48" s="313"/>
      <c r="S48" s="313"/>
      <c r="T48" s="469"/>
      <c r="U48" s="313"/>
      <c r="V48" s="313"/>
      <c r="W48" s="313"/>
      <c r="X48" s="313"/>
      <c r="Y48" s="469">
        <f>J48+O48+T48</f>
        <v>0.03</v>
      </c>
      <c r="Z48" s="313"/>
      <c r="AA48" s="313"/>
      <c r="AB48" s="313"/>
      <c r="AC48" s="313"/>
    </row>
    <row r="49" spans="1:29" x14ac:dyDescent="0.25">
      <c r="A49" s="675"/>
      <c r="B49" s="674"/>
      <c r="C49" s="676"/>
      <c r="D49" s="35" t="s">
        <v>1465</v>
      </c>
      <c r="E49" s="469">
        <f>30/1000</f>
        <v>0.03</v>
      </c>
      <c r="F49" s="313"/>
      <c r="G49" s="313"/>
      <c r="H49" s="313"/>
      <c r="I49" s="313"/>
      <c r="J49" s="469"/>
      <c r="K49" s="313"/>
      <c r="L49" s="313"/>
      <c r="M49" s="313"/>
      <c r="N49" s="313"/>
      <c r="O49" s="469">
        <f>E49</f>
        <v>0.03</v>
      </c>
      <c r="P49" s="313"/>
      <c r="Q49" s="313"/>
      <c r="R49" s="313"/>
      <c r="S49" s="313"/>
      <c r="T49" s="469"/>
      <c r="U49" s="313"/>
      <c r="V49" s="313"/>
      <c r="W49" s="313"/>
      <c r="X49" s="313"/>
      <c r="Y49" s="469">
        <f t="shared" ref="Y49" si="8">J49+O49+T49</f>
        <v>0.03</v>
      </c>
      <c r="Z49" s="313"/>
      <c r="AA49" s="313"/>
      <c r="AB49" s="313"/>
      <c r="AC49" s="313"/>
    </row>
    <row r="50" spans="1:29" ht="21" x14ac:dyDescent="0.25">
      <c r="A50" s="675" t="str">
        <f>'Пр 5 (произв)-'!A39</f>
        <v>1.3.1.21</v>
      </c>
      <c r="B50" s="674" t="str">
        <f>'Пр 5 (произв)-'!B39</f>
        <v>Приобретение 2-х дизель-генератов 30 кВт на ДЭС д.Белушье</v>
      </c>
      <c r="C50" s="676" t="str">
        <f>'Пр 5 (произв)-'!C39</f>
        <v>L_ЗР.25</v>
      </c>
      <c r="D50" s="35" t="s">
        <v>1468</v>
      </c>
      <c r="E50" s="469">
        <f>30/1000</f>
        <v>0.03</v>
      </c>
      <c r="F50" s="313"/>
      <c r="G50" s="313"/>
      <c r="H50" s="313"/>
      <c r="I50" s="313"/>
      <c r="J50" s="469"/>
      <c r="K50" s="313"/>
      <c r="L50" s="313"/>
      <c r="M50" s="313"/>
      <c r="N50" s="313"/>
      <c r="O50" s="469">
        <f>E50</f>
        <v>0.03</v>
      </c>
      <c r="P50" s="313"/>
      <c r="Q50" s="313"/>
      <c r="R50" s="313"/>
      <c r="S50" s="313"/>
      <c r="T50" s="469"/>
      <c r="U50" s="313"/>
      <c r="V50" s="313"/>
      <c r="W50" s="313"/>
      <c r="X50" s="313"/>
      <c r="Y50" s="469">
        <f t="shared" ref="Y50" si="9">J50+O50+T50</f>
        <v>0.03</v>
      </c>
      <c r="Z50" s="313"/>
      <c r="AA50" s="313"/>
      <c r="AB50" s="313"/>
      <c r="AC50" s="313"/>
    </row>
    <row r="51" spans="1:29" ht="21" x14ac:dyDescent="0.25">
      <c r="A51" s="675"/>
      <c r="B51" s="674"/>
      <c r="C51" s="676"/>
      <c r="D51" s="35" t="s">
        <v>1467</v>
      </c>
      <c r="E51" s="469">
        <f>30/1000</f>
        <v>0.03</v>
      </c>
      <c r="F51" s="313"/>
      <c r="G51" s="313"/>
      <c r="H51" s="313"/>
      <c r="I51" s="313"/>
      <c r="J51" s="469"/>
      <c r="K51" s="313"/>
      <c r="L51" s="313"/>
      <c r="M51" s="313"/>
      <c r="N51" s="313"/>
      <c r="O51" s="469"/>
      <c r="P51" s="313"/>
      <c r="Q51" s="313"/>
      <c r="R51" s="313"/>
      <c r="S51" s="313"/>
      <c r="T51" s="469">
        <f>E51</f>
        <v>0.03</v>
      </c>
      <c r="U51" s="313"/>
      <c r="V51" s="313"/>
      <c r="W51" s="313"/>
      <c r="X51" s="313"/>
      <c r="Y51" s="469">
        <f t="shared" ref="Y51" si="10">J51+O51+T51</f>
        <v>0.03</v>
      </c>
      <c r="Z51" s="313"/>
      <c r="AA51" s="313"/>
      <c r="AB51" s="313"/>
      <c r="AC51" s="313"/>
    </row>
    <row r="52" spans="1:29" ht="21" x14ac:dyDescent="0.25">
      <c r="A52" s="675" t="str">
        <f>'Пр 5 (произв)-'!A40</f>
        <v>1.3.1.22</v>
      </c>
      <c r="B52" s="674" t="str">
        <f>'Пр 5 (произв)-'!B40</f>
        <v>Приобретение 2-х дизель-генератов 30 кВт на ДЭС д.Устье</v>
      </c>
      <c r="C52" s="676" t="str">
        <f>'Пр 5 (произв)-'!C40</f>
        <v>L_ЗР.26</v>
      </c>
      <c r="D52" s="35" t="s">
        <v>1469</v>
      </c>
      <c r="E52" s="469">
        <f>16/1000</f>
        <v>1.6E-2</v>
      </c>
      <c r="F52" s="313"/>
      <c r="G52" s="313"/>
      <c r="H52" s="313"/>
      <c r="I52" s="313"/>
      <c r="J52" s="469"/>
      <c r="K52" s="313"/>
      <c r="L52" s="313"/>
      <c r="M52" s="313"/>
      <c r="N52" s="313"/>
      <c r="O52" s="469">
        <f>E52</f>
        <v>1.6E-2</v>
      </c>
      <c r="P52" s="313"/>
      <c r="Q52" s="313"/>
      <c r="R52" s="313"/>
      <c r="S52" s="313"/>
      <c r="T52" s="469"/>
      <c r="U52" s="313"/>
      <c r="V52" s="313"/>
      <c r="W52" s="313"/>
      <c r="X52" s="313"/>
      <c r="Y52" s="469">
        <f t="shared" ref="Y52:Y58" si="11">J52+O52+T52</f>
        <v>1.6E-2</v>
      </c>
      <c r="Z52" s="313"/>
      <c r="AA52" s="313"/>
      <c r="AB52" s="313"/>
      <c r="AC52" s="313"/>
    </row>
    <row r="53" spans="1:29" ht="21" x14ac:dyDescent="0.25">
      <c r="A53" s="675"/>
      <c r="B53" s="674"/>
      <c r="C53" s="676"/>
      <c r="D53" s="35" t="s">
        <v>1470</v>
      </c>
      <c r="E53" s="469">
        <f>30/1000</f>
        <v>0.03</v>
      </c>
      <c r="F53" s="313"/>
      <c r="G53" s="313"/>
      <c r="H53" s="313"/>
      <c r="I53" s="313"/>
      <c r="J53" s="469"/>
      <c r="K53" s="313"/>
      <c r="L53" s="313"/>
      <c r="M53" s="313"/>
      <c r="N53" s="313"/>
      <c r="O53" s="469"/>
      <c r="P53" s="313"/>
      <c r="Q53" s="313"/>
      <c r="R53" s="313"/>
      <c r="S53" s="313"/>
      <c r="T53" s="469">
        <f>E53</f>
        <v>0.03</v>
      </c>
      <c r="U53" s="313"/>
      <c r="V53" s="313"/>
      <c r="W53" s="313"/>
      <c r="X53" s="313"/>
      <c r="Y53" s="469">
        <f t="shared" si="11"/>
        <v>0.03</v>
      </c>
      <c r="Z53" s="313"/>
      <c r="AA53" s="313"/>
      <c r="AB53" s="313"/>
      <c r="AC53" s="313"/>
    </row>
    <row r="54" spans="1:29" ht="21" x14ac:dyDescent="0.25">
      <c r="A54" s="675" t="str">
        <f>'Пр 5 (произв)-'!A41</f>
        <v>1.3.1.23</v>
      </c>
      <c r="B54" s="674" t="str">
        <f>'Пр 5 (произв)-'!B41</f>
        <v>Приобретение дизель-генератора 315 кВт на ДЭС п.Харута</v>
      </c>
      <c r="C54" s="676" t="str">
        <f>'Пр 5 (произв)-'!C41</f>
        <v>L_ЗР.27</v>
      </c>
      <c r="D54" s="35" t="s">
        <v>1471</v>
      </c>
      <c r="E54" s="469">
        <f>315/1000</f>
        <v>0.315</v>
      </c>
      <c r="F54" s="313"/>
      <c r="G54" s="313"/>
      <c r="H54" s="313"/>
      <c r="I54" s="313"/>
      <c r="J54" s="469"/>
      <c r="K54" s="313"/>
      <c r="L54" s="313"/>
      <c r="M54" s="313"/>
      <c r="N54" s="313"/>
      <c r="O54" s="469">
        <f>E54</f>
        <v>0.315</v>
      </c>
      <c r="P54" s="313"/>
      <c r="Q54" s="313"/>
      <c r="R54" s="313"/>
      <c r="S54" s="313"/>
      <c r="T54" s="469"/>
      <c r="U54" s="313"/>
      <c r="V54" s="313"/>
      <c r="W54" s="313"/>
      <c r="X54" s="313"/>
      <c r="Y54" s="469">
        <f t="shared" si="11"/>
        <v>0.315</v>
      </c>
      <c r="Z54" s="313"/>
      <c r="AA54" s="313"/>
      <c r="AB54" s="313"/>
      <c r="AC54" s="313"/>
    </row>
    <row r="55" spans="1:29" ht="21" x14ac:dyDescent="0.25">
      <c r="A55" s="675"/>
      <c r="B55" s="674"/>
      <c r="C55" s="676"/>
      <c r="D55" s="35" t="s">
        <v>1472</v>
      </c>
      <c r="E55" s="469">
        <f t="shared" ref="E55:E57" si="12">315/1000</f>
        <v>0.315</v>
      </c>
      <c r="F55" s="313"/>
      <c r="G55" s="313"/>
      <c r="H55" s="313"/>
      <c r="I55" s="313"/>
      <c r="J55" s="469"/>
      <c r="K55" s="313"/>
      <c r="L55" s="313"/>
      <c r="M55" s="313"/>
      <c r="N55" s="313"/>
      <c r="O55" s="469"/>
      <c r="P55" s="313"/>
      <c r="Q55" s="313"/>
      <c r="R55" s="313"/>
      <c r="S55" s="313"/>
      <c r="T55" s="469">
        <f t="shared" ref="T55:T57" si="13">E55</f>
        <v>0.315</v>
      </c>
      <c r="U55" s="313"/>
      <c r="V55" s="313"/>
      <c r="W55" s="313"/>
      <c r="X55" s="313"/>
      <c r="Y55" s="469">
        <f t="shared" si="11"/>
        <v>0.315</v>
      </c>
      <c r="Z55" s="313"/>
      <c r="AA55" s="313"/>
      <c r="AB55" s="313"/>
      <c r="AC55" s="313"/>
    </row>
    <row r="56" spans="1:29" ht="21" x14ac:dyDescent="0.25">
      <c r="A56" s="675"/>
      <c r="B56" s="674"/>
      <c r="C56" s="676"/>
      <c r="D56" s="35" t="s">
        <v>1473</v>
      </c>
      <c r="E56" s="469">
        <f t="shared" si="12"/>
        <v>0.315</v>
      </c>
      <c r="F56" s="313"/>
      <c r="G56" s="313"/>
      <c r="H56" s="313"/>
      <c r="I56" s="313"/>
      <c r="J56" s="469"/>
      <c r="K56" s="313"/>
      <c r="L56" s="313"/>
      <c r="M56" s="313"/>
      <c r="N56" s="313"/>
      <c r="O56" s="469"/>
      <c r="P56" s="313"/>
      <c r="Q56" s="313"/>
      <c r="R56" s="313"/>
      <c r="S56" s="313"/>
      <c r="T56" s="469">
        <f t="shared" si="13"/>
        <v>0.315</v>
      </c>
      <c r="U56" s="313"/>
      <c r="V56" s="313"/>
      <c r="W56" s="313"/>
      <c r="X56" s="313"/>
      <c r="Y56" s="469">
        <f t="shared" si="11"/>
        <v>0.315</v>
      </c>
      <c r="Z56" s="313"/>
      <c r="AA56" s="313"/>
      <c r="AB56" s="313"/>
      <c r="AC56" s="313"/>
    </row>
    <row r="57" spans="1:29" ht="21" x14ac:dyDescent="0.25">
      <c r="A57" s="675"/>
      <c r="B57" s="674"/>
      <c r="C57" s="676"/>
      <c r="D57" s="35" t="s">
        <v>1474</v>
      </c>
      <c r="E57" s="469">
        <f t="shared" si="12"/>
        <v>0.315</v>
      </c>
      <c r="F57" s="313"/>
      <c r="G57" s="313"/>
      <c r="H57" s="313"/>
      <c r="I57" s="313"/>
      <c r="J57" s="469"/>
      <c r="K57" s="313"/>
      <c r="L57" s="313"/>
      <c r="M57" s="313"/>
      <c r="N57" s="313"/>
      <c r="O57" s="469"/>
      <c r="P57" s="313"/>
      <c r="Q57" s="313"/>
      <c r="R57" s="313"/>
      <c r="S57" s="313"/>
      <c r="T57" s="469">
        <f t="shared" si="13"/>
        <v>0.315</v>
      </c>
      <c r="U57" s="313"/>
      <c r="V57" s="313"/>
      <c r="W57" s="313"/>
      <c r="X57" s="313"/>
      <c r="Y57" s="469">
        <f t="shared" si="11"/>
        <v>0.315</v>
      </c>
      <c r="Z57" s="313"/>
      <c r="AA57" s="313"/>
      <c r="AB57" s="313"/>
      <c r="AC57" s="313"/>
    </row>
    <row r="58" spans="1:29" ht="21" x14ac:dyDescent="0.25">
      <c r="A58" s="34" t="str">
        <f>'Пр 5 (произв)-'!A42</f>
        <v>1.3.1.24</v>
      </c>
      <c r="B58" s="35" t="str">
        <f>'Пр 5 (произв)-'!B42</f>
        <v>Приобретение 2-х дизель-генератов 30 кВт на ДЭС д.Чижа</v>
      </c>
      <c r="C58" s="265" t="str">
        <f>'Пр 5 (произв)-'!C42</f>
        <v>L_ЗР.28</v>
      </c>
      <c r="D58" s="35" t="s">
        <v>1481</v>
      </c>
      <c r="E58" s="469">
        <f>30/1000</f>
        <v>0.03</v>
      </c>
      <c r="F58" s="313"/>
      <c r="G58" s="313"/>
      <c r="H58" s="313"/>
      <c r="I58" s="313"/>
      <c r="J58" s="469"/>
      <c r="K58" s="313"/>
      <c r="L58" s="313"/>
      <c r="M58" s="313"/>
      <c r="N58" s="313"/>
      <c r="O58" s="469">
        <f>E58</f>
        <v>0.03</v>
      </c>
      <c r="P58" s="313"/>
      <c r="Q58" s="313"/>
      <c r="R58" s="313"/>
      <c r="S58" s="313"/>
      <c r="T58" s="469"/>
      <c r="U58" s="313"/>
      <c r="V58" s="313"/>
      <c r="W58" s="313"/>
      <c r="X58" s="313"/>
      <c r="Y58" s="469">
        <f t="shared" si="11"/>
        <v>0.03</v>
      </c>
      <c r="Z58" s="313"/>
      <c r="AA58" s="313"/>
      <c r="AB58" s="313"/>
      <c r="AC58" s="313"/>
    </row>
    <row r="59" spans="1:29" ht="21" x14ac:dyDescent="0.25">
      <c r="A59" s="675" t="str">
        <f>'Пр 5 (произв)-'!A43</f>
        <v>1.3.1.25</v>
      </c>
      <c r="B59" s="674" t="str">
        <f>'Пр 5 (произв)-'!B43</f>
        <v>Приобретение 2-х  дизель-генераторов 60 кВт на ДЭС д.Чижа</v>
      </c>
      <c r="C59" s="676" t="str">
        <f>'Пр 5 (произв)-'!C43</f>
        <v>L_ЗР.29</v>
      </c>
      <c r="D59" s="35" t="s">
        <v>1483</v>
      </c>
      <c r="E59" s="469">
        <f>30/1000</f>
        <v>0.03</v>
      </c>
      <c r="F59" s="313"/>
      <c r="G59" s="313"/>
      <c r="H59" s="313"/>
      <c r="I59" s="313"/>
      <c r="J59" s="469"/>
      <c r="K59" s="313"/>
      <c r="L59" s="313"/>
      <c r="M59" s="313"/>
      <c r="N59" s="313"/>
      <c r="O59" s="469"/>
      <c r="P59" s="313"/>
      <c r="Q59" s="313"/>
      <c r="R59" s="313"/>
      <c r="S59" s="313"/>
      <c r="T59" s="469">
        <f>E59</f>
        <v>0.03</v>
      </c>
      <c r="U59" s="313"/>
      <c r="V59" s="313"/>
      <c r="W59" s="313"/>
      <c r="X59" s="313"/>
      <c r="Y59" s="469"/>
      <c r="Z59" s="313"/>
      <c r="AA59" s="313"/>
      <c r="AB59" s="313"/>
      <c r="AC59" s="313"/>
    </row>
    <row r="60" spans="1:29" ht="21" x14ac:dyDescent="0.25">
      <c r="A60" s="675"/>
      <c r="B60" s="674"/>
      <c r="C60" s="676"/>
      <c r="D60" s="35" t="s">
        <v>1482</v>
      </c>
      <c r="E60" s="469">
        <f>75/1000</f>
        <v>7.4999999999999997E-2</v>
      </c>
      <c r="F60" s="313"/>
      <c r="G60" s="313"/>
      <c r="H60" s="313"/>
      <c r="I60" s="313"/>
      <c r="J60" s="469"/>
      <c r="K60" s="313"/>
      <c r="L60" s="313"/>
      <c r="M60" s="313"/>
      <c r="N60" s="313"/>
      <c r="O60" s="469">
        <f>E60</f>
        <v>7.4999999999999997E-2</v>
      </c>
      <c r="P60" s="313"/>
      <c r="Q60" s="313"/>
      <c r="R60" s="313"/>
      <c r="S60" s="313"/>
      <c r="T60" s="469"/>
      <c r="U60" s="313"/>
      <c r="V60" s="313"/>
      <c r="W60" s="313"/>
      <c r="X60" s="313"/>
      <c r="Y60" s="469">
        <f t="shared" ref="Y60:Y67" si="14">J60+O60+T60</f>
        <v>7.4999999999999997E-2</v>
      </c>
      <c r="Z60" s="313"/>
      <c r="AA60" s="313"/>
      <c r="AB60" s="313"/>
      <c r="AC60" s="313"/>
    </row>
    <row r="61" spans="1:29" ht="21" x14ac:dyDescent="0.25">
      <c r="A61" s="675"/>
      <c r="B61" s="674"/>
      <c r="C61" s="676"/>
      <c r="D61" s="35" t="s">
        <v>1484</v>
      </c>
      <c r="E61" s="469">
        <f>75/1000</f>
        <v>7.4999999999999997E-2</v>
      </c>
      <c r="F61" s="313"/>
      <c r="G61" s="313"/>
      <c r="H61" s="313"/>
      <c r="I61" s="313"/>
      <c r="J61" s="469"/>
      <c r="K61" s="313"/>
      <c r="L61" s="313"/>
      <c r="M61" s="313"/>
      <c r="N61" s="313"/>
      <c r="O61" s="469"/>
      <c r="P61" s="313"/>
      <c r="Q61" s="313"/>
      <c r="R61" s="313"/>
      <c r="S61" s="313"/>
      <c r="T61" s="469">
        <f>E61</f>
        <v>7.4999999999999997E-2</v>
      </c>
      <c r="U61" s="313"/>
      <c r="V61" s="313"/>
      <c r="W61" s="313"/>
      <c r="X61" s="313"/>
      <c r="Y61" s="469">
        <f t="shared" si="14"/>
        <v>7.4999999999999997E-2</v>
      </c>
      <c r="Z61" s="313"/>
      <c r="AA61" s="313"/>
      <c r="AB61" s="313"/>
      <c r="AC61" s="313"/>
    </row>
    <row r="62" spans="1:29" ht="21" x14ac:dyDescent="0.25">
      <c r="A62" s="34" t="str">
        <f>'Пр 5 (произв)-'!A44</f>
        <v>1.3.1.26</v>
      </c>
      <c r="B62" s="35" t="str">
        <f>'Пр 5 (произв)-'!B44</f>
        <v>Приобретение дизель-генератора 100 кВт на ДЭС д.Каменка</v>
      </c>
      <c r="C62" s="265" t="str">
        <f>'Пр 5 (произв)-'!C44</f>
        <v>L_ЗР.30</v>
      </c>
      <c r="D62" s="35" t="s">
        <v>1488</v>
      </c>
      <c r="E62" s="469">
        <f>60/1000</f>
        <v>0.06</v>
      </c>
      <c r="F62" s="313"/>
      <c r="G62" s="313"/>
      <c r="H62" s="313"/>
      <c r="I62" s="313"/>
      <c r="J62" s="469"/>
      <c r="K62" s="313"/>
      <c r="L62" s="313"/>
      <c r="M62" s="313"/>
      <c r="N62" s="313"/>
      <c r="O62" s="469">
        <f>E62</f>
        <v>0.06</v>
      </c>
      <c r="P62" s="313"/>
      <c r="Q62" s="313"/>
      <c r="R62" s="313"/>
      <c r="S62" s="313"/>
      <c r="T62" s="469"/>
      <c r="U62" s="313"/>
      <c r="V62" s="313"/>
      <c r="W62" s="313"/>
      <c r="X62" s="313"/>
      <c r="Y62" s="469">
        <f t="shared" si="14"/>
        <v>0.06</v>
      </c>
      <c r="Z62" s="313"/>
      <c r="AA62" s="313"/>
      <c r="AB62" s="313"/>
      <c r="AC62" s="313"/>
    </row>
    <row r="63" spans="1:29" ht="21" x14ac:dyDescent="0.25">
      <c r="A63" s="34" t="str">
        <f>'Пр 5 (произв)-'!A45</f>
        <v>1.3.1.27</v>
      </c>
      <c r="B63" s="35" t="str">
        <f>'Пр 5 (произв)-'!B45</f>
        <v>Приобретение дизель-генератора 60 кВт на ДЭС д.Каменка</v>
      </c>
      <c r="C63" s="265" t="str">
        <f>'Пр 5 (произв)-'!C45</f>
        <v>L_ЗР.31</v>
      </c>
      <c r="D63" s="35" t="s">
        <v>1487</v>
      </c>
      <c r="E63" s="469">
        <f>100/1000</f>
        <v>0.1</v>
      </c>
      <c r="F63" s="313"/>
      <c r="G63" s="313"/>
      <c r="H63" s="313"/>
      <c r="I63" s="313"/>
      <c r="J63" s="469"/>
      <c r="K63" s="313"/>
      <c r="L63" s="313"/>
      <c r="M63" s="313"/>
      <c r="N63" s="313"/>
      <c r="O63" s="469">
        <f>E63</f>
        <v>0.1</v>
      </c>
      <c r="P63" s="313"/>
      <c r="Q63" s="313"/>
      <c r="R63" s="313"/>
      <c r="S63" s="313"/>
      <c r="T63" s="469"/>
      <c r="U63" s="313"/>
      <c r="V63" s="313"/>
      <c r="W63" s="313"/>
      <c r="X63" s="313"/>
      <c r="Y63" s="469">
        <f t="shared" si="14"/>
        <v>0.1</v>
      </c>
      <c r="Z63" s="313"/>
      <c r="AA63" s="313"/>
      <c r="AB63" s="313"/>
      <c r="AC63" s="313"/>
    </row>
    <row r="64" spans="1:29" ht="21" x14ac:dyDescent="0.25">
      <c r="A64" s="34" t="str">
        <f>'Пр 5 (произв)-'!A46</f>
        <v>1.3.1.28</v>
      </c>
      <c r="B64" s="35" t="str">
        <f>'Пр 5 (произв)-'!B46</f>
        <v>Приобретение 2-х дизель-генератов 30 кВт на ДЭС д.Волонга</v>
      </c>
      <c r="C64" s="265" t="str">
        <f>'Пр 5 (произв)-'!C46</f>
        <v>L_ЗР.32</v>
      </c>
      <c r="D64" s="35" t="s">
        <v>1490</v>
      </c>
      <c r="E64" s="469">
        <f>30/1000</f>
        <v>0.03</v>
      </c>
      <c r="F64" s="313"/>
      <c r="G64" s="313"/>
      <c r="H64" s="313"/>
      <c r="I64" s="313"/>
      <c r="J64" s="469"/>
      <c r="K64" s="313"/>
      <c r="L64" s="313"/>
      <c r="M64" s="313"/>
      <c r="N64" s="313"/>
      <c r="O64" s="469">
        <f>E64</f>
        <v>0.03</v>
      </c>
      <c r="P64" s="313"/>
      <c r="Q64" s="313"/>
      <c r="R64" s="313"/>
      <c r="S64" s="313"/>
      <c r="T64" s="469"/>
      <c r="U64" s="313"/>
      <c r="V64" s="313"/>
      <c r="W64" s="313"/>
      <c r="X64" s="313"/>
      <c r="Y64" s="469">
        <f t="shared" si="14"/>
        <v>0.03</v>
      </c>
      <c r="Z64" s="313"/>
      <c r="AA64" s="313"/>
      <c r="AB64" s="313"/>
      <c r="AC64" s="313"/>
    </row>
    <row r="65" spans="1:29" ht="21" x14ac:dyDescent="0.25">
      <c r="A65" s="675" t="str">
        <f>'Пр 5 (произв)-'!A47</f>
        <v>1.3.1.29</v>
      </c>
      <c r="B65" s="674" t="str">
        <f>'Пр 5 (произв)-'!B47</f>
        <v>Приобретение дизель-генератора 60 кВт на ДЭС д.Макарово</v>
      </c>
      <c r="C65" s="676" t="str">
        <f>'Пр 5 (произв)-'!C47</f>
        <v>L_ЗР.33</v>
      </c>
      <c r="D65" s="35" t="s">
        <v>1491</v>
      </c>
      <c r="E65" s="469">
        <f>100/1000</f>
        <v>0.1</v>
      </c>
      <c r="F65" s="313"/>
      <c r="G65" s="313"/>
      <c r="H65" s="313"/>
      <c r="I65" s="313"/>
      <c r="J65" s="469"/>
      <c r="K65" s="313"/>
      <c r="L65" s="313"/>
      <c r="M65" s="313"/>
      <c r="N65" s="313"/>
      <c r="O65" s="469">
        <f t="shared" ref="O65:O66" si="15">E65</f>
        <v>0.1</v>
      </c>
      <c r="P65" s="313"/>
      <c r="Q65" s="313"/>
      <c r="R65" s="313"/>
      <c r="S65" s="313"/>
      <c r="T65" s="469"/>
      <c r="U65" s="313"/>
      <c r="V65" s="313"/>
      <c r="W65" s="313"/>
      <c r="X65" s="313"/>
      <c r="Y65" s="469">
        <f t="shared" si="14"/>
        <v>0.1</v>
      </c>
      <c r="Z65" s="313"/>
      <c r="AA65" s="313"/>
      <c r="AB65" s="313"/>
      <c r="AC65" s="313"/>
    </row>
    <row r="66" spans="1:29" ht="21" x14ac:dyDescent="0.25">
      <c r="A66" s="675"/>
      <c r="B66" s="674"/>
      <c r="C66" s="676"/>
      <c r="D66" s="35" t="s">
        <v>1492</v>
      </c>
      <c r="E66" s="469">
        <f>200/1000</f>
        <v>0.2</v>
      </c>
      <c r="F66" s="313"/>
      <c r="G66" s="313"/>
      <c r="H66" s="313"/>
      <c r="I66" s="313"/>
      <c r="J66" s="469"/>
      <c r="K66" s="313"/>
      <c r="L66" s="313"/>
      <c r="M66" s="313"/>
      <c r="N66" s="313"/>
      <c r="O66" s="469">
        <f t="shared" si="15"/>
        <v>0.2</v>
      </c>
      <c r="P66" s="313"/>
      <c r="Q66" s="313"/>
      <c r="R66" s="313"/>
      <c r="S66" s="313"/>
      <c r="T66" s="469"/>
      <c r="U66" s="313"/>
      <c r="V66" s="313"/>
      <c r="W66" s="313"/>
      <c r="X66" s="313"/>
      <c r="Y66" s="469">
        <f t="shared" si="14"/>
        <v>0.2</v>
      </c>
      <c r="Z66" s="313"/>
      <c r="AA66" s="313"/>
      <c r="AB66" s="313"/>
      <c r="AC66" s="313"/>
    </row>
    <row r="67" spans="1:29" ht="21" x14ac:dyDescent="0.25">
      <c r="A67" s="34" t="str">
        <f>'Пр 5 (произв)-'!A48</f>
        <v>1.3.1.30</v>
      </c>
      <c r="B67" s="35" t="str">
        <f>'Пр 5 (произв)-'!B48</f>
        <v>Приобретение 2-х  дизель-генераторов 60 кВт на ДЭС д.Куя</v>
      </c>
      <c r="C67" s="265" t="str">
        <f>'Пр 5 (произв)-'!C48</f>
        <v>L_ЗР.34</v>
      </c>
      <c r="D67" s="35" t="s">
        <v>1494</v>
      </c>
      <c r="E67" s="469">
        <f>60/1000</f>
        <v>0.06</v>
      </c>
      <c r="F67" s="313"/>
      <c r="G67" s="313"/>
      <c r="H67" s="313"/>
      <c r="I67" s="313"/>
      <c r="J67" s="469"/>
      <c r="K67" s="313"/>
      <c r="L67" s="313"/>
      <c r="M67" s="313"/>
      <c r="N67" s="313"/>
      <c r="O67" s="469">
        <f t="shared" ref="O67:O72" si="16">E67</f>
        <v>0.06</v>
      </c>
      <c r="P67" s="313"/>
      <c r="Q67" s="313"/>
      <c r="R67" s="313"/>
      <c r="S67" s="313"/>
      <c r="T67" s="469"/>
      <c r="U67" s="313"/>
      <c r="V67" s="313"/>
      <c r="W67" s="313"/>
      <c r="X67" s="313"/>
      <c r="Y67" s="469">
        <f t="shared" si="14"/>
        <v>0.06</v>
      </c>
      <c r="Z67" s="313"/>
      <c r="AA67" s="313"/>
      <c r="AB67" s="313"/>
      <c r="AC67" s="313"/>
    </row>
    <row r="68" spans="1:29" ht="21" x14ac:dyDescent="0.25">
      <c r="A68" s="34" t="str">
        <f>'Пр 5 (произв)-'!A49</f>
        <v>1.3.1.31</v>
      </c>
      <c r="B68" s="35" t="str">
        <f>'Пр 5 (произв)-'!B49</f>
        <v>Приобретение дизель-генератора 16 кВт на ДЭС д.Кия</v>
      </c>
      <c r="C68" s="265" t="str">
        <f>'Пр 5 (произв)-'!C49</f>
        <v>L_ЗР.35</v>
      </c>
      <c r="D68" s="35" t="s">
        <v>1480</v>
      </c>
      <c r="E68" s="469">
        <f>30/1000</f>
        <v>0.03</v>
      </c>
      <c r="F68" s="313"/>
      <c r="G68" s="313"/>
      <c r="H68" s="313"/>
      <c r="I68" s="313"/>
      <c r="J68" s="469"/>
      <c r="K68" s="313"/>
      <c r="L68" s="313"/>
      <c r="M68" s="313"/>
      <c r="N68" s="313"/>
      <c r="O68" s="469">
        <f t="shared" si="16"/>
        <v>0.03</v>
      </c>
      <c r="P68" s="313"/>
      <c r="Q68" s="313"/>
      <c r="R68" s="313"/>
      <c r="S68" s="313"/>
      <c r="T68" s="469"/>
      <c r="U68" s="313"/>
      <c r="V68" s="313"/>
      <c r="W68" s="313"/>
      <c r="X68" s="313"/>
      <c r="Y68" s="469">
        <f t="shared" ref="Y68" si="17">J68+O68+T68</f>
        <v>0.03</v>
      </c>
      <c r="Z68" s="313"/>
      <c r="AA68" s="313"/>
      <c r="AB68" s="313"/>
      <c r="AC68" s="313"/>
    </row>
    <row r="69" spans="1:29" ht="21" x14ac:dyDescent="0.25">
      <c r="A69" s="34" t="str">
        <f>'Пр 5 (произв)-'!A50</f>
        <v>1.3.1.32</v>
      </c>
      <c r="B69" s="35" t="str">
        <f>'Пр 5 (произв)-'!B50</f>
        <v>Приобретение дизель-генератора 60 кВт на ДЭС д. Пылемец</v>
      </c>
      <c r="C69" s="265" t="str">
        <f>'Пр 5 (произв)-'!C50</f>
        <v>L_ЗР.36</v>
      </c>
      <c r="D69" s="35" t="s">
        <v>1594</v>
      </c>
      <c r="E69" s="469">
        <f>60/1000</f>
        <v>0.06</v>
      </c>
      <c r="F69" s="313"/>
      <c r="G69" s="313"/>
      <c r="H69" s="313"/>
      <c r="I69" s="313"/>
      <c r="J69" s="469"/>
      <c r="K69" s="313"/>
      <c r="L69" s="313"/>
      <c r="M69" s="313"/>
      <c r="N69" s="313"/>
      <c r="O69" s="469">
        <f t="shared" si="16"/>
        <v>0.06</v>
      </c>
      <c r="P69" s="313"/>
      <c r="Q69" s="313"/>
      <c r="R69" s="313"/>
      <c r="S69" s="313"/>
      <c r="T69" s="469"/>
      <c r="U69" s="313"/>
      <c r="V69" s="313"/>
      <c r="W69" s="313"/>
      <c r="X69" s="313"/>
      <c r="Y69" s="469"/>
      <c r="Z69" s="313"/>
      <c r="AA69" s="313"/>
      <c r="AB69" s="313"/>
      <c r="AC69" s="313"/>
    </row>
    <row r="70" spans="1:29" ht="21" x14ac:dyDescent="0.25">
      <c r="A70" s="34" t="str">
        <f>'Пр 5 (произв)-'!A51</f>
        <v>1.3.1.33</v>
      </c>
      <c r="B70" s="35" t="str">
        <f>'Пр 5 (произв)-'!B51</f>
        <v>Приобретение 2-х дизель-генераторов 200 кВт на ДЭС д. Лабожское</v>
      </c>
      <c r="C70" s="265" t="str">
        <f>'Пр 5 (произв)-'!C51</f>
        <v>L_ЗР.37</v>
      </c>
      <c r="D70" s="35" t="s">
        <v>1595</v>
      </c>
      <c r="E70" s="469">
        <f>200/1000</f>
        <v>0.2</v>
      </c>
      <c r="F70" s="313"/>
      <c r="G70" s="313"/>
      <c r="H70" s="313"/>
      <c r="I70" s="313"/>
      <c r="J70" s="469"/>
      <c r="K70" s="313"/>
      <c r="L70" s="313"/>
      <c r="M70" s="313"/>
      <c r="N70" s="313"/>
      <c r="O70" s="469">
        <f t="shared" si="16"/>
        <v>0.2</v>
      </c>
      <c r="P70" s="313"/>
      <c r="Q70" s="313"/>
      <c r="R70" s="313"/>
      <c r="S70" s="313"/>
      <c r="T70" s="469"/>
      <c r="U70" s="313"/>
      <c r="V70" s="313"/>
      <c r="W70" s="313"/>
      <c r="X70" s="313"/>
      <c r="Y70" s="469"/>
      <c r="Z70" s="313"/>
      <c r="AA70" s="313"/>
      <c r="AB70" s="313"/>
      <c r="AC70" s="313"/>
    </row>
    <row r="71" spans="1:29" ht="21" x14ac:dyDescent="0.25">
      <c r="A71" s="34" t="str">
        <f>'Пр 5 (произв)-'!A52</f>
        <v>1.3.1.34</v>
      </c>
      <c r="B71" s="35" t="str">
        <f>'Пр 5 (произв)-'!B52</f>
        <v>Приобретение 2-х  дизель-генераторов 60 кВт на ДЭС д.Тошвиска</v>
      </c>
      <c r="C71" s="265" t="str">
        <f>'Пр 5 (произв)-'!C52</f>
        <v>L_ЗР.38</v>
      </c>
      <c r="D71" s="35" t="s">
        <v>1596</v>
      </c>
      <c r="E71" s="469">
        <f>75/1000</f>
        <v>7.4999999999999997E-2</v>
      </c>
      <c r="F71" s="313"/>
      <c r="G71" s="313"/>
      <c r="H71" s="313"/>
      <c r="I71" s="313"/>
      <c r="J71" s="469"/>
      <c r="K71" s="313"/>
      <c r="L71" s="313"/>
      <c r="M71" s="313"/>
      <c r="N71" s="313"/>
      <c r="O71" s="469">
        <f t="shared" si="16"/>
        <v>7.4999999999999997E-2</v>
      </c>
      <c r="P71" s="313"/>
      <c r="Q71" s="313"/>
      <c r="R71" s="313"/>
      <c r="S71" s="313"/>
      <c r="T71" s="469"/>
      <c r="U71" s="313"/>
      <c r="V71" s="313"/>
      <c r="W71" s="313"/>
      <c r="X71" s="313"/>
      <c r="Y71" s="469"/>
      <c r="Z71" s="313"/>
      <c r="AA71" s="313"/>
      <c r="AB71" s="313"/>
      <c r="AC71" s="313"/>
    </row>
    <row r="72" spans="1:29" ht="21" x14ac:dyDescent="0.25">
      <c r="A72" s="34" t="str">
        <f>'Пр 5 (произв)-'!A53</f>
        <v>1.3.1.35</v>
      </c>
      <c r="B72" s="35" t="str">
        <f>'Пр 5 (произв)-'!B53</f>
        <v>Приобретение дизель-генератора 315 кВт на ДЭС с. Великовисочное</v>
      </c>
      <c r="C72" s="265" t="str">
        <f>'Пр 5 (произв)-'!C53</f>
        <v>L_ЗР.39</v>
      </c>
      <c r="D72" s="35" t="s">
        <v>1597</v>
      </c>
      <c r="E72" s="469">
        <f>300/1000</f>
        <v>0.3</v>
      </c>
      <c r="F72" s="313"/>
      <c r="G72" s="313"/>
      <c r="H72" s="313"/>
      <c r="I72" s="313"/>
      <c r="J72" s="469"/>
      <c r="K72" s="313"/>
      <c r="L72" s="313"/>
      <c r="M72" s="313"/>
      <c r="N72" s="313"/>
      <c r="O72" s="469">
        <f t="shared" si="16"/>
        <v>0.3</v>
      </c>
      <c r="P72" s="313"/>
      <c r="Q72" s="313"/>
      <c r="R72" s="313"/>
      <c r="S72" s="313"/>
      <c r="T72" s="469"/>
      <c r="U72" s="313"/>
      <c r="V72" s="313"/>
      <c r="W72" s="313"/>
      <c r="X72" s="313"/>
      <c r="Y72" s="469"/>
      <c r="Z72" s="313"/>
      <c r="AA72" s="313"/>
      <c r="AB72" s="313"/>
      <c r="AC72" s="313"/>
    </row>
    <row r="73" spans="1:29" ht="21" x14ac:dyDescent="0.25">
      <c r="A73" s="34" t="str">
        <f>'Пр 5 (произв)-'!A54</f>
        <v>1.3.1.36</v>
      </c>
      <c r="B73" s="35" t="str">
        <f>'Пр 5 (произв)-'!B54</f>
        <v>Приобретение дизель-генерара 60 кВт на ДЭС д.Снопа</v>
      </c>
      <c r="C73" s="265" t="str">
        <f>'Пр 5 (произв)-'!C54</f>
        <v>M_ЗР.40</v>
      </c>
      <c r="D73" s="35" t="s">
        <v>1466</v>
      </c>
      <c r="E73" s="469">
        <f>75/1000</f>
        <v>7.4999999999999997E-2</v>
      </c>
      <c r="F73" s="313"/>
      <c r="G73" s="313"/>
      <c r="H73" s="313"/>
      <c r="I73" s="313"/>
      <c r="J73" s="469"/>
      <c r="K73" s="313"/>
      <c r="L73" s="313"/>
      <c r="M73" s="313"/>
      <c r="N73" s="313"/>
      <c r="O73" s="469"/>
      <c r="P73" s="313"/>
      <c r="Q73" s="313"/>
      <c r="R73" s="313"/>
      <c r="S73" s="313"/>
      <c r="T73" s="469">
        <f>E73</f>
        <v>7.4999999999999997E-2</v>
      </c>
      <c r="U73" s="313"/>
      <c r="V73" s="313"/>
      <c r="W73" s="313"/>
      <c r="X73" s="313"/>
      <c r="Y73" s="469">
        <f t="shared" ref="Y73" si="18">J73+O73+T73</f>
        <v>7.4999999999999997E-2</v>
      </c>
      <c r="Z73" s="313"/>
      <c r="AA73" s="313"/>
      <c r="AB73" s="313"/>
      <c r="AC73" s="313"/>
    </row>
    <row r="74" spans="1:29" ht="21" x14ac:dyDescent="0.25">
      <c r="A74" s="34" t="str">
        <f>'Пр 5 (произв)-'!A55</f>
        <v>1.3.1.37</v>
      </c>
      <c r="B74" s="35" t="str">
        <f>'Пр 5 (произв)-'!B55</f>
        <v>Приобретение 2-х дизель-генераторов 315 кВт на ДЭС п.Хорей-Вер</v>
      </c>
      <c r="C74" s="265" t="str">
        <f>'Пр 5 (произв)-'!C55</f>
        <v>M_ЗР.41</v>
      </c>
      <c r="D74" s="35" t="s">
        <v>1451</v>
      </c>
      <c r="E74" s="469">
        <f>315/1000</f>
        <v>0.315</v>
      </c>
      <c r="F74" s="313"/>
      <c r="G74" s="313"/>
      <c r="H74" s="313"/>
      <c r="I74" s="313"/>
      <c r="J74" s="469"/>
      <c r="K74" s="313"/>
      <c r="L74" s="313"/>
      <c r="M74" s="313"/>
      <c r="N74" s="313"/>
      <c r="O74" s="469"/>
      <c r="P74" s="313"/>
      <c r="Q74" s="313"/>
      <c r="R74" s="313"/>
      <c r="S74" s="313"/>
      <c r="T74" s="469">
        <f>E74</f>
        <v>0.315</v>
      </c>
      <c r="U74" s="313"/>
      <c r="V74" s="313"/>
      <c r="W74" s="313"/>
      <c r="X74" s="313"/>
      <c r="Y74" s="469">
        <f>J74+O74+T74</f>
        <v>0.315</v>
      </c>
      <c r="Z74" s="313"/>
      <c r="AA74" s="313"/>
      <c r="AB74" s="313"/>
      <c r="AC74" s="313"/>
    </row>
    <row r="75" spans="1:29" ht="21" x14ac:dyDescent="0.25">
      <c r="A75" s="675" t="str">
        <f>'Пр 5 (произв)-'!A56</f>
        <v>1.3.1.38</v>
      </c>
      <c r="B75" s="674" t="str">
        <f>'Пр 5 (произв)-'!B56</f>
        <v>Приобретение 2-х дизель-генераторов 200 кВт на ДЭС с. Несь</v>
      </c>
      <c r="C75" s="676" t="str">
        <f>'Пр 5 (произв)-'!C56</f>
        <v>M_ЗР.42</v>
      </c>
      <c r="D75" s="35" t="s">
        <v>1486</v>
      </c>
      <c r="E75" s="469">
        <f>200/1000</f>
        <v>0.2</v>
      </c>
      <c r="F75" s="313"/>
      <c r="G75" s="313"/>
      <c r="H75" s="313"/>
      <c r="I75" s="313"/>
      <c r="J75" s="469"/>
      <c r="K75" s="313"/>
      <c r="L75" s="313"/>
      <c r="M75" s="313"/>
      <c r="N75" s="313"/>
      <c r="O75" s="469">
        <f>E75</f>
        <v>0.2</v>
      </c>
      <c r="P75" s="313"/>
      <c r="Q75" s="313"/>
      <c r="R75" s="313"/>
      <c r="S75" s="313"/>
      <c r="T75" s="469"/>
      <c r="U75" s="313"/>
      <c r="V75" s="313"/>
      <c r="W75" s="313"/>
      <c r="X75" s="313"/>
      <c r="Y75" s="469">
        <f>J75+O75+T75</f>
        <v>0.2</v>
      </c>
      <c r="Z75" s="313"/>
      <c r="AA75" s="313"/>
      <c r="AB75" s="313"/>
      <c r="AC75" s="313"/>
    </row>
    <row r="76" spans="1:29" ht="21" x14ac:dyDescent="0.25">
      <c r="A76" s="675"/>
      <c r="B76" s="674"/>
      <c r="C76" s="676"/>
      <c r="D76" s="35" t="s">
        <v>1485</v>
      </c>
      <c r="E76" s="469">
        <f>200/1000</f>
        <v>0.2</v>
      </c>
      <c r="F76" s="313"/>
      <c r="G76" s="313"/>
      <c r="H76" s="313"/>
      <c r="I76" s="313"/>
      <c r="J76" s="469"/>
      <c r="K76" s="313"/>
      <c r="L76" s="313"/>
      <c r="M76" s="313"/>
      <c r="N76" s="313"/>
      <c r="O76" s="469">
        <f>E76</f>
        <v>0.2</v>
      </c>
      <c r="P76" s="313"/>
      <c r="Q76" s="313"/>
      <c r="R76" s="313"/>
      <c r="S76" s="313"/>
      <c r="T76" s="469"/>
      <c r="U76" s="313"/>
      <c r="V76" s="313"/>
      <c r="W76" s="313"/>
      <c r="X76" s="313"/>
      <c r="Y76" s="469">
        <f t="shared" ref="Y76" si="19">J76+O76+T76</f>
        <v>0.2</v>
      </c>
      <c r="Z76" s="313"/>
      <c r="AA76" s="313"/>
      <c r="AB76" s="313"/>
      <c r="AC76" s="313"/>
    </row>
    <row r="77" spans="1:29" ht="21" customHeight="1" x14ac:dyDescent="0.25">
      <c r="A77" s="675" t="str">
        <f>'Пр 5 (произв)-'!A57</f>
        <v>1.3.1.39</v>
      </c>
      <c r="B77" s="674" t="str">
        <f>'Пр 5 (произв)-'!B57</f>
        <v>Приобретение 2-х дизель-генераторов 100 кВт на ДЭС д.Хонгурей</v>
      </c>
      <c r="C77" s="676" t="str">
        <f>'Пр 5 (произв)-'!C57</f>
        <v>M_ЗР.43</v>
      </c>
      <c r="D77" s="35" t="s">
        <v>1489</v>
      </c>
      <c r="E77" s="469">
        <f>200/1000</f>
        <v>0.2</v>
      </c>
      <c r="F77" s="313"/>
      <c r="G77" s="313"/>
      <c r="H77" s="313"/>
      <c r="I77" s="313"/>
      <c r="J77" s="469"/>
      <c r="K77" s="313"/>
      <c r="L77" s="313"/>
      <c r="M77" s="313"/>
      <c r="N77" s="313"/>
      <c r="O77" s="469"/>
      <c r="P77" s="313"/>
      <c r="Q77" s="313"/>
      <c r="R77" s="313"/>
      <c r="S77" s="313"/>
      <c r="T77" s="469">
        <f>E77</f>
        <v>0.2</v>
      </c>
      <c r="U77" s="313"/>
      <c r="V77" s="313"/>
      <c r="W77" s="313"/>
      <c r="X77" s="313"/>
      <c r="Y77" s="469">
        <f>J77+O77+T77</f>
        <v>0.2</v>
      </c>
      <c r="Z77" s="313"/>
      <c r="AA77" s="313"/>
      <c r="AB77" s="313"/>
      <c r="AC77" s="313"/>
    </row>
    <row r="78" spans="1:29" x14ac:dyDescent="0.25">
      <c r="A78" s="675"/>
      <c r="B78" s="674"/>
      <c r="C78" s="676"/>
      <c r="D78" s="35" t="s">
        <v>1598</v>
      </c>
      <c r="E78" s="313"/>
      <c r="F78" s="313"/>
      <c r="G78" s="313"/>
      <c r="H78" s="313"/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3"/>
      <c r="T78" s="469">
        <f>E78</f>
        <v>0</v>
      </c>
      <c r="U78" s="313"/>
      <c r="V78" s="313"/>
      <c r="W78" s="313"/>
      <c r="X78" s="313"/>
      <c r="Y78" s="313"/>
      <c r="Z78" s="313"/>
      <c r="AA78" s="313"/>
      <c r="AB78" s="313"/>
      <c r="AC78" s="313"/>
    </row>
    <row r="79" spans="1:29" ht="21" x14ac:dyDescent="0.25">
      <c r="A79" s="34" t="str">
        <f>'Пр 5 (произв)-'!A58</f>
        <v>1.3.1.40</v>
      </c>
      <c r="B79" s="35" t="str">
        <f>'Пр 5 (произв)-'!B58</f>
        <v>Приобретение дизель-генератора 100 кВт на ДЭС д.Макарово</v>
      </c>
      <c r="C79" s="265" t="str">
        <f>'Пр 5 (произв)-'!C58</f>
        <v>M_ЗР.44</v>
      </c>
      <c r="D79" s="35" t="s">
        <v>1493</v>
      </c>
      <c r="E79" s="469">
        <f>200/1000</f>
        <v>0.2</v>
      </c>
      <c r="F79" s="313"/>
      <c r="G79" s="313"/>
      <c r="H79" s="313"/>
      <c r="I79" s="313"/>
      <c r="J79" s="469"/>
      <c r="K79" s="313"/>
      <c r="L79" s="313"/>
      <c r="M79" s="313"/>
      <c r="N79" s="313"/>
      <c r="O79" s="469"/>
      <c r="P79" s="313"/>
      <c r="Q79" s="313"/>
      <c r="R79" s="313"/>
      <c r="S79" s="313"/>
      <c r="T79" s="469">
        <f>E79</f>
        <v>0.2</v>
      </c>
      <c r="U79" s="313"/>
      <c r="V79" s="313"/>
      <c r="W79" s="313"/>
      <c r="X79" s="313"/>
      <c r="Y79" s="469">
        <f>J79+O79+T79</f>
        <v>0.2</v>
      </c>
      <c r="Z79" s="313"/>
      <c r="AA79" s="313"/>
      <c r="AB79" s="313"/>
      <c r="AC79" s="313"/>
    </row>
    <row r="80" spans="1:29" ht="21" x14ac:dyDescent="0.25">
      <c r="A80" s="34" t="str">
        <f>'Пр 5 (произв)-'!A59</f>
        <v>1.3.1.41</v>
      </c>
      <c r="B80" s="35" t="str">
        <f>'Пр 5 (произв)-'!B59</f>
        <v>Приобретение дизель-генератора 30 кВт на ДЭС д.Кия</v>
      </c>
      <c r="C80" s="265" t="str">
        <f>'Пр 5 (произв)-'!C59</f>
        <v>M_ЗР.45</v>
      </c>
      <c r="D80" s="532"/>
      <c r="E80" s="469"/>
      <c r="F80" s="313"/>
      <c r="G80" s="313"/>
      <c r="H80" s="313"/>
      <c r="I80" s="313"/>
      <c r="J80" s="469"/>
      <c r="K80" s="313"/>
      <c r="L80" s="313"/>
      <c r="M80" s="313"/>
      <c r="N80" s="313"/>
      <c r="O80" s="469"/>
      <c r="P80" s="313"/>
      <c r="Q80" s="313"/>
      <c r="R80" s="313"/>
      <c r="S80" s="313"/>
      <c r="T80" s="469"/>
      <c r="U80" s="313"/>
      <c r="V80" s="313"/>
      <c r="W80" s="313"/>
      <c r="X80" s="313"/>
      <c r="Y80" s="469"/>
      <c r="Z80" s="313"/>
      <c r="AA80" s="313"/>
      <c r="AB80" s="313"/>
      <c r="AC80" s="313"/>
    </row>
    <row r="81" spans="1:29" x14ac:dyDescent="0.25">
      <c r="A81" s="313"/>
      <c r="B81" s="313" t="s">
        <v>1332</v>
      </c>
      <c r="C81" s="313"/>
      <c r="D81" s="532"/>
      <c r="E81" s="469">
        <f t="shared" ref="E81:AC81" si="20">SUM(E18:E80)</f>
        <v>6.3707999999999991</v>
      </c>
      <c r="F81" s="469">
        <f t="shared" si="20"/>
        <v>0</v>
      </c>
      <c r="G81" s="469">
        <f t="shared" si="20"/>
        <v>0</v>
      </c>
      <c r="H81" s="469">
        <f t="shared" si="20"/>
        <v>0</v>
      </c>
      <c r="I81" s="469">
        <f t="shared" si="20"/>
        <v>0</v>
      </c>
      <c r="J81" s="469">
        <f t="shared" si="20"/>
        <v>4.5999999999999999E-2</v>
      </c>
      <c r="K81" s="469">
        <f t="shared" si="20"/>
        <v>0</v>
      </c>
      <c r="L81" s="469">
        <f t="shared" si="20"/>
        <v>0</v>
      </c>
      <c r="M81" s="469">
        <f t="shared" si="20"/>
        <v>0</v>
      </c>
      <c r="N81" s="469">
        <f t="shared" si="20"/>
        <v>0</v>
      </c>
      <c r="O81" s="469">
        <f t="shared" si="20"/>
        <v>3.6648000000000009</v>
      </c>
      <c r="P81" s="469">
        <f t="shared" si="20"/>
        <v>0</v>
      </c>
      <c r="Q81" s="469">
        <f t="shared" si="20"/>
        <v>0</v>
      </c>
      <c r="R81" s="469">
        <f t="shared" si="20"/>
        <v>0</v>
      </c>
      <c r="S81" s="469">
        <f t="shared" si="20"/>
        <v>0</v>
      </c>
      <c r="T81" s="469">
        <f t="shared" si="20"/>
        <v>2.66</v>
      </c>
      <c r="U81" s="469">
        <f t="shared" si="20"/>
        <v>0</v>
      </c>
      <c r="V81" s="469">
        <f t="shared" si="20"/>
        <v>0</v>
      </c>
      <c r="W81" s="469">
        <f t="shared" si="20"/>
        <v>0</v>
      </c>
      <c r="X81" s="469">
        <f t="shared" si="20"/>
        <v>0</v>
      </c>
      <c r="Y81" s="469">
        <f t="shared" si="20"/>
        <v>5.7058</v>
      </c>
      <c r="Z81" s="469">
        <f t="shared" si="20"/>
        <v>0</v>
      </c>
      <c r="AA81" s="469">
        <f t="shared" si="20"/>
        <v>0</v>
      </c>
      <c r="AB81" s="469">
        <f t="shared" si="20"/>
        <v>0</v>
      </c>
      <c r="AC81" s="469">
        <f t="shared" si="20"/>
        <v>0</v>
      </c>
    </row>
  </sheetData>
  <mergeCells count="62">
    <mergeCell ref="A75:A76"/>
    <mergeCell ref="B75:B76"/>
    <mergeCell ref="C75:C76"/>
    <mergeCell ref="A77:A78"/>
    <mergeCell ref="B77:B78"/>
    <mergeCell ref="C77:C78"/>
    <mergeCell ref="A59:A61"/>
    <mergeCell ref="B59:B61"/>
    <mergeCell ref="C59:C61"/>
    <mergeCell ref="A65:A66"/>
    <mergeCell ref="B65:B66"/>
    <mergeCell ref="C65:C66"/>
    <mergeCell ref="A52:A53"/>
    <mergeCell ref="B52:B53"/>
    <mergeCell ref="C52:C53"/>
    <mergeCell ref="A54:A57"/>
    <mergeCell ref="B54:B57"/>
    <mergeCell ref="C54:C57"/>
    <mergeCell ref="A48:A49"/>
    <mergeCell ref="B48:B49"/>
    <mergeCell ref="C48:C49"/>
    <mergeCell ref="A50:A51"/>
    <mergeCell ref="B50:B51"/>
    <mergeCell ref="C50:C51"/>
    <mergeCell ref="A43:A44"/>
    <mergeCell ref="B43:B44"/>
    <mergeCell ref="C43:C44"/>
    <mergeCell ref="A45:A47"/>
    <mergeCell ref="B45:B47"/>
    <mergeCell ref="C45:C47"/>
    <mergeCell ref="A39:A40"/>
    <mergeCell ref="B39:B40"/>
    <mergeCell ref="C39:C40"/>
    <mergeCell ref="A41:A42"/>
    <mergeCell ref="B41:B42"/>
    <mergeCell ref="C41:C42"/>
    <mergeCell ref="B31:B32"/>
    <mergeCell ref="A31:A32"/>
    <mergeCell ref="C31:C32"/>
    <mergeCell ref="A33:A34"/>
    <mergeCell ref="B33:B34"/>
    <mergeCell ref="C33:C34"/>
    <mergeCell ref="J15:N15"/>
    <mergeCell ref="O15:S15"/>
    <mergeCell ref="T15:X15"/>
    <mergeCell ref="Y15:AC15"/>
    <mergeCell ref="J13:AC13"/>
    <mergeCell ref="J14:N14"/>
    <mergeCell ref="O14:S14"/>
    <mergeCell ref="T14:X14"/>
    <mergeCell ref="Y14:AC14"/>
    <mergeCell ref="Z1:AC1"/>
    <mergeCell ref="A3:AC3"/>
    <mergeCell ref="I5:Q5"/>
    <mergeCell ref="I6:Q6"/>
    <mergeCell ref="L8:M8"/>
    <mergeCell ref="A13:A16"/>
    <mergeCell ref="B13:B16"/>
    <mergeCell ref="C13:C16"/>
    <mergeCell ref="D13:D16"/>
    <mergeCell ref="E13:I14"/>
    <mergeCell ref="E15:I15"/>
  </mergeCells>
  <pageMargins left="0.59055118110236227" right="0.59055118110236227" top="0.78740157480314965" bottom="0.39370078740157483" header="0.19685039370078741" footer="0.19685039370078741"/>
  <pageSetup paperSize="8" pageOrder="overThenDown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view="pageBreakPreview" zoomScaleNormal="100" workbookViewId="0">
      <selection activeCell="E13" sqref="E13:O13"/>
    </sheetView>
  </sheetViews>
  <sheetFormatPr defaultRowHeight="15" x14ac:dyDescent="0.25"/>
  <cols>
    <col min="1" max="1" width="9.28515625" style="12" customWidth="1"/>
    <col min="2" max="2" width="13.7109375" style="12" customWidth="1"/>
    <col min="3" max="3" width="9.140625" style="12"/>
    <col min="4" max="4" width="12.140625" style="12" customWidth="1"/>
    <col min="5" max="6" width="19.7109375" style="12" customWidth="1"/>
    <col min="7" max="7" width="7" style="12" customWidth="1"/>
    <col min="8" max="8" width="6.140625" style="12" customWidth="1"/>
    <col min="9" max="9" width="7" style="12" customWidth="1"/>
    <col min="10" max="10" width="14.85546875" style="12" customWidth="1"/>
    <col min="11" max="11" width="4.42578125" style="12" customWidth="1"/>
    <col min="12" max="13" width="19.7109375" style="12" customWidth="1"/>
    <col min="14" max="14" width="10" style="12" customWidth="1"/>
    <col min="15" max="15" width="9.85546875" style="12" customWidth="1"/>
    <col min="16" max="16" width="12.140625" style="12" customWidth="1"/>
    <col min="17" max="256" width="9.140625" style="12"/>
    <col min="257" max="257" width="9.28515625" style="12" customWidth="1"/>
    <col min="258" max="258" width="13.7109375" style="12" customWidth="1"/>
    <col min="259" max="259" width="9.140625" style="12"/>
    <col min="260" max="260" width="12.140625" style="12" customWidth="1"/>
    <col min="261" max="262" width="19.7109375" style="12" customWidth="1"/>
    <col min="263" max="263" width="7" style="12" customWidth="1"/>
    <col min="264" max="264" width="6.140625" style="12" customWidth="1"/>
    <col min="265" max="265" width="7" style="12" customWidth="1"/>
    <col min="266" max="266" width="14.85546875" style="12" customWidth="1"/>
    <col min="267" max="267" width="4.42578125" style="12" customWidth="1"/>
    <col min="268" max="269" width="19.7109375" style="12" customWidth="1"/>
    <col min="270" max="270" width="10" style="12" customWidth="1"/>
    <col min="271" max="271" width="9.85546875" style="12" customWidth="1"/>
    <col min="272" max="272" width="12.140625" style="12" customWidth="1"/>
    <col min="273" max="512" width="9.140625" style="12"/>
    <col min="513" max="513" width="9.28515625" style="12" customWidth="1"/>
    <col min="514" max="514" width="13.7109375" style="12" customWidth="1"/>
    <col min="515" max="515" width="9.140625" style="12"/>
    <col min="516" max="516" width="12.140625" style="12" customWidth="1"/>
    <col min="517" max="518" width="19.7109375" style="12" customWidth="1"/>
    <col min="519" max="519" width="7" style="12" customWidth="1"/>
    <col min="520" max="520" width="6.140625" style="12" customWidth="1"/>
    <col min="521" max="521" width="7" style="12" customWidth="1"/>
    <col min="522" max="522" width="14.85546875" style="12" customWidth="1"/>
    <col min="523" max="523" width="4.42578125" style="12" customWidth="1"/>
    <col min="524" max="525" width="19.7109375" style="12" customWidth="1"/>
    <col min="526" max="526" width="10" style="12" customWidth="1"/>
    <col min="527" max="527" width="9.85546875" style="12" customWidth="1"/>
    <col min="528" max="528" width="12.140625" style="12" customWidth="1"/>
    <col min="529" max="768" width="9.140625" style="12"/>
    <col min="769" max="769" width="9.28515625" style="12" customWidth="1"/>
    <col min="770" max="770" width="13.7109375" style="12" customWidth="1"/>
    <col min="771" max="771" width="9.140625" style="12"/>
    <col min="772" max="772" width="12.140625" style="12" customWidth="1"/>
    <col min="773" max="774" width="19.7109375" style="12" customWidth="1"/>
    <col min="775" max="775" width="7" style="12" customWidth="1"/>
    <col min="776" max="776" width="6.140625" style="12" customWidth="1"/>
    <col min="777" max="777" width="7" style="12" customWidth="1"/>
    <col min="778" max="778" width="14.85546875" style="12" customWidth="1"/>
    <col min="779" max="779" width="4.42578125" style="12" customWidth="1"/>
    <col min="780" max="781" width="19.7109375" style="12" customWidth="1"/>
    <col min="782" max="782" width="10" style="12" customWidth="1"/>
    <col min="783" max="783" width="9.85546875" style="12" customWidth="1"/>
    <col min="784" max="784" width="12.140625" style="12" customWidth="1"/>
    <col min="785" max="1024" width="9.140625" style="12"/>
    <col min="1025" max="1025" width="9.28515625" style="12" customWidth="1"/>
    <col min="1026" max="1026" width="13.7109375" style="12" customWidth="1"/>
    <col min="1027" max="1027" width="9.140625" style="12"/>
    <col min="1028" max="1028" width="12.140625" style="12" customWidth="1"/>
    <col min="1029" max="1030" width="19.7109375" style="12" customWidth="1"/>
    <col min="1031" max="1031" width="7" style="12" customWidth="1"/>
    <col min="1032" max="1032" width="6.140625" style="12" customWidth="1"/>
    <col min="1033" max="1033" width="7" style="12" customWidth="1"/>
    <col min="1034" max="1034" width="14.85546875" style="12" customWidth="1"/>
    <col min="1035" max="1035" width="4.42578125" style="12" customWidth="1"/>
    <col min="1036" max="1037" width="19.7109375" style="12" customWidth="1"/>
    <col min="1038" max="1038" width="10" style="12" customWidth="1"/>
    <col min="1039" max="1039" width="9.85546875" style="12" customWidth="1"/>
    <col min="1040" max="1040" width="12.140625" style="12" customWidth="1"/>
    <col min="1041" max="1280" width="9.140625" style="12"/>
    <col min="1281" max="1281" width="9.28515625" style="12" customWidth="1"/>
    <col min="1282" max="1282" width="13.7109375" style="12" customWidth="1"/>
    <col min="1283" max="1283" width="9.140625" style="12"/>
    <col min="1284" max="1284" width="12.140625" style="12" customWidth="1"/>
    <col min="1285" max="1286" width="19.7109375" style="12" customWidth="1"/>
    <col min="1287" max="1287" width="7" style="12" customWidth="1"/>
    <col min="1288" max="1288" width="6.140625" style="12" customWidth="1"/>
    <col min="1289" max="1289" width="7" style="12" customWidth="1"/>
    <col min="1290" max="1290" width="14.85546875" style="12" customWidth="1"/>
    <col min="1291" max="1291" width="4.42578125" style="12" customWidth="1"/>
    <col min="1292" max="1293" width="19.7109375" style="12" customWidth="1"/>
    <col min="1294" max="1294" width="10" style="12" customWidth="1"/>
    <col min="1295" max="1295" width="9.85546875" style="12" customWidth="1"/>
    <col min="1296" max="1296" width="12.140625" style="12" customWidth="1"/>
    <col min="1297" max="1536" width="9.140625" style="12"/>
    <col min="1537" max="1537" width="9.28515625" style="12" customWidth="1"/>
    <col min="1538" max="1538" width="13.7109375" style="12" customWidth="1"/>
    <col min="1539" max="1539" width="9.140625" style="12"/>
    <col min="1540" max="1540" width="12.140625" style="12" customWidth="1"/>
    <col min="1541" max="1542" width="19.7109375" style="12" customWidth="1"/>
    <col min="1543" max="1543" width="7" style="12" customWidth="1"/>
    <col min="1544" max="1544" width="6.140625" style="12" customWidth="1"/>
    <col min="1545" max="1545" width="7" style="12" customWidth="1"/>
    <col min="1546" max="1546" width="14.85546875" style="12" customWidth="1"/>
    <col min="1547" max="1547" width="4.42578125" style="12" customWidth="1"/>
    <col min="1548" max="1549" width="19.7109375" style="12" customWidth="1"/>
    <col min="1550" max="1550" width="10" style="12" customWidth="1"/>
    <col min="1551" max="1551" width="9.85546875" style="12" customWidth="1"/>
    <col min="1552" max="1552" width="12.140625" style="12" customWidth="1"/>
    <col min="1553" max="1792" width="9.140625" style="12"/>
    <col min="1793" max="1793" width="9.28515625" style="12" customWidth="1"/>
    <col min="1794" max="1794" width="13.7109375" style="12" customWidth="1"/>
    <col min="1795" max="1795" width="9.140625" style="12"/>
    <col min="1796" max="1796" width="12.140625" style="12" customWidth="1"/>
    <col min="1797" max="1798" width="19.7109375" style="12" customWidth="1"/>
    <col min="1799" max="1799" width="7" style="12" customWidth="1"/>
    <col min="1800" max="1800" width="6.140625" style="12" customWidth="1"/>
    <col min="1801" max="1801" width="7" style="12" customWidth="1"/>
    <col min="1802" max="1802" width="14.85546875" style="12" customWidth="1"/>
    <col min="1803" max="1803" width="4.42578125" style="12" customWidth="1"/>
    <col min="1804" max="1805" width="19.7109375" style="12" customWidth="1"/>
    <col min="1806" max="1806" width="10" style="12" customWidth="1"/>
    <col min="1807" max="1807" width="9.85546875" style="12" customWidth="1"/>
    <col min="1808" max="1808" width="12.140625" style="12" customWidth="1"/>
    <col min="1809" max="2048" width="9.140625" style="12"/>
    <col min="2049" max="2049" width="9.28515625" style="12" customWidth="1"/>
    <col min="2050" max="2050" width="13.7109375" style="12" customWidth="1"/>
    <col min="2051" max="2051" width="9.140625" style="12"/>
    <col min="2052" max="2052" width="12.140625" style="12" customWidth="1"/>
    <col min="2053" max="2054" width="19.7109375" style="12" customWidth="1"/>
    <col min="2055" max="2055" width="7" style="12" customWidth="1"/>
    <col min="2056" max="2056" width="6.140625" style="12" customWidth="1"/>
    <col min="2057" max="2057" width="7" style="12" customWidth="1"/>
    <col min="2058" max="2058" width="14.85546875" style="12" customWidth="1"/>
    <col min="2059" max="2059" width="4.42578125" style="12" customWidth="1"/>
    <col min="2060" max="2061" width="19.7109375" style="12" customWidth="1"/>
    <col min="2062" max="2062" width="10" style="12" customWidth="1"/>
    <col min="2063" max="2063" width="9.85546875" style="12" customWidth="1"/>
    <col min="2064" max="2064" width="12.140625" style="12" customWidth="1"/>
    <col min="2065" max="2304" width="9.140625" style="12"/>
    <col min="2305" max="2305" width="9.28515625" style="12" customWidth="1"/>
    <col min="2306" max="2306" width="13.7109375" style="12" customWidth="1"/>
    <col min="2307" max="2307" width="9.140625" style="12"/>
    <col min="2308" max="2308" width="12.140625" style="12" customWidth="1"/>
    <col min="2309" max="2310" width="19.7109375" style="12" customWidth="1"/>
    <col min="2311" max="2311" width="7" style="12" customWidth="1"/>
    <col min="2312" max="2312" width="6.140625" style="12" customWidth="1"/>
    <col min="2313" max="2313" width="7" style="12" customWidth="1"/>
    <col min="2314" max="2314" width="14.85546875" style="12" customWidth="1"/>
    <col min="2315" max="2315" width="4.42578125" style="12" customWidth="1"/>
    <col min="2316" max="2317" width="19.7109375" style="12" customWidth="1"/>
    <col min="2318" max="2318" width="10" style="12" customWidth="1"/>
    <col min="2319" max="2319" width="9.85546875" style="12" customWidth="1"/>
    <col min="2320" max="2320" width="12.140625" style="12" customWidth="1"/>
    <col min="2321" max="2560" width="9.140625" style="12"/>
    <col min="2561" max="2561" width="9.28515625" style="12" customWidth="1"/>
    <col min="2562" max="2562" width="13.7109375" style="12" customWidth="1"/>
    <col min="2563" max="2563" width="9.140625" style="12"/>
    <col min="2564" max="2564" width="12.140625" style="12" customWidth="1"/>
    <col min="2565" max="2566" width="19.7109375" style="12" customWidth="1"/>
    <col min="2567" max="2567" width="7" style="12" customWidth="1"/>
    <col min="2568" max="2568" width="6.140625" style="12" customWidth="1"/>
    <col min="2569" max="2569" width="7" style="12" customWidth="1"/>
    <col min="2570" max="2570" width="14.85546875" style="12" customWidth="1"/>
    <col min="2571" max="2571" width="4.42578125" style="12" customWidth="1"/>
    <col min="2572" max="2573" width="19.7109375" style="12" customWidth="1"/>
    <col min="2574" max="2574" width="10" style="12" customWidth="1"/>
    <col min="2575" max="2575" width="9.85546875" style="12" customWidth="1"/>
    <col min="2576" max="2576" width="12.140625" style="12" customWidth="1"/>
    <col min="2577" max="2816" width="9.140625" style="12"/>
    <col min="2817" max="2817" width="9.28515625" style="12" customWidth="1"/>
    <col min="2818" max="2818" width="13.7109375" style="12" customWidth="1"/>
    <col min="2819" max="2819" width="9.140625" style="12"/>
    <col min="2820" max="2820" width="12.140625" style="12" customWidth="1"/>
    <col min="2821" max="2822" width="19.7109375" style="12" customWidth="1"/>
    <col min="2823" max="2823" width="7" style="12" customWidth="1"/>
    <col min="2824" max="2824" width="6.140625" style="12" customWidth="1"/>
    <col min="2825" max="2825" width="7" style="12" customWidth="1"/>
    <col min="2826" max="2826" width="14.85546875" style="12" customWidth="1"/>
    <col min="2827" max="2827" width="4.42578125" style="12" customWidth="1"/>
    <col min="2828" max="2829" width="19.7109375" style="12" customWidth="1"/>
    <col min="2830" max="2830" width="10" style="12" customWidth="1"/>
    <col min="2831" max="2831" width="9.85546875" style="12" customWidth="1"/>
    <col min="2832" max="2832" width="12.140625" style="12" customWidth="1"/>
    <col min="2833" max="3072" width="9.140625" style="12"/>
    <col min="3073" max="3073" width="9.28515625" style="12" customWidth="1"/>
    <col min="3074" max="3074" width="13.7109375" style="12" customWidth="1"/>
    <col min="3075" max="3075" width="9.140625" style="12"/>
    <col min="3076" max="3076" width="12.140625" style="12" customWidth="1"/>
    <col min="3077" max="3078" width="19.7109375" style="12" customWidth="1"/>
    <col min="3079" max="3079" width="7" style="12" customWidth="1"/>
    <col min="3080" max="3080" width="6.140625" style="12" customWidth="1"/>
    <col min="3081" max="3081" width="7" style="12" customWidth="1"/>
    <col min="3082" max="3082" width="14.85546875" style="12" customWidth="1"/>
    <col min="3083" max="3083" width="4.42578125" style="12" customWidth="1"/>
    <col min="3084" max="3085" width="19.7109375" style="12" customWidth="1"/>
    <col min="3086" max="3086" width="10" style="12" customWidth="1"/>
    <col min="3087" max="3087" width="9.85546875" style="12" customWidth="1"/>
    <col min="3088" max="3088" width="12.140625" style="12" customWidth="1"/>
    <col min="3089" max="3328" width="9.140625" style="12"/>
    <col min="3329" max="3329" width="9.28515625" style="12" customWidth="1"/>
    <col min="3330" max="3330" width="13.7109375" style="12" customWidth="1"/>
    <col min="3331" max="3331" width="9.140625" style="12"/>
    <col min="3332" max="3332" width="12.140625" style="12" customWidth="1"/>
    <col min="3333" max="3334" width="19.7109375" style="12" customWidth="1"/>
    <col min="3335" max="3335" width="7" style="12" customWidth="1"/>
    <col min="3336" max="3336" width="6.140625" style="12" customWidth="1"/>
    <col min="3337" max="3337" width="7" style="12" customWidth="1"/>
    <col min="3338" max="3338" width="14.85546875" style="12" customWidth="1"/>
    <col min="3339" max="3339" width="4.42578125" style="12" customWidth="1"/>
    <col min="3340" max="3341" width="19.7109375" style="12" customWidth="1"/>
    <col min="3342" max="3342" width="10" style="12" customWidth="1"/>
    <col min="3343" max="3343" width="9.85546875" style="12" customWidth="1"/>
    <col min="3344" max="3344" width="12.140625" style="12" customWidth="1"/>
    <col min="3345" max="3584" width="9.140625" style="12"/>
    <col min="3585" max="3585" width="9.28515625" style="12" customWidth="1"/>
    <col min="3586" max="3586" width="13.7109375" style="12" customWidth="1"/>
    <col min="3587" max="3587" width="9.140625" style="12"/>
    <col min="3588" max="3588" width="12.140625" style="12" customWidth="1"/>
    <col min="3589" max="3590" width="19.7109375" style="12" customWidth="1"/>
    <col min="3591" max="3591" width="7" style="12" customWidth="1"/>
    <col min="3592" max="3592" width="6.140625" style="12" customWidth="1"/>
    <col min="3593" max="3593" width="7" style="12" customWidth="1"/>
    <col min="3594" max="3594" width="14.85546875" style="12" customWidth="1"/>
    <col min="3595" max="3595" width="4.42578125" style="12" customWidth="1"/>
    <col min="3596" max="3597" width="19.7109375" style="12" customWidth="1"/>
    <col min="3598" max="3598" width="10" style="12" customWidth="1"/>
    <col min="3599" max="3599" width="9.85546875" style="12" customWidth="1"/>
    <col min="3600" max="3600" width="12.140625" style="12" customWidth="1"/>
    <col min="3601" max="3840" width="9.140625" style="12"/>
    <col min="3841" max="3841" width="9.28515625" style="12" customWidth="1"/>
    <col min="3842" max="3842" width="13.7109375" style="12" customWidth="1"/>
    <col min="3843" max="3843" width="9.140625" style="12"/>
    <col min="3844" max="3844" width="12.140625" style="12" customWidth="1"/>
    <col min="3845" max="3846" width="19.7109375" style="12" customWidth="1"/>
    <col min="3847" max="3847" width="7" style="12" customWidth="1"/>
    <col min="3848" max="3848" width="6.140625" style="12" customWidth="1"/>
    <col min="3849" max="3849" width="7" style="12" customWidth="1"/>
    <col min="3850" max="3850" width="14.85546875" style="12" customWidth="1"/>
    <col min="3851" max="3851" width="4.42578125" style="12" customWidth="1"/>
    <col min="3852" max="3853" width="19.7109375" style="12" customWidth="1"/>
    <col min="3854" max="3854" width="10" style="12" customWidth="1"/>
    <col min="3855" max="3855" width="9.85546875" style="12" customWidth="1"/>
    <col min="3856" max="3856" width="12.140625" style="12" customWidth="1"/>
    <col min="3857" max="4096" width="9.140625" style="12"/>
    <col min="4097" max="4097" width="9.28515625" style="12" customWidth="1"/>
    <col min="4098" max="4098" width="13.7109375" style="12" customWidth="1"/>
    <col min="4099" max="4099" width="9.140625" style="12"/>
    <col min="4100" max="4100" width="12.140625" style="12" customWidth="1"/>
    <col min="4101" max="4102" width="19.7109375" style="12" customWidth="1"/>
    <col min="4103" max="4103" width="7" style="12" customWidth="1"/>
    <col min="4104" max="4104" width="6.140625" style="12" customWidth="1"/>
    <col min="4105" max="4105" width="7" style="12" customWidth="1"/>
    <col min="4106" max="4106" width="14.85546875" style="12" customWidth="1"/>
    <col min="4107" max="4107" width="4.42578125" style="12" customWidth="1"/>
    <col min="4108" max="4109" width="19.7109375" style="12" customWidth="1"/>
    <col min="4110" max="4110" width="10" style="12" customWidth="1"/>
    <col min="4111" max="4111" width="9.85546875" style="12" customWidth="1"/>
    <col min="4112" max="4112" width="12.140625" style="12" customWidth="1"/>
    <col min="4113" max="4352" width="9.140625" style="12"/>
    <col min="4353" max="4353" width="9.28515625" style="12" customWidth="1"/>
    <col min="4354" max="4354" width="13.7109375" style="12" customWidth="1"/>
    <col min="4355" max="4355" width="9.140625" style="12"/>
    <col min="4356" max="4356" width="12.140625" style="12" customWidth="1"/>
    <col min="4357" max="4358" width="19.7109375" style="12" customWidth="1"/>
    <col min="4359" max="4359" width="7" style="12" customWidth="1"/>
    <col min="4360" max="4360" width="6.140625" style="12" customWidth="1"/>
    <col min="4361" max="4361" width="7" style="12" customWidth="1"/>
    <col min="4362" max="4362" width="14.85546875" style="12" customWidth="1"/>
    <col min="4363" max="4363" width="4.42578125" style="12" customWidth="1"/>
    <col min="4364" max="4365" width="19.7109375" style="12" customWidth="1"/>
    <col min="4366" max="4366" width="10" style="12" customWidth="1"/>
    <col min="4367" max="4367" width="9.85546875" style="12" customWidth="1"/>
    <col min="4368" max="4368" width="12.140625" style="12" customWidth="1"/>
    <col min="4369" max="4608" width="9.140625" style="12"/>
    <col min="4609" max="4609" width="9.28515625" style="12" customWidth="1"/>
    <col min="4610" max="4610" width="13.7109375" style="12" customWidth="1"/>
    <col min="4611" max="4611" width="9.140625" style="12"/>
    <col min="4612" max="4612" width="12.140625" style="12" customWidth="1"/>
    <col min="4613" max="4614" width="19.7109375" style="12" customWidth="1"/>
    <col min="4615" max="4615" width="7" style="12" customWidth="1"/>
    <col min="4616" max="4616" width="6.140625" style="12" customWidth="1"/>
    <col min="4617" max="4617" width="7" style="12" customWidth="1"/>
    <col min="4618" max="4618" width="14.85546875" style="12" customWidth="1"/>
    <col min="4619" max="4619" width="4.42578125" style="12" customWidth="1"/>
    <col min="4620" max="4621" width="19.7109375" style="12" customWidth="1"/>
    <col min="4622" max="4622" width="10" style="12" customWidth="1"/>
    <col min="4623" max="4623" width="9.85546875" style="12" customWidth="1"/>
    <col min="4624" max="4624" width="12.140625" style="12" customWidth="1"/>
    <col min="4625" max="4864" width="9.140625" style="12"/>
    <col min="4865" max="4865" width="9.28515625" style="12" customWidth="1"/>
    <col min="4866" max="4866" width="13.7109375" style="12" customWidth="1"/>
    <col min="4867" max="4867" width="9.140625" style="12"/>
    <col min="4868" max="4868" width="12.140625" style="12" customWidth="1"/>
    <col min="4869" max="4870" width="19.7109375" style="12" customWidth="1"/>
    <col min="4871" max="4871" width="7" style="12" customWidth="1"/>
    <col min="4872" max="4872" width="6.140625" style="12" customWidth="1"/>
    <col min="4873" max="4873" width="7" style="12" customWidth="1"/>
    <col min="4874" max="4874" width="14.85546875" style="12" customWidth="1"/>
    <col min="4875" max="4875" width="4.42578125" style="12" customWidth="1"/>
    <col min="4876" max="4877" width="19.7109375" style="12" customWidth="1"/>
    <col min="4878" max="4878" width="10" style="12" customWidth="1"/>
    <col min="4879" max="4879" width="9.85546875" style="12" customWidth="1"/>
    <col min="4880" max="4880" width="12.140625" style="12" customWidth="1"/>
    <col min="4881" max="5120" width="9.140625" style="12"/>
    <col min="5121" max="5121" width="9.28515625" style="12" customWidth="1"/>
    <col min="5122" max="5122" width="13.7109375" style="12" customWidth="1"/>
    <col min="5123" max="5123" width="9.140625" style="12"/>
    <col min="5124" max="5124" width="12.140625" style="12" customWidth="1"/>
    <col min="5125" max="5126" width="19.7109375" style="12" customWidth="1"/>
    <col min="5127" max="5127" width="7" style="12" customWidth="1"/>
    <col min="5128" max="5128" width="6.140625" style="12" customWidth="1"/>
    <col min="5129" max="5129" width="7" style="12" customWidth="1"/>
    <col min="5130" max="5130" width="14.85546875" style="12" customWidth="1"/>
    <col min="5131" max="5131" width="4.42578125" style="12" customWidth="1"/>
    <col min="5132" max="5133" width="19.7109375" style="12" customWidth="1"/>
    <col min="5134" max="5134" width="10" style="12" customWidth="1"/>
    <col min="5135" max="5135" width="9.85546875" style="12" customWidth="1"/>
    <col min="5136" max="5136" width="12.140625" style="12" customWidth="1"/>
    <col min="5137" max="5376" width="9.140625" style="12"/>
    <col min="5377" max="5377" width="9.28515625" style="12" customWidth="1"/>
    <col min="5378" max="5378" width="13.7109375" style="12" customWidth="1"/>
    <col min="5379" max="5379" width="9.140625" style="12"/>
    <col min="5380" max="5380" width="12.140625" style="12" customWidth="1"/>
    <col min="5381" max="5382" width="19.7109375" style="12" customWidth="1"/>
    <col min="5383" max="5383" width="7" style="12" customWidth="1"/>
    <col min="5384" max="5384" width="6.140625" style="12" customWidth="1"/>
    <col min="5385" max="5385" width="7" style="12" customWidth="1"/>
    <col min="5386" max="5386" width="14.85546875" style="12" customWidth="1"/>
    <col min="5387" max="5387" width="4.42578125" style="12" customWidth="1"/>
    <col min="5388" max="5389" width="19.7109375" style="12" customWidth="1"/>
    <col min="5390" max="5390" width="10" style="12" customWidth="1"/>
    <col min="5391" max="5391" width="9.85546875" style="12" customWidth="1"/>
    <col min="5392" max="5392" width="12.140625" style="12" customWidth="1"/>
    <col min="5393" max="5632" width="9.140625" style="12"/>
    <col min="5633" max="5633" width="9.28515625" style="12" customWidth="1"/>
    <col min="5634" max="5634" width="13.7109375" style="12" customWidth="1"/>
    <col min="5635" max="5635" width="9.140625" style="12"/>
    <col min="5636" max="5636" width="12.140625" style="12" customWidth="1"/>
    <col min="5637" max="5638" width="19.7109375" style="12" customWidth="1"/>
    <col min="5639" max="5639" width="7" style="12" customWidth="1"/>
    <col min="5640" max="5640" width="6.140625" style="12" customWidth="1"/>
    <col min="5641" max="5641" width="7" style="12" customWidth="1"/>
    <col min="5642" max="5642" width="14.85546875" style="12" customWidth="1"/>
    <col min="5643" max="5643" width="4.42578125" style="12" customWidth="1"/>
    <col min="5644" max="5645" width="19.7109375" style="12" customWidth="1"/>
    <col min="5646" max="5646" width="10" style="12" customWidth="1"/>
    <col min="5647" max="5647" width="9.85546875" style="12" customWidth="1"/>
    <col min="5648" max="5648" width="12.140625" style="12" customWidth="1"/>
    <col min="5649" max="5888" width="9.140625" style="12"/>
    <col min="5889" max="5889" width="9.28515625" style="12" customWidth="1"/>
    <col min="5890" max="5890" width="13.7109375" style="12" customWidth="1"/>
    <col min="5891" max="5891" width="9.140625" style="12"/>
    <col min="5892" max="5892" width="12.140625" style="12" customWidth="1"/>
    <col min="5893" max="5894" width="19.7109375" style="12" customWidth="1"/>
    <col min="5895" max="5895" width="7" style="12" customWidth="1"/>
    <col min="5896" max="5896" width="6.140625" style="12" customWidth="1"/>
    <col min="5897" max="5897" width="7" style="12" customWidth="1"/>
    <col min="5898" max="5898" width="14.85546875" style="12" customWidth="1"/>
    <col min="5899" max="5899" width="4.42578125" style="12" customWidth="1"/>
    <col min="5900" max="5901" width="19.7109375" style="12" customWidth="1"/>
    <col min="5902" max="5902" width="10" style="12" customWidth="1"/>
    <col min="5903" max="5903" width="9.85546875" style="12" customWidth="1"/>
    <col min="5904" max="5904" width="12.140625" style="12" customWidth="1"/>
    <col min="5905" max="6144" width="9.140625" style="12"/>
    <col min="6145" max="6145" width="9.28515625" style="12" customWidth="1"/>
    <col min="6146" max="6146" width="13.7109375" style="12" customWidth="1"/>
    <col min="6147" max="6147" width="9.140625" style="12"/>
    <col min="6148" max="6148" width="12.140625" style="12" customWidth="1"/>
    <col min="6149" max="6150" width="19.7109375" style="12" customWidth="1"/>
    <col min="6151" max="6151" width="7" style="12" customWidth="1"/>
    <col min="6152" max="6152" width="6.140625" style="12" customWidth="1"/>
    <col min="6153" max="6153" width="7" style="12" customWidth="1"/>
    <col min="6154" max="6154" width="14.85546875" style="12" customWidth="1"/>
    <col min="6155" max="6155" width="4.42578125" style="12" customWidth="1"/>
    <col min="6156" max="6157" width="19.7109375" style="12" customWidth="1"/>
    <col min="6158" max="6158" width="10" style="12" customWidth="1"/>
    <col min="6159" max="6159" width="9.85546875" style="12" customWidth="1"/>
    <col min="6160" max="6160" width="12.140625" style="12" customWidth="1"/>
    <col min="6161" max="6400" width="9.140625" style="12"/>
    <col min="6401" max="6401" width="9.28515625" style="12" customWidth="1"/>
    <col min="6402" max="6402" width="13.7109375" style="12" customWidth="1"/>
    <col min="6403" max="6403" width="9.140625" style="12"/>
    <col min="6404" max="6404" width="12.140625" style="12" customWidth="1"/>
    <col min="6405" max="6406" width="19.7109375" style="12" customWidth="1"/>
    <col min="6407" max="6407" width="7" style="12" customWidth="1"/>
    <col min="6408" max="6408" width="6.140625" style="12" customWidth="1"/>
    <col min="6409" max="6409" width="7" style="12" customWidth="1"/>
    <col min="6410" max="6410" width="14.85546875" style="12" customWidth="1"/>
    <col min="6411" max="6411" width="4.42578125" style="12" customWidth="1"/>
    <col min="6412" max="6413" width="19.7109375" style="12" customWidth="1"/>
    <col min="6414" max="6414" width="10" style="12" customWidth="1"/>
    <col min="6415" max="6415" width="9.85546875" style="12" customWidth="1"/>
    <col min="6416" max="6416" width="12.140625" style="12" customWidth="1"/>
    <col min="6417" max="6656" width="9.140625" style="12"/>
    <col min="6657" max="6657" width="9.28515625" style="12" customWidth="1"/>
    <col min="6658" max="6658" width="13.7109375" style="12" customWidth="1"/>
    <col min="6659" max="6659" width="9.140625" style="12"/>
    <col min="6660" max="6660" width="12.140625" style="12" customWidth="1"/>
    <col min="6661" max="6662" width="19.7109375" style="12" customWidth="1"/>
    <col min="6663" max="6663" width="7" style="12" customWidth="1"/>
    <col min="6664" max="6664" width="6.140625" style="12" customWidth="1"/>
    <col min="6665" max="6665" width="7" style="12" customWidth="1"/>
    <col min="6666" max="6666" width="14.85546875" style="12" customWidth="1"/>
    <col min="6667" max="6667" width="4.42578125" style="12" customWidth="1"/>
    <col min="6668" max="6669" width="19.7109375" style="12" customWidth="1"/>
    <col min="6670" max="6670" width="10" style="12" customWidth="1"/>
    <col min="6671" max="6671" width="9.85546875" style="12" customWidth="1"/>
    <col min="6672" max="6672" width="12.140625" style="12" customWidth="1"/>
    <col min="6673" max="6912" width="9.140625" style="12"/>
    <col min="6913" max="6913" width="9.28515625" style="12" customWidth="1"/>
    <col min="6914" max="6914" width="13.7109375" style="12" customWidth="1"/>
    <col min="6915" max="6915" width="9.140625" style="12"/>
    <col min="6916" max="6916" width="12.140625" style="12" customWidth="1"/>
    <col min="6917" max="6918" width="19.7109375" style="12" customWidth="1"/>
    <col min="6919" max="6919" width="7" style="12" customWidth="1"/>
    <col min="6920" max="6920" width="6.140625" style="12" customWidth="1"/>
    <col min="6921" max="6921" width="7" style="12" customWidth="1"/>
    <col min="6922" max="6922" width="14.85546875" style="12" customWidth="1"/>
    <col min="6923" max="6923" width="4.42578125" style="12" customWidth="1"/>
    <col min="6924" max="6925" width="19.7109375" style="12" customWidth="1"/>
    <col min="6926" max="6926" width="10" style="12" customWidth="1"/>
    <col min="6927" max="6927" width="9.85546875" style="12" customWidth="1"/>
    <col min="6928" max="6928" width="12.140625" style="12" customWidth="1"/>
    <col min="6929" max="7168" width="9.140625" style="12"/>
    <col min="7169" max="7169" width="9.28515625" style="12" customWidth="1"/>
    <col min="7170" max="7170" width="13.7109375" style="12" customWidth="1"/>
    <col min="7171" max="7171" width="9.140625" style="12"/>
    <col min="7172" max="7172" width="12.140625" style="12" customWidth="1"/>
    <col min="7173" max="7174" width="19.7109375" style="12" customWidth="1"/>
    <col min="7175" max="7175" width="7" style="12" customWidth="1"/>
    <col min="7176" max="7176" width="6.140625" style="12" customWidth="1"/>
    <col min="7177" max="7177" width="7" style="12" customWidth="1"/>
    <col min="7178" max="7178" width="14.85546875" style="12" customWidth="1"/>
    <col min="7179" max="7179" width="4.42578125" style="12" customWidth="1"/>
    <col min="7180" max="7181" width="19.7109375" style="12" customWidth="1"/>
    <col min="7182" max="7182" width="10" style="12" customWidth="1"/>
    <col min="7183" max="7183" width="9.85546875" style="12" customWidth="1"/>
    <col min="7184" max="7184" width="12.140625" style="12" customWidth="1"/>
    <col min="7185" max="7424" width="9.140625" style="12"/>
    <col min="7425" max="7425" width="9.28515625" style="12" customWidth="1"/>
    <col min="7426" max="7426" width="13.7109375" style="12" customWidth="1"/>
    <col min="7427" max="7427" width="9.140625" style="12"/>
    <col min="7428" max="7428" width="12.140625" style="12" customWidth="1"/>
    <col min="7429" max="7430" width="19.7109375" style="12" customWidth="1"/>
    <col min="7431" max="7431" width="7" style="12" customWidth="1"/>
    <col min="7432" max="7432" width="6.140625" style="12" customWidth="1"/>
    <col min="7433" max="7433" width="7" style="12" customWidth="1"/>
    <col min="7434" max="7434" width="14.85546875" style="12" customWidth="1"/>
    <col min="7435" max="7435" width="4.42578125" style="12" customWidth="1"/>
    <col min="7436" max="7437" width="19.7109375" style="12" customWidth="1"/>
    <col min="7438" max="7438" width="10" style="12" customWidth="1"/>
    <col min="7439" max="7439" width="9.85546875" style="12" customWidth="1"/>
    <col min="7440" max="7440" width="12.140625" style="12" customWidth="1"/>
    <col min="7441" max="7680" width="9.140625" style="12"/>
    <col min="7681" max="7681" width="9.28515625" style="12" customWidth="1"/>
    <col min="7682" max="7682" width="13.7109375" style="12" customWidth="1"/>
    <col min="7683" max="7683" width="9.140625" style="12"/>
    <col min="7684" max="7684" width="12.140625" style="12" customWidth="1"/>
    <col min="7685" max="7686" width="19.7109375" style="12" customWidth="1"/>
    <col min="7687" max="7687" width="7" style="12" customWidth="1"/>
    <col min="7688" max="7688" width="6.140625" style="12" customWidth="1"/>
    <col min="7689" max="7689" width="7" style="12" customWidth="1"/>
    <col min="7690" max="7690" width="14.85546875" style="12" customWidth="1"/>
    <col min="7691" max="7691" width="4.42578125" style="12" customWidth="1"/>
    <col min="7692" max="7693" width="19.7109375" style="12" customWidth="1"/>
    <col min="7694" max="7694" width="10" style="12" customWidth="1"/>
    <col min="7695" max="7695" width="9.85546875" style="12" customWidth="1"/>
    <col min="7696" max="7696" width="12.140625" style="12" customWidth="1"/>
    <col min="7697" max="7936" width="9.140625" style="12"/>
    <col min="7937" max="7937" width="9.28515625" style="12" customWidth="1"/>
    <col min="7938" max="7938" width="13.7109375" style="12" customWidth="1"/>
    <col min="7939" max="7939" width="9.140625" style="12"/>
    <col min="7940" max="7940" width="12.140625" style="12" customWidth="1"/>
    <col min="7941" max="7942" width="19.7109375" style="12" customWidth="1"/>
    <col min="7943" max="7943" width="7" style="12" customWidth="1"/>
    <col min="7944" max="7944" width="6.140625" style="12" customWidth="1"/>
    <col min="7945" max="7945" width="7" style="12" customWidth="1"/>
    <col min="7946" max="7946" width="14.85546875" style="12" customWidth="1"/>
    <col min="7947" max="7947" width="4.42578125" style="12" customWidth="1"/>
    <col min="7948" max="7949" width="19.7109375" style="12" customWidth="1"/>
    <col min="7950" max="7950" width="10" style="12" customWidth="1"/>
    <col min="7951" max="7951" width="9.85546875" style="12" customWidth="1"/>
    <col min="7952" max="7952" width="12.140625" style="12" customWidth="1"/>
    <col min="7953" max="8192" width="9.140625" style="12"/>
    <col min="8193" max="8193" width="9.28515625" style="12" customWidth="1"/>
    <col min="8194" max="8194" width="13.7109375" style="12" customWidth="1"/>
    <col min="8195" max="8195" width="9.140625" style="12"/>
    <col min="8196" max="8196" width="12.140625" style="12" customWidth="1"/>
    <col min="8197" max="8198" width="19.7109375" style="12" customWidth="1"/>
    <col min="8199" max="8199" width="7" style="12" customWidth="1"/>
    <col min="8200" max="8200" width="6.140625" style="12" customWidth="1"/>
    <col min="8201" max="8201" width="7" style="12" customWidth="1"/>
    <col min="8202" max="8202" width="14.85546875" style="12" customWidth="1"/>
    <col min="8203" max="8203" width="4.42578125" style="12" customWidth="1"/>
    <col min="8204" max="8205" width="19.7109375" style="12" customWidth="1"/>
    <col min="8206" max="8206" width="10" style="12" customWidth="1"/>
    <col min="8207" max="8207" width="9.85546875" style="12" customWidth="1"/>
    <col min="8208" max="8208" width="12.140625" style="12" customWidth="1"/>
    <col min="8209" max="8448" width="9.140625" style="12"/>
    <col min="8449" max="8449" width="9.28515625" style="12" customWidth="1"/>
    <col min="8450" max="8450" width="13.7109375" style="12" customWidth="1"/>
    <col min="8451" max="8451" width="9.140625" style="12"/>
    <col min="8452" max="8452" width="12.140625" style="12" customWidth="1"/>
    <col min="8453" max="8454" width="19.7109375" style="12" customWidth="1"/>
    <col min="8455" max="8455" width="7" style="12" customWidth="1"/>
    <col min="8456" max="8456" width="6.140625" style="12" customWidth="1"/>
    <col min="8457" max="8457" width="7" style="12" customWidth="1"/>
    <col min="8458" max="8458" width="14.85546875" style="12" customWidth="1"/>
    <col min="8459" max="8459" width="4.42578125" style="12" customWidth="1"/>
    <col min="8460" max="8461" width="19.7109375" style="12" customWidth="1"/>
    <col min="8462" max="8462" width="10" style="12" customWidth="1"/>
    <col min="8463" max="8463" width="9.85546875" style="12" customWidth="1"/>
    <col min="8464" max="8464" width="12.140625" style="12" customWidth="1"/>
    <col min="8465" max="8704" width="9.140625" style="12"/>
    <col min="8705" max="8705" width="9.28515625" style="12" customWidth="1"/>
    <col min="8706" max="8706" width="13.7109375" style="12" customWidth="1"/>
    <col min="8707" max="8707" width="9.140625" style="12"/>
    <col min="8708" max="8708" width="12.140625" style="12" customWidth="1"/>
    <col min="8709" max="8710" width="19.7109375" style="12" customWidth="1"/>
    <col min="8711" max="8711" width="7" style="12" customWidth="1"/>
    <col min="8712" max="8712" width="6.140625" style="12" customWidth="1"/>
    <col min="8713" max="8713" width="7" style="12" customWidth="1"/>
    <col min="8714" max="8714" width="14.85546875" style="12" customWidth="1"/>
    <col min="8715" max="8715" width="4.42578125" style="12" customWidth="1"/>
    <col min="8716" max="8717" width="19.7109375" style="12" customWidth="1"/>
    <col min="8718" max="8718" width="10" style="12" customWidth="1"/>
    <col min="8719" max="8719" width="9.85546875" style="12" customWidth="1"/>
    <col min="8720" max="8720" width="12.140625" style="12" customWidth="1"/>
    <col min="8721" max="8960" width="9.140625" style="12"/>
    <col min="8961" max="8961" width="9.28515625" style="12" customWidth="1"/>
    <col min="8962" max="8962" width="13.7109375" style="12" customWidth="1"/>
    <col min="8963" max="8963" width="9.140625" style="12"/>
    <col min="8964" max="8964" width="12.140625" style="12" customWidth="1"/>
    <col min="8965" max="8966" width="19.7109375" style="12" customWidth="1"/>
    <col min="8967" max="8967" width="7" style="12" customWidth="1"/>
    <col min="8968" max="8968" width="6.140625" style="12" customWidth="1"/>
    <col min="8969" max="8969" width="7" style="12" customWidth="1"/>
    <col min="8970" max="8970" width="14.85546875" style="12" customWidth="1"/>
    <col min="8971" max="8971" width="4.42578125" style="12" customWidth="1"/>
    <col min="8972" max="8973" width="19.7109375" style="12" customWidth="1"/>
    <col min="8974" max="8974" width="10" style="12" customWidth="1"/>
    <col min="8975" max="8975" width="9.85546875" style="12" customWidth="1"/>
    <col min="8976" max="8976" width="12.140625" style="12" customWidth="1"/>
    <col min="8977" max="9216" width="9.140625" style="12"/>
    <col min="9217" max="9217" width="9.28515625" style="12" customWidth="1"/>
    <col min="9218" max="9218" width="13.7109375" style="12" customWidth="1"/>
    <col min="9219" max="9219" width="9.140625" style="12"/>
    <col min="9220" max="9220" width="12.140625" style="12" customWidth="1"/>
    <col min="9221" max="9222" width="19.7109375" style="12" customWidth="1"/>
    <col min="9223" max="9223" width="7" style="12" customWidth="1"/>
    <col min="9224" max="9224" width="6.140625" style="12" customWidth="1"/>
    <col min="9225" max="9225" width="7" style="12" customWidth="1"/>
    <col min="9226" max="9226" width="14.85546875" style="12" customWidth="1"/>
    <col min="9227" max="9227" width="4.42578125" style="12" customWidth="1"/>
    <col min="9228" max="9229" width="19.7109375" style="12" customWidth="1"/>
    <col min="9230" max="9230" width="10" style="12" customWidth="1"/>
    <col min="9231" max="9231" width="9.85546875" style="12" customWidth="1"/>
    <col min="9232" max="9232" width="12.140625" style="12" customWidth="1"/>
    <col min="9233" max="9472" width="9.140625" style="12"/>
    <col min="9473" max="9473" width="9.28515625" style="12" customWidth="1"/>
    <col min="9474" max="9474" width="13.7109375" style="12" customWidth="1"/>
    <col min="9475" max="9475" width="9.140625" style="12"/>
    <col min="9476" max="9476" width="12.140625" style="12" customWidth="1"/>
    <col min="9477" max="9478" width="19.7109375" style="12" customWidth="1"/>
    <col min="9479" max="9479" width="7" style="12" customWidth="1"/>
    <col min="9480" max="9480" width="6.140625" style="12" customWidth="1"/>
    <col min="9481" max="9481" width="7" style="12" customWidth="1"/>
    <col min="9482" max="9482" width="14.85546875" style="12" customWidth="1"/>
    <col min="9483" max="9483" width="4.42578125" style="12" customWidth="1"/>
    <col min="9484" max="9485" width="19.7109375" style="12" customWidth="1"/>
    <col min="9486" max="9486" width="10" style="12" customWidth="1"/>
    <col min="9487" max="9487" width="9.85546875" style="12" customWidth="1"/>
    <col min="9488" max="9488" width="12.140625" style="12" customWidth="1"/>
    <col min="9489" max="9728" width="9.140625" style="12"/>
    <col min="9729" max="9729" width="9.28515625" style="12" customWidth="1"/>
    <col min="9730" max="9730" width="13.7109375" style="12" customWidth="1"/>
    <col min="9731" max="9731" width="9.140625" style="12"/>
    <col min="9732" max="9732" width="12.140625" style="12" customWidth="1"/>
    <col min="9733" max="9734" width="19.7109375" style="12" customWidth="1"/>
    <col min="9735" max="9735" width="7" style="12" customWidth="1"/>
    <col min="9736" max="9736" width="6.140625" style="12" customWidth="1"/>
    <col min="9737" max="9737" width="7" style="12" customWidth="1"/>
    <col min="9738" max="9738" width="14.85546875" style="12" customWidth="1"/>
    <col min="9739" max="9739" width="4.42578125" style="12" customWidth="1"/>
    <col min="9740" max="9741" width="19.7109375" style="12" customWidth="1"/>
    <col min="9742" max="9742" width="10" style="12" customWidth="1"/>
    <col min="9743" max="9743" width="9.85546875" style="12" customWidth="1"/>
    <col min="9744" max="9744" width="12.140625" style="12" customWidth="1"/>
    <col min="9745" max="9984" width="9.140625" style="12"/>
    <col min="9985" max="9985" width="9.28515625" style="12" customWidth="1"/>
    <col min="9986" max="9986" width="13.7109375" style="12" customWidth="1"/>
    <col min="9987" max="9987" width="9.140625" style="12"/>
    <col min="9988" max="9988" width="12.140625" style="12" customWidth="1"/>
    <col min="9989" max="9990" width="19.7109375" style="12" customWidth="1"/>
    <col min="9991" max="9991" width="7" style="12" customWidth="1"/>
    <col min="9992" max="9992" width="6.140625" style="12" customWidth="1"/>
    <col min="9993" max="9993" width="7" style="12" customWidth="1"/>
    <col min="9994" max="9994" width="14.85546875" style="12" customWidth="1"/>
    <col min="9995" max="9995" width="4.42578125" style="12" customWidth="1"/>
    <col min="9996" max="9997" width="19.7109375" style="12" customWidth="1"/>
    <col min="9998" max="9998" width="10" style="12" customWidth="1"/>
    <col min="9999" max="9999" width="9.85546875" style="12" customWidth="1"/>
    <col min="10000" max="10000" width="12.140625" style="12" customWidth="1"/>
    <col min="10001" max="10240" width="9.140625" style="12"/>
    <col min="10241" max="10241" width="9.28515625" style="12" customWidth="1"/>
    <col min="10242" max="10242" width="13.7109375" style="12" customWidth="1"/>
    <col min="10243" max="10243" width="9.140625" style="12"/>
    <col min="10244" max="10244" width="12.140625" style="12" customWidth="1"/>
    <col min="10245" max="10246" width="19.7109375" style="12" customWidth="1"/>
    <col min="10247" max="10247" width="7" style="12" customWidth="1"/>
    <col min="10248" max="10248" width="6.140625" style="12" customWidth="1"/>
    <col min="10249" max="10249" width="7" style="12" customWidth="1"/>
    <col min="10250" max="10250" width="14.85546875" style="12" customWidth="1"/>
    <col min="10251" max="10251" width="4.42578125" style="12" customWidth="1"/>
    <col min="10252" max="10253" width="19.7109375" style="12" customWidth="1"/>
    <col min="10254" max="10254" width="10" style="12" customWidth="1"/>
    <col min="10255" max="10255" width="9.85546875" style="12" customWidth="1"/>
    <col min="10256" max="10256" width="12.140625" style="12" customWidth="1"/>
    <col min="10257" max="10496" width="9.140625" style="12"/>
    <col min="10497" max="10497" width="9.28515625" style="12" customWidth="1"/>
    <col min="10498" max="10498" width="13.7109375" style="12" customWidth="1"/>
    <col min="10499" max="10499" width="9.140625" style="12"/>
    <col min="10500" max="10500" width="12.140625" style="12" customWidth="1"/>
    <col min="10501" max="10502" width="19.7109375" style="12" customWidth="1"/>
    <col min="10503" max="10503" width="7" style="12" customWidth="1"/>
    <col min="10504" max="10504" width="6.140625" style="12" customWidth="1"/>
    <col min="10505" max="10505" width="7" style="12" customWidth="1"/>
    <col min="10506" max="10506" width="14.85546875" style="12" customWidth="1"/>
    <col min="10507" max="10507" width="4.42578125" style="12" customWidth="1"/>
    <col min="10508" max="10509" width="19.7109375" style="12" customWidth="1"/>
    <col min="10510" max="10510" width="10" style="12" customWidth="1"/>
    <col min="10511" max="10511" width="9.85546875" style="12" customWidth="1"/>
    <col min="10512" max="10512" width="12.140625" style="12" customWidth="1"/>
    <col min="10513" max="10752" width="9.140625" style="12"/>
    <col min="10753" max="10753" width="9.28515625" style="12" customWidth="1"/>
    <col min="10754" max="10754" width="13.7109375" style="12" customWidth="1"/>
    <col min="10755" max="10755" width="9.140625" style="12"/>
    <col min="10756" max="10756" width="12.140625" style="12" customWidth="1"/>
    <col min="10757" max="10758" width="19.7109375" style="12" customWidth="1"/>
    <col min="10759" max="10759" width="7" style="12" customWidth="1"/>
    <col min="10760" max="10760" width="6.140625" style="12" customWidth="1"/>
    <col min="10761" max="10761" width="7" style="12" customWidth="1"/>
    <col min="10762" max="10762" width="14.85546875" style="12" customWidth="1"/>
    <col min="10763" max="10763" width="4.42578125" style="12" customWidth="1"/>
    <col min="10764" max="10765" width="19.7109375" style="12" customWidth="1"/>
    <col min="10766" max="10766" width="10" style="12" customWidth="1"/>
    <col min="10767" max="10767" width="9.85546875" style="12" customWidth="1"/>
    <col min="10768" max="10768" width="12.140625" style="12" customWidth="1"/>
    <col min="10769" max="11008" width="9.140625" style="12"/>
    <col min="11009" max="11009" width="9.28515625" style="12" customWidth="1"/>
    <col min="11010" max="11010" width="13.7109375" style="12" customWidth="1"/>
    <col min="11011" max="11011" width="9.140625" style="12"/>
    <col min="11012" max="11012" width="12.140625" style="12" customWidth="1"/>
    <col min="11013" max="11014" width="19.7109375" style="12" customWidth="1"/>
    <col min="11015" max="11015" width="7" style="12" customWidth="1"/>
    <col min="11016" max="11016" width="6.140625" style="12" customWidth="1"/>
    <col min="11017" max="11017" width="7" style="12" customWidth="1"/>
    <col min="11018" max="11018" width="14.85546875" style="12" customWidth="1"/>
    <col min="11019" max="11019" width="4.42578125" style="12" customWidth="1"/>
    <col min="11020" max="11021" width="19.7109375" style="12" customWidth="1"/>
    <col min="11022" max="11022" width="10" style="12" customWidth="1"/>
    <col min="11023" max="11023" width="9.85546875" style="12" customWidth="1"/>
    <col min="11024" max="11024" width="12.140625" style="12" customWidth="1"/>
    <col min="11025" max="11264" width="9.140625" style="12"/>
    <col min="11265" max="11265" width="9.28515625" style="12" customWidth="1"/>
    <col min="11266" max="11266" width="13.7109375" style="12" customWidth="1"/>
    <col min="11267" max="11267" width="9.140625" style="12"/>
    <col min="11268" max="11268" width="12.140625" style="12" customWidth="1"/>
    <col min="11269" max="11270" width="19.7109375" style="12" customWidth="1"/>
    <col min="11271" max="11271" width="7" style="12" customWidth="1"/>
    <col min="11272" max="11272" width="6.140625" style="12" customWidth="1"/>
    <col min="11273" max="11273" width="7" style="12" customWidth="1"/>
    <col min="11274" max="11274" width="14.85546875" style="12" customWidth="1"/>
    <col min="11275" max="11275" width="4.42578125" style="12" customWidth="1"/>
    <col min="11276" max="11277" width="19.7109375" style="12" customWidth="1"/>
    <col min="11278" max="11278" width="10" style="12" customWidth="1"/>
    <col min="11279" max="11279" width="9.85546875" style="12" customWidth="1"/>
    <col min="11280" max="11280" width="12.140625" style="12" customWidth="1"/>
    <col min="11281" max="11520" width="9.140625" style="12"/>
    <col min="11521" max="11521" width="9.28515625" style="12" customWidth="1"/>
    <col min="11522" max="11522" width="13.7109375" style="12" customWidth="1"/>
    <col min="11523" max="11523" width="9.140625" style="12"/>
    <col min="11524" max="11524" width="12.140625" style="12" customWidth="1"/>
    <col min="11525" max="11526" width="19.7109375" style="12" customWidth="1"/>
    <col min="11527" max="11527" width="7" style="12" customWidth="1"/>
    <col min="11528" max="11528" width="6.140625" style="12" customWidth="1"/>
    <col min="11529" max="11529" width="7" style="12" customWidth="1"/>
    <col min="11530" max="11530" width="14.85546875" style="12" customWidth="1"/>
    <col min="11531" max="11531" width="4.42578125" style="12" customWidth="1"/>
    <col min="11532" max="11533" width="19.7109375" style="12" customWidth="1"/>
    <col min="11534" max="11534" width="10" style="12" customWidth="1"/>
    <col min="11535" max="11535" width="9.85546875" style="12" customWidth="1"/>
    <col min="11536" max="11536" width="12.140625" style="12" customWidth="1"/>
    <col min="11537" max="11776" width="9.140625" style="12"/>
    <col min="11777" max="11777" width="9.28515625" style="12" customWidth="1"/>
    <col min="11778" max="11778" width="13.7109375" style="12" customWidth="1"/>
    <col min="11779" max="11779" width="9.140625" style="12"/>
    <col min="11780" max="11780" width="12.140625" style="12" customWidth="1"/>
    <col min="11781" max="11782" width="19.7109375" style="12" customWidth="1"/>
    <col min="11783" max="11783" width="7" style="12" customWidth="1"/>
    <col min="11784" max="11784" width="6.140625" style="12" customWidth="1"/>
    <col min="11785" max="11785" width="7" style="12" customWidth="1"/>
    <col min="11786" max="11786" width="14.85546875" style="12" customWidth="1"/>
    <col min="11787" max="11787" width="4.42578125" style="12" customWidth="1"/>
    <col min="11788" max="11789" width="19.7109375" style="12" customWidth="1"/>
    <col min="11790" max="11790" width="10" style="12" customWidth="1"/>
    <col min="11791" max="11791" width="9.85546875" style="12" customWidth="1"/>
    <col min="11792" max="11792" width="12.140625" style="12" customWidth="1"/>
    <col min="11793" max="12032" width="9.140625" style="12"/>
    <col min="12033" max="12033" width="9.28515625" style="12" customWidth="1"/>
    <col min="12034" max="12034" width="13.7109375" style="12" customWidth="1"/>
    <col min="12035" max="12035" width="9.140625" style="12"/>
    <col min="12036" max="12036" width="12.140625" style="12" customWidth="1"/>
    <col min="12037" max="12038" width="19.7109375" style="12" customWidth="1"/>
    <col min="12039" max="12039" width="7" style="12" customWidth="1"/>
    <col min="12040" max="12040" width="6.140625" style="12" customWidth="1"/>
    <col min="12041" max="12041" width="7" style="12" customWidth="1"/>
    <col min="12042" max="12042" width="14.85546875" style="12" customWidth="1"/>
    <col min="12043" max="12043" width="4.42578125" style="12" customWidth="1"/>
    <col min="12044" max="12045" width="19.7109375" style="12" customWidth="1"/>
    <col min="12046" max="12046" width="10" style="12" customWidth="1"/>
    <col min="12047" max="12047" width="9.85546875" style="12" customWidth="1"/>
    <col min="12048" max="12048" width="12.140625" style="12" customWidth="1"/>
    <col min="12049" max="12288" width="9.140625" style="12"/>
    <col min="12289" max="12289" width="9.28515625" style="12" customWidth="1"/>
    <col min="12290" max="12290" width="13.7109375" style="12" customWidth="1"/>
    <col min="12291" max="12291" width="9.140625" style="12"/>
    <col min="12292" max="12292" width="12.140625" style="12" customWidth="1"/>
    <col min="12293" max="12294" width="19.7109375" style="12" customWidth="1"/>
    <col min="12295" max="12295" width="7" style="12" customWidth="1"/>
    <col min="12296" max="12296" width="6.140625" style="12" customWidth="1"/>
    <col min="12297" max="12297" width="7" style="12" customWidth="1"/>
    <col min="12298" max="12298" width="14.85546875" style="12" customWidth="1"/>
    <col min="12299" max="12299" width="4.42578125" style="12" customWidth="1"/>
    <col min="12300" max="12301" width="19.7109375" style="12" customWidth="1"/>
    <col min="12302" max="12302" width="10" style="12" customWidth="1"/>
    <col min="12303" max="12303" width="9.85546875" style="12" customWidth="1"/>
    <col min="12304" max="12304" width="12.140625" style="12" customWidth="1"/>
    <col min="12305" max="12544" width="9.140625" style="12"/>
    <col min="12545" max="12545" width="9.28515625" style="12" customWidth="1"/>
    <col min="12546" max="12546" width="13.7109375" style="12" customWidth="1"/>
    <col min="12547" max="12547" width="9.140625" style="12"/>
    <col min="12548" max="12548" width="12.140625" style="12" customWidth="1"/>
    <col min="12549" max="12550" width="19.7109375" style="12" customWidth="1"/>
    <col min="12551" max="12551" width="7" style="12" customWidth="1"/>
    <col min="12552" max="12552" width="6.140625" style="12" customWidth="1"/>
    <col min="12553" max="12553" width="7" style="12" customWidth="1"/>
    <col min="12554" max="12554" width="14.85546875" style="12" customWidth="1"/>
    <col min="12555" max="12555" width="4.42578125" style="12" customWidth="1"/>
    <col min="12556" max="12557" width="19.7109375" style="12" customWidth="1"/>
    <col min="12558" max="12558" width="10" style="12" customWidth="1"/>
    <col min="12559" max="12559" width="9.85546875" style="12" customWidth="1"/>
    <col min="12560" max="12560" width="12.140625" style="12" customWidth="1"/>
    <col min="12561" max="12800" width="9.140625" style="12"/>
    <col min="12801" max="12801" width="9.28515625" style="12" customWidth="1"/>
    <col min="12802" max="12802" width="13.7109375" style="12" customWidth="1"/>
    <col min="12803" max="12803" width="9.140625" style="12"/>
    <col min="12804" max="12804" width="12.140625" style="12" customWidth="1"/>
    <col min="12805" max="12806" width="19.7109375" style="12" customWidth="1"/>
    <col min="12807" max="12807" width="7" style="12" customWidth="1"/>
    <col min="12808" max="12808" width="6.140625" style="12" customWidth="1"/>
    <col min="12809" max="12809" width="7" style="12" customWidth="1"/>
    <col min="12810" max="12810" width="14.85546875" style="12" customWidth="1"/>
    <col min="12811" max="12811" width="4.42578125" style="12" customWidth="1"/>
    <col min="12812" max="12813" width="19.7109375" style="12" customWidth="1"/>
    <col min="12814" max="12814" width="10" style="12" customWidth="1"/>
    <col min="12815" max="12815" width="9.85546875" style="12" customWidth="1"/>
    <col min="12816" max="12816" width="12.140625" style="12" customWidth="1"/>
    <col min="12817" max="13056" width="9.140625" style="12"/>
    <col min="13057" max="13057" width="9.28515625" style="12" customWidth="1"/>
    <col min="13058" max="13058" width="13.7109375" style="12" customWidth="1"/>
    <col min="13059" max="13059" width="9.140625" style="12"/>
    <col min="13060" max="13060" width="12.140625" style="12" customWidth="1"/>
    <col min="13061" max="13062" width="19.7109375" style="12" customWidth="1"/>
    <col min="13063" max="13063" width="7" style="12" customWidth="1"/>
    <col min="13064" max="13064" width="6.140625" style="12" customWidth="1"/>
    <col min="13065" max="13065" width="7" style="12" customWidth="1"/>
    <col min="13066" max="13066" width="14.85546875" style="12" customWidth="1"/>
    <col min="13067" max="13067" width="4.42578125" style="12" customWidth="1"/>
    <col min="13068" max="13069" width="19.7109375" style="12" customWidth="1"/>
    <col min="13070" max="13070" width="10" style="12" customWidth="1"/>
    <col min="13071" max="13071" width="9.85546875" style="12" customWidth="1"/>
    <col min="13072" max="13072" width="12.140625" style="12" customWidth="1"/>
    <col min="13073" max="13312" width="9.140625" style="12"/>
    <col min="13313" max="13313" width="9.28515625" style="12" customWidth="1"/>
    <col min="13314" max="13314" width="13.7109375" style="12" customWidth="1"/>
    <col min="13315" max="13315" width="9.140625" style="12"/>
    <col min="13316" max="13316" width="12.140625" style="12" customWidth="1"/>
    <col min="13317" max="13318" width="19.7109375" style="12" customWidth="1"/>
    <col min="13319" max="13319" width="7" style="12" customWidth="1"/>
    <col min="13320" max="13320" width="6.140625" style="12" customWidth="1"/>
    <col min="13321" max="13321" width="7" style="12" customWidth="1"/>
    <col min="13322" max="13322" width="14.85546875" style="12" customWidth="1"/>
    <col min="13323" max="13323" width="4.42578125" style="12" customWidth="1"/>
    <col min="13324" max="13325" width="19.7109375" style="12" customWidth="1"/>
    <col min="13326" max="13326" width="10" style="12" customWidth="1"/>
    <col min="13327" max="13327" width="9.85546875" style="12" customWidth="1"/>
    <col min="13328" max="13328" width="12.140625" style="12" customWidth="1"/>
    <col min="13329" max="13568" width="9.140625" style="12"/>
    <col min="13569" max="13569" width="9.28515625" style="12" customWidth="1"/>
    <col min="13570" max="13570" width="13.7109375" style="12" customWidth="1"/>
    <col min="13571" max="13571" width="9.140625" style="12"/>
    <col min="13572" max="13572" width="12.140625" style="12" customWidth="1"/>
    <col min="13573" max="13574" width="19.7109375" style="12" customWidth="1"/>
    <col min="13575" max="13575" width="7" style="12" customWidth="1"/>
    <col min="13576" max="13576" width="6.140625" style="12" customWidth="1"/>
    <col min="13577" max="13577" width="7" style="12" customWidth="1"/>
    <col min="13578" max="13578" width="14.85546875" style="12" customWidth="1"/>
    <col min="13579" max="13579" width="4.42578125" style="12" customWidth="1"/>
    <col min="13580" max="13581" width="19.7109375" style="12" customWidth="1"/>
    <col min="13582" max="13582" width="10" style="12" customWidth="1"/>
    <col min="13583" max="13583" width="9.85546875" style="12" customWidth="1"/>
    <col min="13584" max="13584" width="12.140625" style="12" customWidth="1"/>
    <col min="13585" max="13824" width="9.140625" style="12"/>
    <col min="13825" max="13825" width="9.28515625" style="12" customWidth="1"/>
    <col min="13826" max="13826" width="13.7109375" style="12" customWidth="1"/>
    <col min="13827" max="13827" width="9.140625" style="12"/>
    <col min="13828" max="13828" width="12.140625" style="12" customWidth="1"/>
    <col min="13829" max="13830" width="19.7109375" style="12" customWidth="1"/>
    <col min="13831" max="13831" width="7" style="12" customWidth="1"/>
    <col min="13832" max="13832" width="6.140625" style="12" customWidth="1"/>
    <col min="13833" max="13833" width="7" style="12" customWidth="1"/>
    <col min="13834" max="13834" width="14.85546875" style="12" customWidth="1"/>
    <col min="13835" max="13835" width="4.42578125" style="12" customWidth="1"/>
    <col min="13836" max="13837" width="19.7109375" style="12" customWidth="1"/>
    <col min="13838" max="13838" width="10" style="12" customWidth="1"/>
    <col min="13839" max="13839" width="9.85546875" style="12" customWidth="1"/>
    <col min="13840" max="13840" width="12.140625" style="12" customWidth="1"/>
    <col min="13841" max="14080" width="9.140625" style="12"/>
    <col min="14081" max="14081" width="9.28515625" style="12" customWidth="1"/>
    <col min="14082" max="14082" width="13.7109375" style="12" customWidth="1"/>
    <col min="14083" max="14083" width="9.140625" style="12"/>
    <col min="14084" max="14084" width="12.140625" style="12" customWidth="1"/>
    <col min="14085" max="14086" width="19.7109375" style="12" customWidth="1"/>
    <col min="14087" max="14087" width="7" style="12" customWidth="1"/>
    <col min="14088" max="14088" width="6.140625" style="12" customWidth="1"/>
    <col min="14089" max="14089" width="7" style="12" customWidth="1"/>
    <col min="14090" max="14090" width="14.85546875" style="12" customWidth="1"/>
    <col min="14091" max="14091" width="4.42578125" style="12" customWidth="1"/>
    <col min="14092" max="14093" width="19.7109375" style="12" customWidth="1"/>
    <col min="14094" max="14094" width="10" style="12" customWidth="1"/>
    <col min="14095" max="14095" width="9.85546875" style="12" customWidth="1"/>
    <col min="14096" max="14096" width="12.140625" style="12" customWidth="1"/>
    <col min="14097" max="14336" width="9.140625" style="12"/>
    <col min="14337" max="14337" width="9.28515625" style="12" customWidth="1"/>
    <col min="14338" max="14338" width="13.7109375" style="12" customWidth="1"/>
    <col min="14339" max="14339" width="9.140625" style="12"/>
    <col min="14340" max="14340" width="12.140625" style="12" customWidth="1"/>
    <col min="14341" max="14342" width="19.7109375" style="12" customWidth="1"/>
    <col min="14343" max="14343" width="7" style="12" customWidth="1"/>
    <col min="14344" max="14344" width="6.140625" style="12" customWidth="1"/>
    <col min="14345" max="14345" width="7" style="12" customWidth="1"/>
    <col min="14346" max="14346" width="14.85546875" style="12" customWidth="1"/>
    <col min="14347" max="14347" width="4.42578125" style="12" customWidth="1"/>
    <col min="14348" max="14349" width="19.7109375" style="12" customWidth="1"/>
    <col min="14350" max="14350" width="10" style="12" customWidth="1"/>
    <col min="14351" max="14351" width="9.85546875" style="12" customWidth="1"/>
    <col min="14352" max="14352" width="12.140625" style="12" customWidth="1"/>
    <col min="14353" max="14592" width="9.140625" style="12"/>
    <col min="14593" max="14593" width="9.28515625" style="12" customWidth="1"/>
    <col min="14594" max="14594" width="13.7109375" style="12" customWidth="1"/>
    <col min="14595" max="14595" width="9.140625" style="12"/>
    <col min="14596" max="14596" width="12.140625" style="12" customWidth="1"/>
    <col min="14597" max="14598" width="19.7109375" style="12" customWidth="1"/>
    <col min="14599" max="14599" width="7" style="12" customWidth="1"/>
    <col min="14600" max="14600" width="6.140625" style="12" customWidth="1"/>
    <col min="14601" max="14601" width="7" style="12" customWidth="1"/>
    <col min="14602" max="14602" width="14.85546875" style="12" customWidth="1"/>
    <col min="14603" max="14603" width="4.42578125" style="12" customWidth="1"/>
    <col min="14604" max="14605" width="19.7109375" style="12" customWidth="1"/>
    <col min="14606" max="14606" width="10" style="12" customWidth="1"/>
    <col min="14607" max="14607" width="9.85546875" style="12" customWidth="1"/>
    <col min="14608" max="14608" width="12.140625" style="12" customWidth="1"/>
    <col min="14609" max="14848" width="9.140625" style="12"/>
    <col min="14849" max="14849" width="9.28515625" style="12" customWidth="1"/>
    <col min="14850" max="14850" width="13.7109375" style="12" customWidth="1"/>
    <col min="14851" max="14851" width="9.140625" style="12"/>
    <col min="14852" max="14852" width="12.140625" style="12" customWidth="1"/>
    <col min="14853" max="14854" width="19.7109375" style="12" customWidth="1"/>
    <col min="14855" max="14855" width="7" style="12" customWidth="1"/>
    <col min="14856" max="14856" width="6.140625" style="12" customWidth="1"/>
    <col min="14857" max="14857" width="7" style="12" customWidth="1"/>
    <col min="14858" max="14858" width="14.85546875" style="12" customWidth="1"/>
    <col min="14859" max="14859" width="4.42578125" style="12" customWidth="1"/>
    <col min="14860" max="14861" width="19.7109375" style="12" customWidth="1"/>
    <col min="14862" max="14862" width="10" style="12" customWidth="1"/>
    <col min="14863" max="14863" width="9.85546875" style="12" customWidth="1"/>
    <col min="14864" max="14864" width="12.140625" style="12" customWidth="1"/>
    <col min="14865" max="15104" width="9.140625" style="12"/>
    <col min="15105" max="15105" width="9.28515625" style="12" customWidth="1"/>
    <col min="15106" max="15106" width="13.7109375" style="12" customWidth="1"/>
    <col min="15107" max="15107" width="9.140625" style="12"/>
    <col min="15108" max="15108" width="12.140625" style="12" customWidth="1"/>
    <col min="15109" max="15110" width="19.7109375" style="12" customWidth="1"/>
    <col min="15111" max="15111" width="7" style="12" customWidth="1"/>
    <col min="15112" max="15112" width="6.140625" style="12" customWidth="1"/>
    <col min="15113" max="15113" width="7" style="12" customWidth="1"/>
    <col min="15114" max="15114" width="14.85546875" style="12" customWidth="1"/>
    <col min="15115" max="15115" width="4.42578125" style="12" customWidth="1"/>
    <col min="15116" max="15117" width="19.7109375" style="12" customWidth="1"/>
    <col min="15118" max="15118" width="10" style="12" customWidth="1"/>
    <col min="15119" max="15119" width="9.85546875" style="12" customWidth="1"/>
    <col min="15120" max="15120" width="12.140625" style="12" customWidth="1"/>
    <col min="15121" max="15360" width="9.140625" style="12"/>
    <col min="15361" max="15361" width="9.28515625" style="12" customWidth="1"/>
    <col min="15362" max="15362" width="13.7109375" style="12" customWidth="1"/>
    <col min="15363" max="15363" width="9.140625" style="12"/>
    <col min="15364" max="15364" width="12.140625" style="12" customWidth="1"/>
    <col min="15365" max="15366" width="19.7109375" style="12" customWidth="1"/>
    <col min="15367" max="15367" width="7" style="12" customWidth="1"/>
    <col min="15368" max="15368" width="6.140625" style="12" customWidth="1"/>
    <col min="15369" max="15369" width="7" style="12" customWidth="1"/>
    <col min="15370" max="15370" width="14.85546875" style="12" customWidth="1"/>
    <col min="15371" max="15371" width="4.42578125" style="12" customWidth="1"/>
    <col min="15372" max="15373" width="19.7109375" style="12" customWidth="1"/>
    <col min="15374" max="15374" width="10" style="12" customWidth="1"/>
    <col min="15375" max="15375" width="9.85546875" style="12" customWidth="1"/>
    <col min="15376" max="15376" width="12.140625" style="12" customWidth="1"/>
    <col min="15377" max="15616" width="9.140625" style="12"/>
    <col min="15617" max="15617" width="9.28515625" style="12" customWidth="1"/>
    <col min="15618" max="15618" width="13.7109375" style="12" customWidth="1"/>
    <col min="15619" max="15619" width="9.140625" style="12"/>
    <col min="15620" max="15620" width="12.140625" style="12" customWidth="1"/>
    <col min="15621" max="15622" width="19.7109375" style="12" customWidth="1"/>
    <col min="15623" max="15623" width="7" style="12" customWidth="1"/>
    <col min="15624" max="15624" width="6.140625" style="12" customWidth="1"/>
    <col min="15625" max="15625" width="7" style="12" customWidth="1"/>
    <col min="15626" max="15626" width="14.85546875" style="12" customWidth="1"/>
    <col min="15627" max="15627" width="4.42578125" style="12" customWidth="1"/>
    <col min="15628" max="15629" width="19.7109375" style="12" customWidth="1"/>
    <col min="15630" max="15630" width="10" style="12" customWidth="1"/>
    <col min="15631" max="15631" width="9.85546875" style="12" customWidth="1"/>
    <col min="15632" max="15632" width="12.140625" style="12" customWidth="1"/>
    <col min="15633" max="15872" width="9.140625" style="12"/>
    <col min="15873" max="15873" width="9.28515625" style="12" customWidth="1"/>
    <col min="15874" max="15874" width="13.7109375" style="12" customWidth="1"/>
    <col min="15875" max="15875" width="9.140625" style="12"/>
    <col min="15876" max="15876" width="12.140625" style="12" customWidth="1"/>
    <col min="15877" max="15878" width="19.7109375" style="12" customWidth="1"/>
    <col min="15879" max="15879" width="7" style="12" customWidth="1"/>
    <col min="15880" max="15880" width="6.140625" style="12" customWidth="1"/>
    <col min="15881" max="15881" width="7" style="12" customWidth="1"/>
    <col min="15882" max="15882" width="14.85546875" style="12" customWidth="1"/>
    <col min="15883" max="15883" width="4.42578125" style="12" customWidth="1"/>
    <col min="15884" max="15885" width="19.7109375" style="12" customWidth="1"/>
    <col min="15886" max="15886" width="10" style="12" customWidth="1"/>
    <col min="15887" max="15887" width="9.85546875" style="12" customWidth="1"/>
    <col min="15888" max="15888" width="12.140625" style="12" customWidth="1"/>
    <col min="15889" max="16128" width="9.140625" style="12"/>
    <col min="16129" max="16129" width="9.28515625" style="12" customWidth="1"/>
    <col min="16130" max="16130" width="13.7109375" style="12" customWidth="1"/>
    <col min="16131" max="16131" width="9.140625" style="12"/>
    <col min="16132" max="16132" width="12.140625" style="12" customWidth="1"/>
    <col min="16133" max="16134" width="19.7109375" style="12" customWidth="1"/>
    <col min="16135" max="16135" width="7" style="12" customWidth="1"/>
    <col min="16136" max="16136" width="6.140625" style="12" customWidth="1"/>
    <col min="16137" max="16137" width="7" style="12" customWidth="1"/>
    <col min="16138" max="16138" width="14.85546875" style="12" customWidth="1"/>
    <col min="16139" max="16139" width="4.42578125" style="12" customWidth="1"/>
    <col min="16140" max="16141" width="19.7109375" style="12" customWidth="1"/>
    <col min="16142" max="16142" width="10" style="12" customWidth="1"/>
    <col min="16143" max="16143" width="9.85546875" style="12" customWidth="1"/>
    <col min="16144" max="16144" width="12.140625" style="12" customWidth="1"/>
    <col min="16145" max="16384" width="9.140625" style="12"/>
  </cols>
  <sheetData>
    <row r="1" spans="1:16" s="40" customFormat="1" ht="32.25" customHeight="1" x14ac:dyDescent="0.25">
      <c r="J1" s="41"/>
      <c r="K1" s="41"/>
      <c r="L1" s="41"/>
      <c r="M1" s="41"/>
      <c r="N1" s="41"/>
      <c r="O1" s="614" t="s">
        <v>309</v>
      </c>
      <c r="P1" s="614"/>
    </row>
    <row r="2" spans="1:16" s="2" customFormat="1" ht="11.25" x14ac:dyDescent="0.2">
      <c r="A2" s="570" t="s">
        <v>310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</row>
    <row r="3" spans="1:16" s="14" customFormat="1" ht="10.5" x14ac:dyDescent="0.15"/>
    <row r="4" spans="1:16" s="2" customFormat="1" ht="11.25" x14ac:dyDescent="0.2">
      <c r="F4" s="69" t="s">
        <v>2</v>
      </c>
      <c r="G4" s="175" t="str">
        <f>'Пр 1 (произв)'!M5</f>
        <v>Муниципальное предприятие Заполярного района "Севержилкомсервис"</v>
      </c>
      <c r="H4" s="175"/>
      <c r="I4" s="175"/>
      <c r="J4" s="175"/>
      <c r="K4" s="53"/>
      <c r="O4" s="53"/>
    </row>
    <row r="5" spans="1:16" s="2" customFormat="1" ht="12.75" customHeight="1" x14ac:dyDescent="0.2">
      <c r="F5" s="54"/>
      <c r="G5" s="571" t="s">
        <v>3</v>
      </c>
      <c r="H5" s="571"/>
      <c r="I5" s="571"/>
      <c r="J5" s="571"/>
      <c r="O5" s="54"/>
    </row>
    <row r="6" spans="1:16" s="2" customFormat="1" ht="12.75" customHeight="1" x14ac:dyDescent="0.2">
      <c r="F6" s="54"/>
      <c r="G6" s="4"/>
      <c r="H6" s="4"/>
      <c r="I6" s="4"/>
      <c r="J6" s="4"/>
      <c r="O6" s="54"/>
    </row>
    <row r="7" spans="1:16" s="2" customFormat="1" ht="11.25" x14ac:dyDescent="0.2">
      <c r="F7" s="54"/>
      <c r="G7" s="54"/>
      <c r="H7" s="70" t="s">
        <v>4</v>
      </c>
      <c r="I7" s="26" t="s">
        <v>510</v>
      </c>
      <c r="J7" s="53" t="s">
        <v>5</v>
      </c>
      <c r="K7" s="53"/>
      <c r="L7" s="53"/>
      <c r="M7" s="53"/>
      <c r="N7" s="53"/>
      <c r="O7" s="53"/>
    </row>
    <row r="8" spans="1:16" s="2" customFormat="1" ht="11.25" x14ac:dyDescent="0.2">
      <c r="F8" s="54"/>
      <c r="G8" s="54"/>
      <c r="H8" s="54"/>
      <c r="J8" s="53"/>
      <c r="K8" s="53"/>
      <c r="L8" s="53"/>
      <c r="M8" s="53"/>
      <c r="N8" s="53"/>
      <c r="O8" s="53"/>
    </row>
    <row r="9" spans="1:16" s="2" customFormat="1" ht="11.25" x14ac:dyDescent="0.2">
      <c r="G9" s="70" t="s">
        <v>311</v>
      </c>
      <c r="H9" s="677" t="s">
        <v>1304</v>
      </c>
      <c r="I9" s="677"/>
      <c r="J9" s="677"/>
      <c r="K9" s="677"/>
      <c r="L9" s="677"/>
      <c r="M9" s="677"/>
      <c r="N9" s="71"/>
      <c r="O9" s="53"/>
    </row>
    <row r="10" spans="1:16" s="2" customFormat="1" ht="11.25" x14ac:dyDescent="0.2">
      <c r="C10" s="616" t="s">
        <v>1305</v>
      </c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53"/>
    </row>
    <row r="11" spans="1:16" s="2" customFormat="1" ht="11.25" x14ac:dyDescent="0.2">
      <c r="C11" s="568" t="s">
        <v>312</v>
      </c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4"/>
    </row>
    <row r="12" spans="1:16" s="2" customFormat="1" ht="11.25" x14ac:dyDescent="0.2">
      <c r="F12" s="54"/>
      <c r="G12" s="54"/>
      <c r="H12" s="54"/>
      <c r="J12" s="53"/>
      <c r="K12" s="53"/>
      <c r="L12" s="53"/>
      <c r="M12" s="53"/>
      <c r="N12" s="53"/>
      <c r="O12" s="53"/>
    </row>
    <row r="13" spans="1:16" s="27" customFormat="1" ht="33" customHeight="1" x14ac:dyDescent="0.2">
      <c r="A13" s="678" t="s">
        <v>8</v>
      </c>
      <c r="B13" s="684" t="s">
        <v>106</v>
      </c>
      <c r="C13" s="685"/>
      <c r="D13" s="678" t="s">
        <v>313</v>
      </c>
      <c r="E13" s="681" t="s">
        <v>314</v>
      </c>
      <c r="F13" s="682"/>
      <c r="G13" s="682"/>
      <c r="H13" s="682"/>
      <c r="I13" s="682"/>
      <c r="J13" s="682"/>
      <c r="K13" s="682"/>
      <c r="L13" s="682"/>
      <c r="M13" s="682"/>
      <c r="N13" s="682"/>
      <c r="O13" s="683"/>
      <c r="P13" s="678" t="s">
        <v>315</v>
      </c>
    </row>
    <row r="14" spans="1:16" s="27" customFormat="1" ht="24.75" customHeight="1" x14ac:dyDescent="0.2">
      <c r="A14" s="679"/>
      <c r="B14" s="686"/>
      <c r="C14" s="687"/>
      <c r="D14" s="679"/>
      <c r="E14" s="681" t="s">
        <v>1599</v>
      </c>
      <c r="F14" s="682"/>
      <c r="G14" s="682"/>
      <c r="H14" s="682"/>
      <c r="I14" s="683"/>
      <c r="J14" s="681" t="s">
        <v>316</v>
      </c>
      <c r="K14" s="682"/>
      <c r="L14" s="682"/>
      <c r="M14" s="683"/>
      <c r="N14" s="682" t="s">
        <v>317</v>
      </c>
      <c r="O14" s="683"/>
      <c r="P14" s="679"/>
    </row>
    <row r="15" spans="1:16" s="27" customFormat="1" ht="36" customHeight="1" x14ac:dyDescent="0.2">
      <c r="A15" s="680"/>
      <c r="B15" s="688"/>
      <c r="C15" s="689"/>
      <c r="D15" s="680"/>
      <c r="E15" s="72" t="s">
        <v>318</v>
      </c>
      <c r="F15" s="72" t="s">
        <v>318</v>
      </c>
      <c r="G15" s="681" t="s">
        <v>317</v>
      </c>
      <c r="H15" s="682"/>
      <c r="I15" s="683"/>
      <c r="J15" s="681" t="s">
        <v>318</v>
      </c>
      <c r="K15" s="683"/>
      <c r="L15" s="72" t="s">
        <v>318</v>
      </c>
      <c r="M15" s="72" t="s">
        <v>317</v>
      </c>
      <c r="N15" s="681" t="s">
        <v>317</v>
      </c>
      <c r="O15" s="683"/>
      <c r="P15" s="680"/>
    </row>
    <row r="16" spans="1:16" s="27" customFormat="1" ht="11.25" x14ac:dyDescent="0.2">
      <c r="A16" s="73">
        <v>1</v>
      </c>
      <c r="B16" s="692">
        <v>2</v>
      </c>
      <c r="C16" s="693"/>
      <c r="D16" s="73">
        <v>3</v>
      </c>
      <c r="E16" s="74" t="s">
        <v>202</v>
      </c>
      <c r="F16" s="74" t="s">
        <v>203</v>
      </c>
      <c r="G16" s="694" t="s">
        <v>319</v>
      </c>
      <c r="H16" s="695"/>
      <c r="I16" s="696"/>
      <c r="J16" s="694" t="s">
        <v>209</v>
      </c>
      <c r="K16" s="696"/>
      <c r="L16" s="74" t="s">
        <v>210</v>
      </c>
      <c r="M16" s="74" t="s">
        <v>320</v>
      </c>
      <c r="N16" s="694" t="s">
        <v>321</v>
      </c>
      <c r="O16" s="696"/>
      <c r="P16" s="73">
        <v>5</v>
      </c>
    </row>
    <row r="17" spans="1:16" s="76" customFormat="1" ht="24" customHeight="1" x14ac:dyDescent="0.25">
      <c r="A17" s="533" t="str">
        <f>'Пр 1 (произв)'!A20</f>
        <v>0.3</v>
      </c>
      <c r="B17" s="690" t="s">
        <v>517</v>
      </c>
      <c r="C17" s="691"/>
      <c r="D17" s="75" t="s">
        <v>1600</v>
      </c>
      <c r="E17" s="75" t="s">
        <v>1600</v>
      </c>
      <c r="F17" s="75" t="s">
        <v>1600</v>
      </c>
      <c r="G17" s="75" t="s">
        <v>1600</v>
      </c>
      <c r="H17" s="75" t="s">
        <v>1600</v>
      </c>
      <c r="I17" s="75" t="s">
        <v>1600</v>
      </c>
      <c r="J17" s="75" t="s">
        <v>1600</v>
      </c>
      <c r="K17" s="75" t="s">
        <v>1600</v>
      </c>
      <c r="L17" s="75" t="s">
        <v>1600</v>
      </c>
      <c r="M17" s="75" t="s">
        <v>1600</v>
      </c>
      <c r="N17" s="75" t="s">
        <v>1600</v>
      </c>
      <c r="O17" s="75" t="s">
        <v>1600</v>
      </c>
      <c r="P17" s="75" t="s">
        <v>1600</v>
      </c>
    </row>
    <row r="18" spans="1:16" x14ac:dyDescent="0.25">
      <c r="A18" s="12" t="s">
        <v>520</v>
      </c>
      <c r="B18" s="690" t="s">
        <v>521</v>
      </c>
      <c r="C18" s="691" t="s">
        <v>1600</v>
      </c>
      <c r="D18" s="75" t="s">
        <v>1600</v>
      </c>
      <c r="E18" s="75" t="s">
        <v>1600</v>
      </c>
      <c r="F18" s="75" t="s">
        <v>1600</v>
      </c>
      <c r="G18" s="75" t="s">
        <v>1600</v>
      </c>
      <c r="H18" s="75" t="s">
        <v>1600</v>
      </c>
      <c r="I18" s="75" t="s">
        <v>1600</v>
      </c>
      <c r="J18" s="75" t="s">
        <v>1600</v>
      </c>
      <c r="K18" s="75" t="s">
        <v>1600</v>
      </c>
      <c r="L18" s="75" t="s">
        <v>1600</v>
      </c>
      <c r="M18" s="75" t="s">
        <v>1600</v>
      </c>
      <c r="N18" s="75" t="s">
        <v>1600</v>
      </c>
      <c r="O18" s="75" t="s">
        <v>1600</v>
      </c>
      <c r="P18" s="75" t="s">
        <v>1600</v>
      </c>
    </row>
  </sheetData>
  <mergeCells count="23">
    <mergeCell ref="B18:C18"/>
    <mergeCell ref="B17:C17"/>
    <mergeCell ref="J15:K15"/>
    <mergeCell ref="N15:O15"/>
    <mergeCell ref="B16:C16"/>
    <mergeCell ref="G16:I16"/>
    <mergeCell ref="J16:K16"/>
    <mergeCell ref="N16:O16"/>
    <mergeCell ref="C11:N11"/>
    <mergeCell ref="A13:A15"/>
    <mergeCell ref="B13:C15"/>
    <mergeCell ref="D13:D15"/>
    <mergeCell ref="E13:O13"/>
    <mergeCell ref="P13:P15"/>
    <mergeCell ref="E14:I14"/>
    <mergeCell ref="J14:M14"/>
    <mergeCell ref="N14:O14"/>
    <mergeCell ref="G15:I15"/>
    <mergeCell ref="C10:N10"/>
    <mergeCell ref="O1:P1"/>
    <mergeCell ref="A2:O2"/>
    <mergeCell ref="G5:J5"/>
    <mergeCell ref="H9:M9"/>
  </mergeCells>
  <pageMargins left="0.59055118110236227" right="0.59055118110236227" top="0.78740157480314965" bottom="0.39370078740157483" header="0.19685039370078741" footer="0.19685039370078741"/>
  <pageSetup paperSize="8" pageOrder="overThenDown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view="pageBreakPreview" topLeftCell="A55" zoomScale="110" zoomScaleNormal="100" workbookViewId="0">
      <selection activeCell="E17" sqref="E17"/>
    </sheetView>
  </sheetViews>
  <sheetFormatPr defaultRowHeight="15" x14ac:dyDescent="0.25"/>
  <cols>
    <col min="1" max="1" width="5.7109375" style="12" customWidth="1"/>
    <col min="2" max="2" width="27.28515625" style="173" customWidth="1"/>
    <col min="3" max="3" width="8.140625" style="12" customWidth="1"/>
    <col min="4" max="4" width="8.28515625" style="12" customWidth="1"/>
    <col min="5" max="5" width="10.7109375" style="12" customWidth="1"/>
    <col min="6" max="6" width="14.28515625" style="12" customWidth="1"/>
    <col min="7" max="7" width="17" style="12" customWidth="1"/>
    <col min="8" max="8" width="8.28515625" style="12" customWidth="1"/>
    <col min="9" max="9" width="10.5703125" style="12" customWidth="1"/>
    <col min="10" max="10" width="4.28515625" style="12" customWidth="1"/>
    <col min="11" max="11" width="6.7109375" style="12" customWidth="1"/>
    <col min="12" max="12" width="9" style="12" customWidth="1"/>
    <col min="13" max="13" width="8.7109375" style="12" customWidth="1"/>
    <col min="14" max="15" width="19" style="12" customWidth="1"/>
    <col min="16" max="16" width="9.28515625" style="12" customWidth="1"/>
    <col min="17" max="17" width="9.85546875" style="12" customWidth="1"/>
    <col min="18" max="19" width="8.28515625" style="12" customWidth="1"/>
    <col min="20" max="256" width="9.140625" style="12"/>
    <col min="257" max="257" width="5.7109375" style="12" customWidth="1"/>
    <col min="258" max="258" width="18.140625" style="12" customWidth="1"/>
    <col min="259" max="259" width="8.140625" style="12" customWidth="1"/>
    <col min="260" max="262" width="9.5703125" style="12" customWidth="1"/>
    <col min="263" max="263" width="10.85546875" style="12" customWidth="1"/>
    <col min="264" max="264" width="10.140625" style="12" customWidth="1"/>
    <col min="265" max="265" width="10.5703125" style="12" customWidth="1"/>
    <col min="266" max="266" width="4.28515625" style="12" customWidth="1"/>
    <col min="267" max="267" width="6.7109375" style="12" customWidth="1"/>
    <col min="268" max="269" width="10.140625" style="12" customWidth="1"/>
    <col min="270" max="271" width="19" style="12" customWidth="1"/>
    <col min="272" max="273" width="10.140625" style="12" customWidth="1"/>
    <col min="274" max="275" width="8.28515625" style="12" customWidth="1"/>
    <col min="276" max="512" width="9.140625" style="12"/>
    <col min="513" max="513" width="5.7109375" style="12" customWidth="1"/>
    <col min="514" max="514" width="18.140625" style="12" customWidth="1"/>
    <col min="515" max="515" width="8.140625" style="12" customWidth="1"/>
    <col min="516" max="518" width="9.5703125" style="12" customWidth="1"/>
    <col min="519" max="519" width="10.85546875" style="12" customWidth="1"/>
    <col min="520" max="520" width="10.140625" style="12" customWidth="1"/>
    <col min="521" max="521" width="10.5703125" style="12" customWidth="1"/>
    <col min="522" max="522" width="4.28515625" style="12" customWidth="1"/>
    <col min="523" max="523" width="6.7109375" style="12" customWidth="1"/>
    <col min="524" max="525" width="10.140625" style="12" customWidth="1"/>
    <col min="526" max="527" width="19" style="12" customWidth="1"/>
    <col min="528" max="529" width="10.140625" style="12" customWidth="1"/>
    <col min="530" max="531" width="8.28515625" style="12" customWidth="1"/>
    <col min="532" max="768" width="9.140625" style="12"/>
    <col min="769" max="769" width="5.7109375" style="12" customWidth="1"/>
    <col min="770" max="770" width="18.140625" style="12" customWidth="1"/>
    <col min="771" max="771" width="8.140625" style="12" customWidth="1"/>
    <col min="772" max="774" width="9.5703125" style="12" customWidth="1"/>
    <col min="775" max="775" width="10.85546875" style="12" customWidth="1"/>
    <col min="776" max="776" width="10.140625" style="12" customWidth="1"/>
    <col min="777" max="777" width="10.5703125" style="12" customWidth="1"/>
    <col min="778" max="778" width="4.28515625" style="12" customWidth="1"/>
    <col min="779" max="779" width="6.7109375" style="12" customWidth="1"/>
    <col min="780" max="781" width="10.140625" style="12" customWidth="1"/>
    <col min="782" max="783" width="19" style="12" customWidth="1"/>
    <col min="784" max="785" width="10.140625" style="12" customWidth="1"/>
    <col min="786" max="787" width="8.28515625" style="12" customWidth="1"/>
    <col min="788" max="1024" width="9.140625" style="12"/>
    <col min="1025" max="1025" width="5.7109375" style="12" customWidth="1"/>
    <col min="1026" max="1026" width="18.140625" style="12" customWidth="1"/>
    <col min="1027" max="1027" width="8.140625" style="12" customWidth="1"/>
    <col min="1028" max="1030" width="9.5703125" style="12" customWidth="1"/>
    <col min="1031" max="1031" width="10.85546875" style="12" customWidth="1"/>
    <col min="1032" max="1032" width="10.140625" style="12" customWidth="1"/>
    <col min="1033" max="1033" width="10.5703125" style="12" customWidth="1"/>
    <col min="1034" max="1034" width="4.28515625" style="12" customWidth="1"/>
    <col min="1035" max="1035" width="6.7109375" style="12" customWidth="1"/>
    <col min="1036" max="1037" width="10.140625" style="12" customWidth="1"/>
    <col min="1038" max="1039" width="19" style="12" customWidth="1"/>
    <col min="1040" max="1041" width="10.140625" style="12" customWidth="1"/>
    <col min="1042" max="1043" width="8.28515625" style="12" customWidth="1"/>
    <col min="1044" max="1280" width="9.140625" style="12"/>
    <col min="1281" max="1281" width="5.7109375" style="12" customWidth="1"/>
    <col min="1282" max="1282" width="18.140625" style="12" customWidth="1"/>
    <col min="1283" max="1283" width="8.140625" style="12" customWidth="1"/>
    <col min="1284" max="1286" width="9.5703125" style="12" customWidth="1"/>
    <col min="1287" max="1287" width="10.85546875" style="12" customWidth="1"/>
    <col min="1288" max="1288" width="10.140625" style="12" customWidth="1"/>
    <col min="1289" max="1289" width="10.5703125" style="12" customWidth="1"/>
    <col min="1290" max="1290" width="4.28515625" style="12" customWidth="1"/>
    <col min="1291" max="1291" width="6.7109375" style="12" customWidth="1"/>
    <col min="1292" max="1293" width="10.140625" style="12" customWidth="1"/>
    <col min="1294" max="1295" width="19" style="12" customWidth="1"/>
    <col min="1296" max="1297" width="10.140625" style="12" customWidth="1"/>
    <col min="1298" max="1299" width="8.28515625" style="12" customWidth="1"/>
    <col min="1300" max="1536" width="9.140625" style="12"/>
    <col min="1537" max="1537" width="5.7109375" style="12" customWidth="1"/>
    <col min="1538" max="1538" width="18.140625" style="12" customWidth="1"/>
    <col min="1539" max="1539" width="8.140625" style="12" customWidth="1"/>
    <col min="1540" max="1542" width="9.5703125" style="12" customWidth="1"/>
    <col min="1543" max="1543" width="10.85546875" style="12" customWidth="1"/>
    <col min="1544" max="1544" width="10.140625" style="12" customWidth="1"/>
    <col min="1545" max="1545" width="10.5703125" style="12" customWidth="1"/>
    <col min="1546" max="1546" width="4.28515625" style="12" customWidth="1"/>
    <col min="1547" max="1547" width="6.7109375" style="12" customWidth="1"/>
    <col min="1548" max="1549" width="10.140625" style="12" customWidth="1"/>
    <col min="1550" max="1551" width="19" style="12" customWidth="1"/>
    <col min="1552" max="1553" width="10.140625" style="12" customWidth="1"/>
    <col min="1554" max="1555" width="8.28515625" style="12" customWidth="1"/>
    <col min="1556" max="1792" width="9.140625" style="12"/>
    <col min="1793" max="1793" width="5.7109375" style="12" customWidth="1"/>
    <col min="1794" max="1794" width="18.140625" style="12" customWidth="1"/>
    <col min="1795" max="1795" width="8.140625" style="12" customWidth="1"/>
    <col min="1796" max="1798" width="9.5703125" style="12" customWidth="1"/>
    <col min="1799" max="1799" width="10.85546875" style="12" customWidth="1"/>
    <col min="1800" max="1800" width="10.140625" style="12" customWidth="1"/>
    <col min="1801" max="1801" width="10.5703125" style="12" customWidth="1"/>
    <col min="1802" max="1802" width="4.28515625" style="12" customWidth="1"/>
    <col min="1803" max="1803" width="6.7109375" style="12" customWidth="1"/>
    <col min="1804" max="1805" width="10.140625" style="12" customWidth="1"/>
    <col min="1806" max="1807" width="19" style="12" customWidth="1"/>
    <col min="1808" max="1809" width="10.140625" style="12" customWidth="1"/>
    <col min="1810" max="1811" width="8.28515625" style="12" customWidth="1"/>
    <col min="1812" max="2048" width="9.140625" style="12"/>
    <col min="2049" max="2049" width="5.7109375" style="12" customWidth="1"/>
    <col min="2050" max="2050" width="18.140625" style="12" customWidth="1"/>
    <col min="2051" max="2051" width="8.140625" style="12" customWidth="1"/>
    <col min="2052" max="2054" width="9.5703125" style="12" customWidth="1"/>
    <col min="2055" max="2055" width="10.85546875" style="12" customWidth="1"/>
    <col min="2056" max="2056" width="10.140625" style="12" customWidth="1"/>
    <col min="2057" max="2057" width="10.5703125" style="12" customWidth="1"/>
    <col min="2058" max="2058" width="4.28515625" style="12" customWidth="1"/>
    <col min="2059" max="2059" width="6.7109375" style="12" customWidth="1"/>
    <col min="2060" max="2061" width="10.140625" style="12" customWidth="1"/>
    <col min="2062" max="2063" width="19" style="12" customWidth="1"/>
    <col min="2064" max="2065" width="10.140625" style="12" customWidth="1"/>
    <col min="2066" max="2067" width="8.28515625" style="12" customWidth="1"/>
    <col min="2068" max="2304" width="9.140625" style="12"/>
    <col min="2305" max="2305" width="5.7109375" style="12" customWidth="1"/>
    <col min="2306" max="2306" width="18.140625" style="12" customWidth="1"/>
    <col min="2307" max="2307" width="8.140625" style="12" customWidth="1"/>
    <col min="2308" max="2310" width="9.5703125" style="12" customWidth="1"/>
    <col min="2311" max="2311" width="10.85546875" style="12" customWidth="1"/>
    <col min="2312" max="2312" width="10.140625" style="12" customWidth="1"/>
    <col min="2313" max="2313" width="10.5703125" style="12" customWidth="1"/>
    <col min="2314" max="2314" width="4.28515625" style="12" customWidth="1"/>
    <col min="2315" max="2315" width="6.7109375" style="12" customWidth="1"/>
    <col min="2316" max="2317" width="10.140625" style="12" customWidth="1"/>
    <col min="2318" max="2319" width="19" style="12" customWidth="1"/>
    <col min="2320" max="2321" width="10.140625" style="12" customWidth="1"/>
    <col min="2322" max="2323" width="8.28515625" style="12" customWidth="1"/>
    <col min="2324" max="2560" width="9.140625" style="12"/>
    <col min="2561" max="2561" width="5.7109375" style="12" customWidth="1"/>
    <col min="2562" max="2562" width="18.140625" style="12" customWidth="1"/>
    <col min="2563" max="2563" width="8.140625" style="12" customWidth="1"/>
    <col min="2564" max="2566" width="9.5703125" style="12" customWidth="1"/>
    <col min="2567" max="2567" width="10.85546875" style="12" customWidth="1"/>
    <col min="2568" max="2568" width="10.140625" style="12" customWidth="1"/>
    <col min="2569" max="2569" width="10.5703125" style="12" customWidth="1"/>
    <col min="2570" max="2570" width="4.28515625" style="12" customWidth="1"/>
    <col min="2571" max="2571" width="6.7109375" style="12" customWidth="1"/>
    <col min="2572" max="2573" width="10.140625" style="12" customWidth="1"/>
    <col min="2574" max="2575" width="19" style="12" customWidth="1"/>
    <col min="2576" max="2577" width="10.140625" style="12" customWidth="1"/>
    <col min="2578" max="2579" width="8.28515625" style="12" customWidth="1"/>
    <col min="2580" max="2816" width="9.140625" style="12"/>
    <col min="2817" max="2817" width="5.7109375" style="12" customWidth="1"/>
    <col min="2818" max="2818" width="18.140625" style="12" customWidth="1"/>
    <col min="2819" max="2819" width="8.140625" style="12" customWidth="1"/>
    <col min="2820" max="2822" width="9.5703125" style="12" customWidth="1"/>
    <col min="2823" max="2823" width="10.85546875" style="12" customWidth="1"/>
    <col min="2824" max="2824" width="10.140625" style="12" customWidth="1"/>
    <col min="2825" max="2825" width="10.5703125" style="12" customWidth="1"/>
    <col min="2826" max="2826" width="4.28515625" style="12" customWidth="1"/>
    <col min="2827" max="2827" width="6.7109375" style="12" customWidth="1"/>
    <col min="2828" max="2829" width="10.140625" style="12" customWidth="1"/>
    <col min="2830" max="2831" width="19" style="12" customWidth="1"/>
    <col min="2832" max="2833" width="10.140625" style="12" customWidth="1"/>
    <col min="2834" max="2835" width="8.28515625" style="12" customWidth="1"/>
    <col min="2836" max="3072" width="9.140625" style="12"/>
    <col min="3073" max="3073" width="5.7109375" style="12" customWidth="1"/>
    <col min="3074" max="3074" width="18.140625" style="12" customWidth="1"/>
    <col min="3075" max="3075" width="8.140625" style="12" customWidth="1"/>
    <col min="3076" max="3078" width="9.5703125" style="12" customWidth="1"/>
    <col min="3079" max="3079" width="10.85546875" style="12" customWidth="1"/>
    <col min="3080" max="3080" width="10.140625" style="12" customWidth="1"/>
    <col min="3081" max="3081" width="10.5703125" style="12" customWidth="1"/>
    <col min="3082" max="3082" width="4.28515625" style="12" customWidth="1"/>
    <col min="3083" max="3083" width="6.7109375" style="12" customWidth="1"/>
    <col min="3084" max="3085" width="10.140625" style="12" customWidth="1"/>
    <col min="3086" max="3087" width="19" style="12" customWidth="1"/>
    <col min="3088" max="3089" width="10.140625" style="12" customWidth="1"/>
    <col min="3090" max="3091" width="8.28515625" style="12" customWidth="1"/>
    <col min="3092" max="3328" width="9.140625" style="12"/>
    <col min="3329" max="3329" width="5.7109375" style="12" customWidth="1"/>
    <col min="3330" max="3330" width="18.140625" style="12" customWidth="1"/>
    <col min="3331" max="3331" width="8.140625" style="12" customWidth="1"/>
    <col min="3332" max="3334" width="9.5703125" style="12" customWidth="1"/>
    <col min="3335" max="3335" width="10.85546875" style="12" customWidth="1"/>
    <col min="3336" max="3336" width="10.140625" style="12" customWidth="1"/>
    <col min="3337" max="3337" width="10.5703125" style="12" customWidth="1"/>
    <col min="3338" max="3338" width="4.28515625" style="12" customWidth="1"/>
    <col min="3339" max="3339" width="6.7109375" style="12" customWidth="1"/>
    <col min="3340" max="3341" width="10.140625" style="12" customWidth="1"/>
    <col min="3342" max="3343" width="19" style="12" customWidth="1"/>
    <col min="3344" max="3345" width="10.140625" style="12" customWidth="1"/>
    <col min="3346" max="3347" width="8.28515625" style="12" customWidth="1"/>
    <col min="3348" max="3584" width="9.140625" style="12"/>
    <col min="3585" max="3585" width="5.7109375" style="12" customWidth="1"/>
    <col min="3586" max="3586" width="18.140625" style="12" customWidth="1"/>
    <col min="3587" max="3587" width="8.140625" style="12" customWidth="1"/>
    <col min="3588" max="3590" width="9.5703125" style="12" customWidth="1"/>
    <col min="3591" max="3591" width="10.85546875" style="12" customWidth="1"/>
    <col min="3592" max="3592" width="10.140625" style="12" customWidth="1"/>
    <col min="3593" max="3593" width="10.5703125" style="12" customWidth="1"/>
    <col min="3594" max="3594" width="4.28515625" style="12" customWidth="1"/>
    <col min="3595" max="3595" width="6.7109375" style="12" customWidth="1"/>
    <col min="3596" max="3597" width="10.140625" style="12" customWidth="1"/>
    <col min="3598" max="3599" width="19" style="12" customWidth="1"/>
    <col min="3600" max="3601" width="10.140625" style="12" customWidth="1"/>
    <col min="3602" max="3603" width="8.28515625" style="12" customWidth="1"/>
    <col min="3604" max="3840" width="9.140625" style="12"/>
    <col min="3841" max="3841" width="5.7109375" style="12" customWidth="1"/>
    <col min="3842" max="3842" width="18.140625" style="12" customWidth="1"/>
    <col min="3843" max="3843" width="8.140625" style="12" customWidth="1"/>
    <col min="3844" max="3846" width="9.5703125" style="12" customWidth="1"/>
    <col min="3847" max="3847" width="10.85546875" style="12" customWidth="1"/>
    <col min="3848" max="3848" width="10.140625" style="12" customWidth="1"/>
    <col min="3849" max="3849" width="10.5703125" style="12" customWidth="1"/>
    <col min="3850" max="3850" width="4.28515625" style="12" customWidth="1"/>
    <col min="3851" max="3851" width="6.7109375" style="12" customWidth="1"/>
    <col min="3852" max="3853" width="10.140625" style="12" customWidth="1"/>
    <col min="3854" max="3855" width="19" style="12" customWidth="1"/>
    <col min="3856" max="3857" width="10.140625" style="12" customWidth="1"/>
    <col min="3858" max="3859" width="8.28515625" style="12" customWidth="1"/>
    <col min="3860" max="4096" width="9.140625" style="12"/>
    <col min="4097" max="4097" width="5.7109375" style="12" customWidth="1"/>
    <col min="4098" max="4098" width="18.140625" style="12" customWidth="1"/>
    <col min="4099" max="4099" width="8.140625" style="12" customWidth="1"/>
    <col min="4100" max="4102" width="9.5703125" style="12" customWidth="1"/>
    <col min="4103" max="4103" width="10.85546875" style="12" customWidth="1"/>
    <col min="4104" max="4104" width="10.140625" style="12" customWidth="1"/>
    <col min="4105" max="4105" width="10.5703125" style="12" customWidth="1"/>
    <col min="4106" max="4106" width="4.28515625" style="12" customWidth="1"/>
    <col min="4107" max="4107" width="6.7109375" style="12" customWidth="1"/>
    <col min="4108" max="4109" width="10.140625" style="12" customWidth="1"/>
    <col min="4110" max="4111" width="19" style="12" customWidth="1"/>
    <col min="4112" max="4113" width="10.140625" style="12" customWidth="1"/>
    <col min="4114" max="4115" width="8.28515625" style="12" customWidth="1"/>
    <col min="4116" max="4352" width="9.140625" style="12"/>
    <col min="4353" max="4353" width="5.7109375" style="12" customWidth="1"/>
    <col min="4354" max="4354" width="18.140625" style="12" customWidth="1"/>
    <col min="4355" max="4355" width="8.140625" style="12" customWidth="1"/>
    <col min="4356" max="4358" width="9.5703125" style="12" customWidth="1"/>
    <col min="4359" max="4359" width="10.85546875" style="12" customWidth="1"/>
    <col min="4360" max="4360" width="10.140625" style="12" customWidth="1"/>
    <col min="4361" max="4361" width="10.5703125" style="12" customWidth="1"/>
    <col min="4362" max="4362" width="4.28515625" style="12" customWidth="1"/>
    <col min="4363" max="4363" width="6.7109375" style="12" customWidth="1"/>
    <col min="4364" max="4365" width="10.140625" style="12" customWidth="1"/>
    <col min="4366" max="4367" width="19" style="12" customWidth="1"/>
    <col min="4368" max="4369" width="10.140625" style="12" customWidth="1"/>
    <col min="4370" max="4371" width="8.28515625" style="12" customWidth="1"/>
    <col min="4372" max="4608" width="9.140625" style="12"/>
    <col min="4609" max="4609" width="5.7109375" style="12" customWidth="1"/>
    <col min="4610" max="4610" width="18.140625" style="12" customWidth="1"/>
    <col min="4611" max="4611" width="8.140625" style="12" customWidth="1"/>
    <col min="4612" max="4614" width="9.5703125" style="12" customWidth="1"/>
    <col min="4615" max="4615" width="10.85546875" style="12" customWidth="1"/>
    <col min="4616" max="4616" width="10.140625" style="12" customWidth="1"/>
    <col min="4617" max="4617" width="10.5703125" style="12" customWidth="1"/>
    <col min="4618" max="4618" width="4.28515625" style="12" customWidth="1"/>
    <col min="4619" max="4619" width="6.7109375" style="12" customWidth="1"/>
    <col min="4620" max="4621" width="10.140625" style="12" customWidth="1"/>
    <col min="4622" max="4623" width="19" style="12" customWidth="1"/>
    <col min="4624" max="4625" width="10.140625" style="12" customWidth="1"/>
    <col min="4626" max="4627" width="8.28515625" style="12" customWidth="1"/>
    <col min="4628" max="4864" width="9.140625" style="12"/>
    <col min="4865" max="4865" width="5.7109375" style="12" customWidth="1"/>
    <col min="4866" max="4866" width="18.140625" style="12" customWidth="1"/>
    <col min="4867" max="4867" width="8.140625" style="12" customWidth="1"/>
    <col min="4868" max="4870" width="9.5703125" style="12" customWidth="1"/>
    <col min="4871" max="4871" width="10.85546875" style="12" customWidth="1"/>
    <col min="4872" max="4872" width="10.140625" style="12" customWidth="1"/>
    <col min="4873" max="4873" width="10.5703125" style="12" customWidth="1"/>
    <col min="4874" max="4874" width="4.28515625" style="12" customWidth="1"/>
    <col min="4875" max="4875" width="6.7109375" style="12" customWidth="1"/>
    <col min="4876" max="4877" width="10.140625" style="12" customWidth="1"/>
    <col min="4878" max="4879" width="19" style="12" customWidth="1"/>
    <col min="4880" max="4881" width="10.140625" style="12" customWidth="1"/>
    <col min="4882" max="4883" width="8.28515625" style="12" customWidth="1"/>
    <col min="4884" max="5120" width="9.140625" style="12"/>
    <col min="5121" max="5121" width="5.7109375" style="12" customWidth="1"/>
    <col min="5122" max="5122" width="18.140625" style="12" customWidth="1"/>
    <col min="5123" max="5123" width="8.140625" style="12" customWidth="1"/>
    <col min="5124" max="5126" width="9.5703125" style="12" customWidth="1"/>
    <col min="5127" max="5127" width="10.85546875" style="12" customWidth="1"/>
    <col min="5128" max="5128" width="10.140625" style="12" customWidth="1"/>
    <col min="5129" max="5129" width="10.5703125" style="12" customWidth="1"/>
    <col min="5130" max="5130" width="4.28515625" style="12" customWidth="1"/>
    <col min="5131" max="5131" width="6.7109375" style="12" customWidth="1"/>
    <col min="5132" max="5133" width="10.140625" style="12" customWidth="1"/>
    <col min="5134" max="5135" width="19" style="12" customWidth="1"/>
    <col min="5136" max="5137" width="10.140625" style="12" customWidth="1"/>
    <col min="5138" max="5139" width="8.28515625" style="12" customWidth="1"/>
    <col min="5140" max="5376" width="9.140625" style="12"/>
    <col min="5377" max="5377" width="5.7109375" style="12" customWidth="1"/>
    <col min="5378" max="5378" width="18.140625" style="12" customWidth="1"/>
    <col min="5379" max="5379" width="8.140625" style="12" customWidth="1"/>
    <col min="5380" max="5382" width="9.5703125" style="12" customWidth="1"/>
    <col min="5383" max="5383" width="10.85546875" style="12" customWidth="1"/>
    <col min="5384" max="5384" width="10.140625" style="12" customWidth="1"/>
    <col min="5385" max="5385" width="10.5703125" style="12" customWidth="1"/>
    <col min="5386" max="5386" width="4.28515625" style="12" customWidth="1"/>
    <col min="5387" max="5387" width="6.7109375" style="12" customWidth="1"/>
    <col min="5388" max="5389" width="10.140625" style="12" customWidth="1"/>
    <col min="5390" max="5391" width="19" style="12" customWidth="1"/>
    <col min="5392" max="5393" width="10.140625" style="12" customWidth="1"/>
    <col min="5394" max="5395" width="8.28515625" style="12" customWidth="1"/>
    <col min="5396" max="5632" width="9.140625" style="12"/>
    <col min="5633" max="5633" width="5.7109375" style="12" customWidth="1"/>
    <col min="5634" max="5634" width="18.140625" style="12" customWidth="1"/>
    <col min="5635" max="5635" width="8.140625" style="12" customWidth="1"/>
    <col min="5636" max="5638" width="9.5703125" style="12" customWidth="1"/>
    <col min="5639" max="5639" width="10.85546875" style="12" customWidth="1"/>
    <col min="5640" max="5640" width="10.140625" style="12" customWidth="1"/>
    <col min="5641" max="5641" width="10.5703125" style="12" customWidth="1"/>
    <col min="5642" max="5642" width="4.28515625" style="12" customWidth="1"/>
    <col min="5643" max="5643" width="6.7109375" style="12" customWidth="1"/>
    <col min="5644" max="5645" width="10.140625" style="12" customWidth="1"/>
    <col min="5646" max="5647" width="19" style="12" customWidth="1"/>
    <col min="5648" max="5649" width="10.140625" style="12" customWidth="1"/>
    <col min="5650" max="5651" width="8.28515625" style="12" customWidth="1"/>
    <col min="5652" max="5888" width="9.140625" style="12"/>
    <col min="5889" max="5889" width="5.7109375" style="12" customWidth="1"/>
    <col min="5890" max="5890" width="18.140625" style="12" customWidth="1"/>
    <col min="5891" max="5891" width="8.140625" style="12" customWidth="1"/>
    <col min="5892" max="5894" width="9.5703125" style="12" customWidth="1"/>
    <col min="5895" max="5895" width="10.85546875" style="12" customWidth="1"/>
    <col min="5896" max="5896" width="10.140625" style="12" customWidth="1"/>
    <col min="5897" max="5897" width="10.5703125" style="12" customWidth="1"/>
    <col min="5898" max="5898" width="4.28515625" style="12" customWidth="1"/>
    <col min="5899" max="5899" width="6.7109375" style="12" customWidth="1"/>
    <col min="5900" max="5901" width="10.140625" style="12" customWidth="1"/>
    <col min="5902" max="5903" width="19" style="12" customWidth="1"/>
    <col min="5904" max="5905" width="10.140625" style="12" customWidth="1"/>
    <col min="5906" max="5907" width="8.28515625" style="12" customWidth="1"/>
    <col min="5908" max="6144" width="9.140625" style="12"/>
    <col min="6145" max="6145" width="5.7109375" style="12" customWidth="1"/>
    <col min="6146" max="6146" width="18.140625" style="12" customWidth="1"/>
    <col min="6147" max="6147" width="8.140625" style="12" customWidth="1"/>
    <col min="6148" max="6150" width="9.5703125" style="12" customWidth="1"/>
    <col min="6151" max="6151" width="10.85546875" style="12" customWidth="1"/>
    <col min="6152" max="6152" width="10.140625" style="12" customWidth="1"/>
    <col min="6153" max="6153" width="10.5703125" style="12" customWidth="1"/>
    <col min="6154" max="6154" width="4.28515625" style="12" customWidth="1"/>
    <col min="6155" max="6155" width="6.7109375" style="12" customWidth="1"/>
    <col min="6156" max="6157" width="10.140625" style="12" customWidth="1"/>
    <col min="6158" max="6159" width="19" style="12" customWidth="1"/>
    <col min="6160" max="6161" width="10.140625" style="12" customWidth="1"/>
    <col min="6162" max="6163" width="8.28515625" style="12" customWidth="1"/>
    <col min="6164" max="6400" width="9.140625" style="12"/>
    <col min="6401" max="6401" width="5.7109375" style="12" customWidth="1"/>
    <col min="6402" max="6402" width="18.140625" style="12" customWidth="1"/>
    <col min="6403" max="6403" width="8.140625" style="12" customWidth="1"/>
    <col min="6404" max="6406" width="9.5703125" style="12" customWidth="1"/>
    <col min="6407" max="6407" width="10.85546875" style="12" customWidth="1"/>
    <col min="6408" max="6408" width="10.140625" style="12" customWidth="1"/>
    <col min="6409" max="6409" width="10.5703125" style="12" customWidth="1"/>
    <col min="6410" max="6410" width="4.28515625" style="12" customWidth="1"/>
    <col min="6411" max="6411" width="6.7109375" style="12" customWidth="1"/>
    <col min="6412" max="6413" width="10.140625" style="12" customWidth="1"/>
    <col min="6414" max="6415" width="19" style="12" customWidth="1"/>
    <col min="6416" max="6417" width="10.140625" style="12" customWidth="1"/>
    <col min="6418" max="6419" width="8.28515625" style="12" customWidth="1"/>
    <col min="6420" max="6656" width="9.140625" style="12"/>
    <col min="6657" max="6657" width="5.7109375" style="12" customWidth="1"/>
    <col min="6658" max="6658" width="18.140625" style="12" customWidth="1"/>
    <col min="6659" max="6659" width="8.140625" style="12" customWidth="1"/>
    <col min="6660" max="6662" width="9.5703125" style="12" customWidth="1"/>
    <col min="6663" max="6663" width="10.85546875" style="12" customWidth="1"/>
    <col min="6664" max="6664" width="10.140625" style="12" customWidth="1"/>
    <col min="6665" max="6665" width="10.5703125" style="12" customWidth="1"/>
    <col min="6666" max="6666" width="4.28515625" style="12" customWidth="1"/>
    <col min="6667" max="6667" width="6.7109375" style="12" customWidth="1"/>
    <col min="6668" max="6669" width="10.140625" style="12" customWidth="1"/>
    <col min="6670" max="6671" width="19" style="12" customWidth="1"/>
    <col min="6672" max="6673" width="10.140625" style="12" customWidth="1"/>
    <col min="6674" max="6675" width="8.28515625" style="12" customWidth="1"/>
    <col min="6676" max="6912" width="9.140625" style="12"/>
    <col min="6913" max="6913" width="5.7109375" style="12" customWidth="1"/>
    <col min="6914" max="6914" width="18.140625" style="12" customWidth="1"/>
    <col min="6915" max="6915" width="8.140625" style="12" customWidth="1"/>
    <col min="6916" max="6918" width="9.5703125" style="12" customWidth="1"/>
    <col min="6919" max="6919" width="10.85546875" style="12" customWidth="1"/>
    <col min="6920" max="6920" width="10.140625" style="12" customWidth="1"/>
    <col min="6921" max="6921" width="10.5703125" style="12" customWidth="1"/>
    <col min="6922" max="6922" width="4.28515625" style="12" customWidth="1"/>
    <col min="6923" max="6923" width="6.7109375" style="12" customWidth="1"/>
    <col min="6924" max="6925" width="10.140625" style="12" customWidth="1"/>
    <col min="6926" max="6927" width="19" style="12" customWidth="1"/>
    <col min="6928" max="6929" width="10.140625" style="12" customWidth="1"/>
    <col min="6930" max="6931" width="8.28515625" style="12" customWidth="1"/>
    <col min="6932" max="7168" width="9.140625" style="12"/>
    <col min="7169" max="7169" width="5.7109375" style="12" customWidth="1"/>
    <col min="7170" max="7170" width="18.140625" style="12" customWidth="1"/>
    <col min="7171" max="7171" width="8.140625" style="12" customWidth="1"/>
    <col min="7172" max="7174" width="9.5703125" style="12" customWidth="1"/>
    <col min="7175" max="7175" width="10.85546875" style="12" customWidth="1"/>
    <col min="7176" max="7176" width="10.140625" style="12" customWidth="1"/>
    <col min="7177" max="7177" width="10.5703125" style="12" customWidth="1"/>
    <col min="7178" max="7178" width="4.28515625" style="12" customWidth="1"/>
    <col min="7179" max="7179" width="6.7109375" style="12" customWidth="1"/>
    <col min="7180" max="7181" width="10.140625" style="12" customWidth="1"/>
    <col min="7182" max="7183" width="19" style="12" customWidth="1"/>
    <col min="7184" max="7185" width="10.140625" style="12" customWidth="1"/>
    <col min="7186" max="7187" width="8.28515625" style="12" customWidth="1"/>
    <col min="7188" max="7424" width="9.140625" style="12"/>
    <col min="7425" max="7425" width="5.7109375" style="12" customWidth="1"/>
    <col min="7426" max="7426" width="18.140625" style="12" customWidth="1"/>
    <col min="7427" max="7427" width="8.140625" style="12" customWidth="1"/>
    <col min="7428" max="7430" width="9.5703125" style="12" customWidth="1"/>
    <col min="7431" max="7431" width="10.85546875" style="12" customWidth="1"/>
    <col min="7432" max="7432" width="10.140625" style="12" customWidth="1"/>
    <col min="7433" max="7433" width="10.5703125" style="12" customWidth="1"/>
    <col min="7434" max="7434" width="4.28515625" style="12" customWidth="1"/>
    <col min="7435" max="7435" width="6.7109375" style="12" customWidth="1"/>
    <col min="7436" max="7437" width="10.140625" style="12" customWidth="1"/>
    <col min="7438" max="7439" width="19" style="12" customWidth="1"/>
    <col min="7440" max="7441" width="10.140625" style="12" customWidth="1"/>
    <col min="7442" max="7443" width="8.28515625" style="12" customWidth="1"/>
    <col min="7444" max="7680" width="9.140625" style="12"/>
    <col min="7681" max="7681" width="5.7109375" style="12" customWidth="1"/>
    <col min="7682" max="7682" width="18.140625" style="12" customWidth="1"/>
    <col min="7683" max="7683" width="8.140625" style="12" customWidth="1"/>
    <col min="7684" max="7686" width="9.5703125" style="12" customWidth="1"/>
    <col min="7687" max="7687" width="10.85546875" style="12" customWidth="1"/>
    <col min="7688" max="7688" width="10.140625" style="12" customWidth="1"/>
    <col min="7689" max="7689" width="10.5703125" style="12" customWidth="1"/>
    <col min="7690" max="7690" width="4.28515625" style="12" customWidth="1"/>
    <col min="7691" max="7691" width="6.7109375" style="12" customWidth="1"/>
    <col min="7692" max="7693" width="10.140625" style="12" customWidth="1"/>
    <col min="7694" max="7695" width="19" style="12" customWidth="1"/>
    <col min="7696" max="7697" width="10.140625" style="12" customWidth="1"/>
    <col min="7698" max="7699" width="8.28515625" style="12" customWidth="1"/>
    <col min="7700" max="7936" width="9.140625" style="12"/>
    <col min="7937" max="7937" width="5.7109375" style="12" customWidth="1"/>
    <col min="7938" max="7938" width="18.140625" style="12" customWidth="1"/>
    <col min="7939" max="7939" width="8.140625" style="12" customWidth="1"/>
    <col min="7940" max="7942" width="9.5703125" style="12" customWidth="1"/>
    <col min="7943" max="7943" width="10.85546875" style="12" customWidth="1"/>
    <col min="7944" max="7944" width="10.140625" style="12" customWidth="1"/>
    <col min="7945" max="7945" width="10.5703125" style="12" customWidth="1"/>
    <col min="7946" max="7946" width="4.28515625" style="12" customWidth="1"/>
    <col min="7947" max="7947" width="6.7109375" style="12" customWidth="1"/>
    <col min="7948" max="7949" width="10.140625" style="12" customWidth="1"/>
    <col min="7950" max="7951" width="19" style="12" customWidth="1"/>
    <col min="7952" max="7953" width="10.140625" style="12" customWidth="1"/>
    <col min="7954" max="7955" width="8.28515625" style="12" customWidth="1"/>
    <col min="7956" max="8192" width="9.140625" style="12"/>
    <col min="8193" max="8193" width="5.7109375" style="12" customWidth="1"/>
    <col min="8194" max="8194" width="18.140625" style="12" customWidth="1"/>
    <col min="8195" max="8195" width="8.140625" style="12" customWidth="1"/>
    <col min="8196" max="8198" width="9.5703125" style="12" customWidth="1"/>
    <col min="8199" max="8199" width="10.85546875" style="12" customWidth="1"/>
    <col min="8200" max="8200" width="10.140625" style="12" customWidth="1"/>
    <col min="8201" max="8201" width="10.5703125" style="12" customWidth="1"/>
    <col min="8202" max="8202" width="4.28515625" style="12" customWidth="1"/>
    <col min="8203" max="8203" width="6.7109375" style="12" customWidth="1"/>
    <col min="8204" max="8205" width="10.140625" style="12" customWidth="1"/>
    <col min="8206" max="8207" width="19" style="12" customWidth="1"/>
    <col min="8208" max="8209" width="10.140625" style="12" customWidth="1"/>
    <col min="8210" max="8211" width="8.28515625" style="12" customWidth="1"/>
    <col min="8212" max="8448" width="9.140625" style="12"/>
    <col min="8449" max="8449" width="5.7109375" style="12" customWidth="1"/>
    <col min="8450" max="8450" width="18.140625" style="12" customWidth="1"/>
    <col min="8451" max="8451" width="8.140625" style="12" customWidth="1"/>
    <col min="8452" max="8454" width="9.5703125" style="12" customWidth="1"/>
    <col min="8455" max="8455" width="10.85546875" style="12" customWidth="1"/>
    <col min="8456" max="8456" width="10.140625" style="12" customWidth="1"/>
    <col min="8457" max="8457" width="10.5703125" style="12" customWidth="1"/>
    <col min="8458" max="8458" width="4.28515625" style="12" customWidth="1"/>
    <col min="8459" max="8459" width="6.7109375" style="12" customWidth="1"/>
    <col min="8460" max="8461" width="10.140625" style="12" customWidth="1"/>
    <col min="8462" max="8463" width="19" style="12" customWidth="1"/>
    <col min="8464" max="8465" width="10.140625" style="12" customWidth="1"/>
    <col min="8466" max="8467" width="8.28515625" style="12" customWidth="1"/>
    <col min="8468" max="8704" width="9.140625" style="12"/>
    <col min="8705" max="8705" width="5.7109375" style="12" customWidth="1"/>
    <col min="8706" max="8706" width="18.140625" style="12" customWidth="1"/>
    <col min="8707" max="8707" width="8.140625" style="12" customWidth="1"/>
    <col min="8708" max="8710" width="9.5703125" style="12" customWidth="1"/>
    <col min="8711" max="8711" width="10.85546875" style="12" customWidth="1"/>
    <col min="8712" max="8712" width="10.140625" style="12" customWidth="1"/>
    <col min="8713" max="8713" width="10.5703125" style="12" customWidth="1"/>
    <col min="8714" max="8714" width="4.28515625" style="12" customWidth="1"/>
    <col min="8715" max="8715" width="6.7109375" style="12" customWidth="1"/>
    <col min="8716" max="8717" width="10.140625" style="12" customWidth="1"/>
    <col min="8718" max="8719" width="19" style="12" customWidth="1"/>
    <col min="8720" max="8721" width="10.140625" style="12" customWidth="1"/>
    <col min="8722" max="8723" width="8.28515625" style="12" customWidth="1"/>
    <col min="8724" max="8960" width="9.140625" style="12"/>
    <col min="8961" max="8961" width="5.7109375" style="12" customWidth="1"/>
    <col min="8962" max="8962" width="18.140625" style="12" customWidth="1"/>
    <col min="8963" max="8963" width="8.140625" style="12" customWidth="1"/>
    <col min="8964" max="8966" width="9.5703125" style="12" customWidth="1"/>
    <col min="8967" max="8967" width="10.85546875" style="12" customWidth="1"/>
    <col min="8968" max="8968" width="10.140625" style="12" customWidth="1"/>
    <col min="8969" max="8969" width="10.5703125" style="12" customWidth="1"/>
    <col min="8970" max="8970" width="4.28515625" style="12" customWidth="1"/>
    <col min="8971" max="8971" width="6.7109375" style="12" customWidth="1"/>
    <col min="8972" max="8973" width="10.140625" style="12" customWidth="1"/>
    <col min="8974" max="8975" width="19" style="12" customWidth="1"/>
    <col min="8976" max="8977" width="10.140625" style="12" customWidth="1"/>
    <col min="8978" max="8979" width="8.28515625" style="12" customWidth="1"/>
    <col min="8980" max="9216" width="9.140625" style="12"/>
    <col min="9217" max="9217" width="5.7109375" style="12" customWidth="1"/>
    <col min="9218" max="9218" width="18.140625" style="12" customWidth="1"/>
    <col min="9219" max="9219" width="8.140625" style="12" customWidth="1"/>
    <col min="9220" max="9222" width="9.5703125" style="12" customWidth="1"/>
    <col min="9223" max="9223" width="10.85546875" style="12" customWidth="1"/>
    <col min="9224" max="9224" width="10.140625" style="12" customWidth="1"/>
    <col min="9225" max="9225" width="10.5703125" style="12" customWidth="1"/>
    <col min="9226" max="9226" width="4.28515625" style="12" customWidth="1"/>
    <col min="9227" max="9227" width="6.7109375" style="12" customWidth="1"/>
    <col min="9228" max="9229" width="10.140625" style="12" customWidth="1"/>
    <col min="9230" max="9231" width="19" style="12" customWidth="1"/>
    <col min="9232" max="9233" width="10.140625" style="12" customWidth="1"/>
    <col min="9234" max="9235" width="8.28515625" style="12" customWidth="1"/>
    <col min="9236" max="9472" width="9.140625" style="12"/>
    <col min="9473" max="9473" width="5.7109375" style="12" customWidth="1"/>
    <col min="9474" max="9474" width="18.140625" style="12" customWidth="1"/>
    <col min="9475" max="9475" width="8.140625" style="12" customWidth="1"/>
    <col min="9476" max="9478" width="9.5703125" style="12" customWidth="1"/>
    <col min="9479" max="9479" width="10.85546875" style="12" customWidth="1"/>
    <col min="9480" max="9480" width="10.140625" style="12" customWidth="1"/>
    <col min="9481" max="9481" width="10.5703125" style="12" customWidth="1"/>
    <col min="9482" max="9482" width="4.28515625" style="12" customWidth="1"/>
    <col min="9483" max="9483" width="6.7109375" style="12" customWidth="1"/>
    <col min="9484" max="9485" width="10.140625" style="12" customWidth="1"/>
    <col min="9486" max="9487" width="19" style="12" customWidth="1"/>
    <col min="9488" max="9489" width="10.140625" style="12" customWidth="1"/>
    <col min="9490" max="9491" width="8.28515625" style="12" customWidth="1"/>
    <col min="9492" max="9728" width="9.140625" style="12"/>
    <col min="9729" max="9729" width="5.7109375" style="12" customWidth="1"/>
    <col min="9730" max="9730" width="18.140625" style="12" customWidth="1"/>
    <col min="9731" max="9731" width="8.140625" style="12" customWidth="1"/>
    <col min="9732" max="9734" width="9.5703125" style="12" customWidth="1"/>
    <col min="9735" max="9735" width="10.85546875" style="12" customWidth="1"/>
    <col min="9736" max="9736" width="10.140625" style="12" customWidth="1"/>
    <col min="9737" max="9737" width="10.5703125" style="12" customWidth="1"/>
    <col min="9738" max="9738" width="4.28515625" style="12" customWidth="1"/>
    <col min="9739" max="9739" width="6.7109375" style="12" customWidth="1"/>
    <col min="9740" max="9741" width="10.140625" style="12" customWidth="1"/>
    <col min="9742" max="9743" width="19" style="12" customWidth="1"/>
    <col min="9744" max="9745" width="10.140625" style="12" customWidth="1"/>
    <col min="9746" max="9747" width="8.28515625" style="12" customWidth="1"/>
    <col min="9748" max="9984" width="9.140625" style="12"/>
    <col min="9985" max="9985" width="5.7109375" style="12" customWidth="1"/>
    <col min="9986" max="9986" width="18.140625" style="12" customWidth="1"/>
    <col min="9987" max="9987" width="8.140625" style="12" customWidth="1"/>
    <col min="9988" max="9990" width="9.5703125" style="12" customWidth="1"/>
    <col min="9991" max="9991" width="10.85546875" style="12" customWidth="1"/>
    <col min="9992" max="9992" width="10.140625" style="12" customWidth="1"/>
    <col min="9993" max="9993" width="10.5703125" style="12" customWidth="1"/>
    <col min="9994" max="9994" width="4.28515625" style="12" customWidth="1"/>
    <col min="9995" max="9995" width="6.7109375" style="12" customWidth="1"/>
    <col min="9996" max="9997" width="10.140625" style="12" customWidth="1"/>
    <col min="9998" max="9999" width="19" style="12" customWidth="1"/>
    <col min="10000" max="10001" width="10.140625" style="12" customWidth="1"/>
    <col min="10002" max="10003" width="8.28515625" style="12" customWidth="1"/>
    <col min="10004" max="10240" width="9.140625" style="12"/>
    <col min="10241" max="10241" width="5.7109375" style="12" customWidth="1"/>
    <col min="10242" max="10242" width="18.140625" style="12" customWidth="1"/>
    <col min="10243" max="10243" width="8.140625" style="12" customWidth="1"/>
    <col min="10244" max="10246" width="9.5703125" style="12" customWidth="1"/>
    <col min="10247" max="10247" width="10.85546875" style="12" customWidth="1"/>
    <col min="10248" max="10248" width="10.140625" style="12" customWidth="1"/>
    <col min="10249" max="10249" width="10.5703125" style="12" customWidth="1"/>
    <col min="10250" max="10250" width="4.28515625" style="12" customWidth="1"/>
    <col min="10251" max="10251" width="6.7109375" style="12" customWidth="1"/>
    <col min="10252" max="10253" width="10.140625" style="12" customWidth="1"/>
    <col min="10254" max="10255" width="19" style="12" customWidth="1"/>
    <col min="10256" max="10257" width="10.140625" style="12" customWidth="1"/>
    <col min="10258" max="10259" width="8.28515625" style="12" customWidth="1"/>
    <col min="10260" max="10496" width="9.140625" style="12"/>
    <col min="10497" max="10497" width="5.7109375" style="12" customWidth="1"/>
    <col min="10498" max="10498" width="18.140625" style="12" customWidth="1"/>
    <col min="10499" max="10499" width="8.140625" style="12" customWidth="1"/>
    <col min="10500" max="10502" width="9.5703125" style="12" customWidth="1"/>
    <col min="10503" max="10503" width="10.85546875" style="12" customWidth="1"/>
    <col min="10504" max="10504" width="10.140625" style="12" customWidth="1"/>
    <col min="10505" max="10505" width="10.5703125" style="12" customWidth="1"/>
    <col min="10506" max="10506" width="4.28515625" style="12" customWidth="1"/>
    <col min="10507" max="10507" width="6.7109375" style="12" customWidth="1"/>
    <col min="10508" max="10509" width="10.140625" style="12" customWidth="1"/>
    <col min="10510" max="10511" width="19" style="12" customWidth="1"/>
    <col min="10512" max="10513" width="10.140625" style="12" customWidth="1"/>
    <col min="10514" max="10515" width="8.28515625" style="12" customWidth="1"/>
    <col min="10516" max="10752" width="9.140625" style="12"/>
    <col min="10753" max="10753" width="5.7109375" style="12" customWidth="1"/>
    <col min="10754" max="10754" width="18.140625" style="12" customWidth="1"/>
    <col min="10755" max="10755" width="8.140625" style="12" customWidth="1"/>
    <col min="10756" max="10758" width="9.5703125" style="12" customWidth="1"/>
    <col min="10759" max="10759" width="10.85546875" style="12" customWidth="1"/>
    <col min="10760" max="10760" width="10.140625" style="12" customWidth="1"/>
    <col min="10761" max="10761" width="10.5703125" style="12" customWidth="1"/>
    <col min="10762" max="10762" width="4.28515625" style="12" customWidth="1"/>
    <col min="10763" max="10763" width="6.7109375" style="12" customWidth="1"/>
    <col min="10764" max="10765" width="10.140625" style="12" customWidth="1"/>
    <col min="10766" max="10767" width="19" style="12" customWidth="1"/>
    <col min="10768" max="10769" width="10.140625" style="12" customWidth="1"/>
    <col min="10770" max="10771" width="8.28515625" style="12" customWidth="1"/>
    <col min="10772" max="11008" width="9.140625" style="12"/>
    <col min="11009" max="11009" width="5.7109375" style="12" customWidth="1"/>
    <col min="11010" max="11010" width="18.140625" style="12" customWidth="1"/>
    <col min="11011" max="11011" width="8.140625" style="12" customWidth="1"/>
    <col min="11012" max="11014" width="9.5703125" style="12" customWidth="1"/>
    <col min="11015" max="11015" width="10.85546875" style="12" customWidth="1"/>
    <col min="11016" max="11016" width="10.140625" style="12" customWidth="1"/>
    <col min="11017" max="11017" width="10.5703125" style="12" customWidth="1"/>
    <col min="11018" max="11018" width="4.28515625" style="12" customWidth="1"/>
    <col min="11019" max="11019" width="6.7109375" style="12" customWidth="1"/>
    <col min="11020" max="11021" width="10.140625" style="12" customWidth="1"/>
    <col min="11022" max="11023" width="19" style="12" customWidth="1"/>
    <col min="11024" max="11025" width="10.140625" style="12" customWidth="1"/>
    <col min="11026" max="11027" width="8.28515625" style="12" customWidth="1"/>
    <col min="11028" max="11264" width="9.140625" style="12"/>
    <col min="11265" max="11265" width="5.7109375" style="12" customWidth="1"/>
    <col min="11266" max="11266" width="18.140625" style="12" customWidth="1"/>
    <col min="11267" max="11267" width="8.140625" style="12" customWidth="1"/>
    <col min="11268" max="11270" width="9.5703125" style="12" customWidth="1"/>
    <col min="11271" max="11271" width="10.85546875" style="12" customWidth="1"/>
    <col min="11272" max="11272" width="10.140625" style="12" customWidth="1"/>
    <col min="11273" max="11273" width="10.5703125" style="12" customWidth="1"/>
    <col min="11274" max="11274" width="4.28515625" style="12" customWidth="1"/>
    <col min="11275" max="11275" width="6.7109375" style="12" customWidth="1"/>
    <col min="11276" max="11277" width="10.140625" style="12" customWidth="1"/>
    <col min="11278" max="11279" width="19" style="12" customWidth="1"/>
    <col min="11280" max="11281" width="10.140625" style="12" customWidth="1"/>
    <col min="11282" max="11283" width="8.28515625" style="12" customWidth="1"/>
    <col min="11284" max="11520" width="9.140625" style="12"/>
    <col min="11521" max="11521" width="5.7109375" style="12" customWidth="1"/>
    <col min="11522" max="11522" width="18.140625" style="12" customWidth="1"/>
    <col min="11523" max="11523" width="8.140625" style="12" customWidth="1"/>
    <col min="11524" max="11526" width="9.5703125" style="12" customWidth="1"/>
    <col min="11527" max="11527" width="10.85546875" style="12" customWidth="1"/>
    <col min="11528" max="11528" width="10.140625" style="12" customWidth="1"/>
    <col min="11529" max="11529" width="10.5703125" style="12" customWidth="1"/>
    <col min="11530" max="11530" width="4.28515625" style="12" customWidth="1"/>
    <col min="11531" max="11531" width="6.7109375" style="12" customWidth="1"/>
    <col min="11532" max="11533" width="10.140625" style="12" customWidth="1"/>
    <col min="11534" max="11535" width="19" style="12" customWidth="1"/>
    <col min="11536" max="11537" width="10.140625" style="12" customWidth="1"/>
    <col min="11538" max="11539" width="8.28515625" style="12" customWidth="1"/>
    <col min="11540" max="11776" width="9.140625" style="12"/>
    <col min="11777" max="11777" width="5.7109375" style="12" customWidth="1"/>
    <col min="11778" max="11778" width="18.140625" style="12" customWidth="1"/>
    <col min="11779" max="11779" width="8.140625" style="12" customWidth="1"/>
    <col min="11780" max="11782" width="9.5703125" style="12" customWidth="1"/>
    <col min="11783" max="11783" width="10.85546875" style="12" customWidth="1"/>
    <col min="11784" max="11784" width="10.140625" style="12" customWidth="1"/>
    <col min="11785" max="11785" width="10.5703125" style="12" customWidth="1"/>
    <col min="11786" max="11786" width="4.28515625" style="12" customWidth="1"/>
    <col min="11787" max="11787" width="6.7109375" style="12" customWidth="1"/>
    <col min="11788" max="11789" width="10.140625" style="12" customWidth="1"/>
    <col min="11790" max="11791" width="19" style="12" customWidth="1"/>
    <col min="11792" max="11793" width="10.140625" style="12" customWidth="1"/>
    <col min="11794" max="11795" width="8.28515625" style="12" customWidth="1"/>
    <col min="11796" max="12032" width="9.140625" style="12"/>
    <col min="12033" max="12033" width="5.7109375" style="12" customWidth="1"/>
    <col min="12034" max="12034" width="18.140625" style="12" customWidth="1"/>
    <col min="12035" max="12035" width="8.140625" style="12" customWidth="1"/>
    <col min="12036" max="12038" width="9.5703125" style="12" customWidth="1"/>
    <col min="12039" max="12039" width="10.85546875" style="12" customWidth="1"/>
    <col min="12040" max="12040" width="10.140625" style="12" customWidth="1"/>
    <col min="12041" max="12041" width="10.5703125" style="12" customWidth="1"/>
    <col min="12042" max="12042" width="4.28515625" style="12" customWidth="1"/>
    <col min="12043" max="12043" width="6.7109375" style="12" customWidth="1"/>
    <col min="12044" max="12045" width="10.140625" style="12" customWidth="1"/>
    <col min="12046" max="12047" width="19" style="12" customWidth="1"/>
    <col min="12048" max="12049" width="10.140625" style="12" customWidth="1"/>
    <col min="12050" max="12051" width="8.28515625" style="12" customWidth="1"/>
    <col min="12052" max="12288" width="9.140625" style="12"/>
    <col min="12289" max="12289" width="5.7109375" style="12" customWidth="1"/>
    <col min="12290" max="12290" width="18.140625" style="12" customWidth="1"/>
    <col min="12291" max="12291" width="8.140625" style="12" customWidth="1"/>
    <col min="12292" max="12294" width="9.5703125" style="12" customWidth="1"/>
    <col min="12295" max="12295" width="10.85546875" style="12" customWidth="1"/>
    <col min="12296" max="12296" width="10.140625" style="12" customWidth="1"/>
    <col min="12297" max="12297" width="10.5703125" style="12" customWidth="1"/>
    <col min="12298" max="12298" width="4.28515625" style="12" customWidth="1"/>
    <col min="12299" max="12299" width="6.7109375" style="12" customWidth="1"/>
    <col min="12300" max="12301" width="10.140625" style="12" customWidth="1"/>
    <col min="12302" max="12303" width="19" style="12" customWidth="1"/>
    <col min="12304" max="12305" width="10.140625" style="12" customWidth="1"/>
    <col min="12306" max="12307" width="8.28515625" style="12" customWidth="1"/>
    <col min="12308" max="12544" width="9.140625" style="12"/>
    <col min="12545" max="12545" width="5.7109375" style="12" customWidth="1"/>
    <col min="12546" max="12546" width="18.140625" style="12" customWidth="1"/>
    <col min="12547" max="12547" width="8.140625" style="12" customWidth="1"/>
    <col min="12548" max="12550" width="9.5703125" style="12" customWidth="1"/>
    <col min="12551" max="12551" width="10.85546875" style="12" customWidth="1"/>
    <col min="12552" max="12552" width="10.140625" style="12" customWidth="1"/>
    <col min="12553" max="12553" width="10.5703125" style="12" customWidth="1"/>
    <col min="12554" max="12554" width="4.28515625" style="12" customWidth="1"/>
    <col min="12555" max="12555" width="6.7109375" style="12" customWidth="1"/>
    <col min="12556" max="12557" width="10.140625" style="12" customWidth="1"/>
    <col min="12558" max="12559" width="19" style="12" customWidth="1"/>
    <col min="12560" max="12561" width="10.140625" style="12" customWidth="1"/>
    <col min="12562" max="12563" width="8.28515625" style="12" customWidth="1"/>
    <col min="12564" max="12800" width="9.140625" style="12"/>
    <col min="12801" max="12801" width="5.7109375" style="12" customWidth="1"/>
    <col min="12802" max="12802" width="18.140625" style="12" customWidth="1"/>
    <col min="12803" max="12803" width="8.140625" style="12" customWidth="1"/>
    <col min="12804" max="12806" width="9.5703125" style="12" customWidth="1"/>
    <col min="12807" max="12807" width="10.85546875" style="12" customWidth="1"/>
    <col min="12808" max="12808" width="10.140625" style="12" customWidth="1"/>
    <col min="12809" max="12809" width="10.5703125" style="12" customWidth="1"/>
    <col min="12810" max="12810" width="4.28515625" style="12" customWidth="1"/>
    <col min="12811" max="12811" width="6.7109375" style="12" customWidth="1"/>
    <col min="12812" max="12813" width="10.140625" style="12" customWidth="1"/>
    <col min="12814" max="12815" width="19" style="12" customWidth="1"/>
    <col min="12816" max="12817" width="10.140625" style="12" customWidth="1"/>
    <col min="12818" max="12819" width="8.28515625" style="12" customWidth="1"/>
    <col min="12820" max="13056" width="9.140625" style="12"/>
    <col min="13057" max="13057" width="5.7109375" style="12" customWidth="1"/>
    <col min="13058" max="13058" width="18.140625" style="12" customWidth="1"/>
    <col min="13059" max="13059" width="8.140625" style="12" customWidth="1"/>
    <col min="13060" max="13062" width="9.5703125" style="12" customWidth="1"/>
    <col min="13063" max="13063" width="10.85546875" style="12" customWidth="1"/>
    <col min="13064" max="13064" width="10.140625" style="12" customWidth="1"/>
    <col min="13065" max="13065" width="10.5703125" style="12" customWidth="1"/>
    <col min="13066" max="13066" width="4.28515625" style="12" customWidth="1"/>
    <col min="13067" max="13067" width="6.7109375" style="12" customWidth="1"/>
    <col min="13068" max="13069" width="10.140625" style="12" customWidth="1"/>
    <col min="13070" max="13071" width="19" style="12" customWidth="1"/>
    <col min="13072" max="13073" width="10.140625" style="12" customWidth="1"/>
    <col min="13074" max="13075" width="8.28515625" style="12" customWidth="1"/>
    <col min="13076" max="13312" width="9.140625" style="12"/>
    <col min="13313" max="13313" width="5.7109375" style="12" customWidth="1"/>
    <col min="13314" max="13314" width="18.140625" style="12" customWidth="1"/>
    <col min="13315" max="13315" width="8.140625" style="12" customWidth="1"/>
    <col min="13316" max="13318" width="9.5703125" style="12" customWidth="1"/>
    <col min="13319" max="13319" width="10.85546875" style="12" customWidth="1"/>
    <col min="13320" max="13320" width="10.140625" style="12" customWidth="1"/>
    <col min="13321" max="13321" width="10.5703125" style="12" customWidth="1"/>
    <col min="13322" max="13322" width="4.28515625" style="12" customWidth="1"/>
    <col min="13323" max="13323" width="6.7109375" style="12" customWidth="1"/>
    <col min="13324" max="13325" width="10.140625" style="12" customWidth="1"/>
    <col min="13326" max="13327" width="19" style="12" customWidth="1"/>
    <col min="13328" max="13329" width="10.140625" style="12" customWidth="1"/>
    <col min="13330" max="13331" width="8.28515625" style="12" customWidth="1"/>
    <col min="13332" max="13568" width="9.140625" style="12"/>
    <col min="13569" max="13569" width="5.7109375" style="12" customWidth="1"/>
    <col min="13570" max="13570" width="18.140625" style="12" customWidth="1"/>
    <col min="13571" max="13571" width="8.140625" style="12" customWidth="1"/>
    <col min="13572" max="13574" width="9.5703125" style="12" customWidth="1"/>
    <col min="13575" max="13575" width="10.85546875" style="12" customWidth="1"/>
    <col min="13576" max="13576" width="10.140625" style="12" customWidth="1"/>
    <col min="13577" max="13577" width="10.5703125" style="12" customWidth="1"/>
    <col min="13578" max="13578" width="4.28515625" style="12" customWidth="1"/>
    <col min="13579" max="13579" width="6.7109375" style="12" customWidth="1"/>
    <col min="13580" max="13581" width="10.140625" style="12" customWidth="1"/>
    <col min="13582" max="13583" width="19" style="12" customWidth="1"/>
    <col min="13584" max="13585" width="10.140625" style="12" customWidth="1"/>
    <col min="13586" max="13587" width="8.28515625" style="12" customWidth="1"/>
    <col min="13588" max="13824" width="9.140625" style="12"/>
    <col min="13825" max="13825" width="5.7109375" style="12" customWidth="1"/>
    <col min="13826" max="13826" width="18.140625" style="12" customWidth="1"/>
    <col min="13827" max="13827" width="8.140625" style="12" customWidth="1"/>
    <col min="13828" max="13830" width="9.5703125" style="12" customWidth="1"/>
    <col min="13831" max="13831" width="10.85546875" style="12" customWidth="1"/>
    <col min="13832" max="13832" width="10.140625" style="12" customWidth="1"/>
    <col min="13833" max="13833" width="10.5703125" style="12" customWidth="1"/>
    <col min="13834" max="13834" width="4.28515625" style="12" customWidth="1"/>
    <col min="13835" max="13835" width="6.7109375" style="12" customWidth="1"/>
    <col min="13836" max="13837" width="10.140625" style="12" customWidth="1"/>
    <col min="13838" max="13839" width="19" style="12" customWidth="1"/>
    <col min="13840" max="13841" width="10.140625" style="12" customWidth="1"/>
    <col min="13842" max="13843" width="8.28515625" style="12" customWidth="1"/>
    <col min="13844" max="14080" width="9.140625" style="12"/>
    <col min="14081" max="14081" width="5.7109375" style="12" customWidth="1"/>
    <col min="14082" max="14082" width="18.140625" style="12" customWidth="1"/>
    <col min="14083" max="14083" width="8.140625" style="12" customWidth="1"/>
    <col min="14084" max="14086" width="9.5703125" style="12" customWidth="1"/>
    <col min="14087" max="14087" width="10.85546875" style="12" customWidth="1"/>
    <col min="14088" max="14088" width="10.140625" style="12" customWidth="1"/>
    <col min="14089" max="14089" width="10.5703125" style="12" customWidth="1"/>
    <col min="14090" max="14090" width="4.28515625" style="12" customWidth="1"/>
    <col min="14091" max="14091" width="6.7109375" style="12" customWidth="1"/>
    <col min="14092" max="14093" width="10.140625" style="12" customWidth="1"/>
    <col min="14094" max="14095" width="19" style="12" customWidth="1"/>
    <col min="14096" max="14097" width="10.140625" style="12" customWidth="1"/>
    <col min="14098" max="14099" width="8.28515625" style="12" customWidth="1"/>
    <col min="14100" max="14336" width="9.140625" style="12"/>
    <col min="14337" max="14337" width="5.7109375" style="12" customWidth="1"/>
    <col min="14338" max="14338" width="18.140625" style="12" customWidth="1"/>
    <col min="14339" max="14339" width="8.140625" style="12" customWidth="1"/>
    <col min="14340" max="14342" width="9.5703125" style="12" customWidth="1"/>
    <col min="14343" max="14343" width="10.85546875" style="12" customWidth="1"/>
    <col min="14344" max="14344" width="10.140625" style="12" customWidth="1"/>
    <col min="14345" max="14345" width="10.5703125" style="12" customWidth="1"/>
    <col min="14346" max="14346" width="4.28515625" style="12" customWidth="1"/>
    <col min="14347" max="14347" width="6.7109375" style="12" customWidth="1"/>
    <col min="14348" max="14349" width="10.140625" style="12" customWidth="1"/>
    <col min="14350" max="14351" width="19" style="12" customWidth="1"/>
    <col min="14352" max="14353" width="10.140625" style="12" customWidth="1"/>
    <col min="14354" max="14355" width="8.28515625" style="12" customWidth="1"/>
    <col min="14356" max="14592" width="9.140625" style="12"/>
    <col min="14593" max="14593" width="5.7109375" style="12" customWidth="1"/>
    <col min="14594" max="14594" width="18.140625" style="12" customWidth="1"/>
    <col min="14595" max="14595" width="8.140625" style="12" customWidth="1"/>
    <col min="14596" max="14598" width="9.5703125" style="12" customWidth="1"/>
    <col min="14599" max="14599" width="10.85546875" style="12" customWidth="1"/>
    <col min="14600" max="14600" width="10.140625" style="12" customWidth="1"/>
    <col min="14601" max="14601" width="10.5703125" style="12" customWidth="1"/>
    <col min="14602" max="14602" width="4.28515625" style="12" customWidth="1"/>
    <col min="14603" max="14603" width="6.7109375" style="12" customWidth="1"/>
    <col min="14604" max="14605" width="10.140625" style="12" customWidth="1"/>
    <col min="14606" max="14607" width="19" style="12" customWidth="1"/>
    <col min="14608" max="14609" width="10.140625" style="12" customWidth="1"/>
    <col min="14610" max="14611" width="8.28515625" style="12" customWidth="1"/>
    <col min="14612" max="14848" width="9.140625" style="12"/>
    <col min="14849" max="14849" width="5.7109375" style="12" customWidth="1"/>
    <col min="14850" max="14850" width="18.140625" style="12" customWidth="1"/>
    <col min="14851" max="14851" width="8.140625" style="12" customWidth="1"/>
    <col min="14852" max="14854" width="9.5703125" style="12" customWidth="1"/>
    <col min="14855" max="14855" width="10.85546875" style="12" customWidth="1"/>
    <col min="14856" max="14856" width="10.140625" style="12" customWidth="1"/>
    <col min="14857" max="14857" width="10.5703125" style="12" customWidth="1"/>
    <col min="14858" max="14858" width="4.28515625" style="12" customWidth="1"/>
    <col min="14859" max="14859" width="6.7109375" style="12" customWidth="1"/>
    <col min="14860" max="14861" width="10.140625" style="12" customWidth="1"/>
    <col min="14862" max="14863" width="19" style="12" customWidth="1"/>
    <col min="14864" max="14865" width="10.140625" style="12" customWidth="1"/>
    <col min="14866" max="14867" width="8.28515625" style="12" customWidth="1"/>
    <col min="14868" max="15104" width="9.140625" style="12"/>
    <col min="15105" max="15105" width="5.7109375" style="12" customWidth="1"/>
    <col min="15106" max="15106" width="18.140625" style="12" customWidth="1"/>
    <col min="15107" max="15107" width="8.140625" style="12" customWidth="1"/>
    <col min="15108" max="15110" width="9.5703125" style="12" customWidth="1"/>
    <col min="15111" max="15111" width="10.85546875" style="12" customWidth="1"/>
    <col min="15112" max="15112" width="10.140625" style="12" customWidth="1"/>
    <col min="15113" max="15113" width="10.5703125" style="12" customWidth="1"/>
    <col min="15114" max="15114" width="4.28515625" style="12" customWidth="1"/>
    <col min="15115" max="15115" width="6.7109375" style="12" customWidth="1"/>
    <col min="15116" max="15117" width="10.140625" style="12" customWidth="1"/>
    <col min="15118" max="15119" width="19" style="12" customWidth="1"/>
    <col min="15120" max="15121" width="10.140625" style="12" customWidth="1"/>
    <col min="15122" max="15123" width="8.28515625" style="12" customWidth="1"/>
    <col min="15124" max="15360" width="9.140625" style="12"/>
    <col min="15361" max="15361" width="5.7109375" style="12" customWidth="1"/>
    <col min="15362" max="15362" width="18.140625" style="12" customWidth="1"/>
    <col min="15363" max="15363" width="8.140625" style="12" customWidth="1"/>
    <col min="15364" max="15366" width="9.5703125" style="12" customWidth="1"/>
    <col min="15367" max="15367" width="10.85546875" style="12" customWidth="1"/>
    <col min="15368" max="15368" width="10.140625" style="12" customWidth="1"/>
    <col min="15369" max="15369" width="10.5703125" style="12" customWidth="1"/>
    <col min="15370" max="15370" width="4.28515625" style="12" customWidth="1"/>
    <col min="15371" max="15371" width="6.7109375" style="12" customWidth="1"/>
    <col min="15372" max="15373" width="10.140625" style="12" customWidth="1"/>
    <col min="15374" max="15375" width="19" style="12" customWidth="1"/>
    <col min="15376" max="15377" width="10.140625" style="12" customWidth="1"/>
    <col min="15378" max="15379" width="8.28515625" style="12" customWidth="1"/>
    <col min="15380" max="15616" width="9.140625" style="12"/>
    <col min="15617" max="15617" width="5.7109375" style="12" customWidth="1"/>
    <col min="15618" max="15618" width="18.140625" style="12" customWidth="1"/>
    <col min="15619" max="15619" width="8.140625" style="12" customWidth="1"/>
    <col min="15620" max="15622" width="9.5703125" style="12" customWidth="1"/>
    <col min="15623" max="15623" width="10.85546875" style="12" customWidth="1"/>
    <col min="15624" max="15624" width="10.140625" style="12" customWidth="1"/>
    <col min="15625" max="15625" width="10.5703125" style="12" customWidth="1"/>
    <col min="15626" max="15626" width="4.28515625" style="12" customWidth="1"/>
    <col min="15627" max="15627" width="6.7109375" style="12" customWidth="1"/>
    <col min="15628" max="15629" width="10.140625" style="12" customWidth="1"/>
    <col min="15630" max="15631" width="19" style="12" customWidth="1"/>
    <col min="15632" max="15633" width="10.140625" style="12" customWidth="1"/>
    <col min="15634" max="15635" width="8.28515625" style="12" customWidth="1"/>
    <col min="15636" max="15872" width="9.140625" style="12"/>
    <col min="15873" max="15873" width="5.7109375" style="12" customWidth="1"/>
    <col min="15874" max="15874" width="18.140625" style="12" customWidth="1"/>
    <col min="15875" max="15875" width="8.140625" style="12" customWidth="1"/>
    <col min="15876" max="15878" width="9.5703125" style="12" customWidth="1"/>
    <col min="15879" max="15879" width="10.85546875" style="12" customWidth="1"/>
    <col min="15880" max="15880" width="10.140625" style="12" customWidth="1"/>
    <col min="15881" max="15881" width="10.5703125" style="12" customWidth="1"/>
    <col min="15882" max="15882" width="4.28515625" style="12" customWidth="1"/>
    <col min="15883" max="15883" width="6.7109375" style="12" customWidth="1"/>
    <col min="15884" max="15885" width="10.140625" style="12" customWidth="1"/>
    <col min="15886" max="15887" width="19" style="12" customWidth="1"/>
    <col min="15888" max="15889" width="10.140625" style="12" customWidth="1"/>
    <col min="15890" max="15891" width="8.28515625" style="12" customWidth="1"/>
    <col min="15892" max="16128" width="9.140625" style="12"/>
    <col min="16129" max="16129" width="5.7109375" style="12" customWidth="1"/>
    <col min="16130" max="16130" width="18.140625" style="12" customWidth="1"/>
    <col min="16131" max="16131" width="8.140625" style="12" customWidth="1"/>
    <col min="16132" max="16134" width="9.5703125" style="12" customWidth="1"/>
    <col min="16135" max="16135" width="10.85546875" style="12" customWidth="1"/>
    <col min="16136" max="16136" width="10.140625" style="12" customWidth="1"/>
    <col min="16137" max="16137" width="10.5703125" style="12" customWidth="1"/>
    <col min="16138" max="16138" width="4.28515625" style="12" customWidth="1"/>
    <col min="16139" max="16139" width="6.7109375" style="12" customWidth="1"/>
    <col min="16140" max="16141" width="10.140625" style="12" customWidth="1"/>
    <col min="16142" max="16143" width="19" style="12" customWidth="1"/>
    <col min="16144" max="16145" width="10.140625" style="12" customWidth="1"/>
    <col min="16146" max="16147" width="8.28515625" style="12" customWidth="1"/>
    <col min="16148" max="16384" width="9.140625" style="12"/>
  </cols>
  <sheetData>
    <row r="1" spans="1:19" s="40" customFormat="1" ht="32.25" customHeight="1" x14ac:dyDescent="0.25">
      <c r="B1" s="355"/>
      <c r="L1" s="41"/>
      <c r="M1" s="41"/>
      <c r="N1" s="41"/>
      <c r="O1" s="41"/>
      <c r="P1" s="41"/>
      <c r="Q1" s="614" t="s">
        <v>322</v>
      </c>
      <c r="R1" s="614"/>
      <c r="S1" s="614"/>
    </row>
    <row r="2" spans="1:19" s="2" customFormat="1" ht="11.25" x14ac:dyDescent="0.2">
      <c r="B2" s="172"/>
    </row>
    <row r="3" spans="1:19" s="2" customFormat="1" ht="11.25" x14ac:dyDescent="0.2">
      <c r="A3" s="570" t="s">
        <v>323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</row>
    <row r="4" spans="1:19" s="14" customFormat="1" ht="10.5" x14ac:dyDescent="0.15">
      <c r="B4" s="356"/>
    </row>
    <row r="5" spans="1:19" s="2" customFormat="1" ht="11.25" x14ac:dyDescent="0.2">
      <c r="B5" s="172"/>
      <c r="H5" s="69" t="s">
        <v>2</v>
      </c>
      <c r="I5" s="358" t="str">
        <f>'Пр 1 (произв)'!M5</f>
        <v>Муниципальное предприятие Заполярного района "Севержилкомсервис"</v>
      </c>
      <c r="J5" s="175"/>
      <c r="K5" s="175"/>
      <c r="L5" s="175"/>
      <c r="M5" s="175"/>
      <c r="R5" s="53"/>
    </row>
    <row r="6" spans="1:19" s="2" customFormat="1" ht="12.75" customHeight="1" x14ac:dyDescent="0.2">
      <c r="B6" s="172"/>
      <c r="G6" s="54"/>
      <c r="I6" s="571" t="s">
        <v>3</v>
      </c>
      <c r="J6" s="571"/>
      <c r="K6" s="571"/>
      <c r="L6" s="571"/>
      <c r="M6" s="571"/>
      <c r="R6" s="54"/>
    </row>
    <row r="7" spans="1:19" s="2" customFormat="1" ht="12.75" customHeight="1" x14ac:dyDescent="0.2">
      <c r="B7" s="172"/>
      <c r="G7" s="54"/>
      <c r="H7" s="4"/>
      <c r="I7" s="4"/>
      <c r="J7" s="4"/>
      <c r="K7" s="4"/>
      <c r="L7" s="4"/>
      <c r="R7" s="54"/>
    </row>
    <row r="8" spans="1:19" s="2" customFormat="1" ht="11.25" x14ac:dyDescent="0.2">
      <c r="B8" s="172"/>
      <c r="G8" s="54"/>
      <c r="H8" s="54"/>
      <c r="J8" s="70" t="s">
        <v>4</v>
      </c>
      <c r="K8" s="26" t="s">
        <v>510</v>
      </c>
      <c r="L8" s="53" t="s">
        <v>5</v>
      </c>
      <c r="M8" s="53"/>
      <c r="N8" s="53"/>
      <c r="O8" s="53"/>
      <c r="P8" s="53"/>
      <c r="Q8" s="53"/>
      <c r="R8" s="53"/>
    </row>
    <row r="9" spans="1:19" s="2" customFormat="1" ht="5.25" customHeight="1" x14ac:dyDescent="0.2">
      <c r="B9" s="172"/>
      <c r="G9" s="54"/>
      <c r="H9" s="54"/>
      <c r="J9" s="70"/>
      <c r="K9" s="256"/>
      <c r="L9" s="53"/>
      <c r="M9" s="53"/>
      <c r="N9" s="53"/>
      <c r="O9" s="53"/>
      <c r="P9" s="53"/>
      <c r="Q9" s="53"/>
      <c r="R9" s="53"/>
    </row>
    <row r="10" spans="1:19" s="2" customFormat="1" ht="5.25" customHeight="1" x14ac:dyDescent="0.2">
      <c r="B10" s="172"/>
      <c r="G10" s="54"/>
      <c r="H10" s="54"/>
      <c r="J10" s="70"/>
      <c r="K10" s="256"/>
      <c r="L10" s="53"/>
      <c r="M10" s="53"/>
      <c r="N10" s="53"/>
      <c r="O10" s="53"/>
      <c r="P10" s="53"/>
      <c r="Q10" s="53"/>
      <c r="R10" s="53"/>
    </row>
    <row r="11" spans="1:19" s="2" customFormat="1" ht="5.25" customHeight="1" x14ac:dyDescent="0.2">
      <c r="B11" s="172"/>
      <c r="G11" s="54"/>
      <c r="H11" s="54"/>
      <c r="J11" s="70"/>
      <c r="K11" s="256"/>
      <c r="L11" s="53"/>
      <c r="M11" s="53"/>
      <c r="N11" s="53"/>
      <c r="O11" s="53"/>
      <c r="P11" s="53"/>
      <c r="Q11" s="53"/>
      <c r="R11" s="53"/>
    </row>
    <row r="12" spans="1:19" s="2" customFormat="1" ht="5.25" customHeight="1" x14ac:dyDescent="0.2">
      <c r="B12" s="172"/>
      <c r="G12" s="54"/>
      <c r="H12" s="54"/>
      <c r="I12" s="54"/>
      <c r="J12" s="54"/>
      <c r="L12" s="53"/>
      <c r="M12" s="53"/>
      <c r="N12" s="53"/>
      <c r="O12" s="53"/>
      <c r="P12" s="53"/>
      <c r="Q12" s="53"/>
      <c r="R12" s="53"/>
    </row>
    <row r="13" spans="1:19" s="44" customFormat="1" ht="84.75" customHeight="1" x14ac:dyDescent="0.2">
      <c r="A13" s="77" t="s">
        <v>8</v>
      </c>
      <c r="B13" s="266" t="s">
        <v>106</v>
      </c>
      <c r="C13" s="77" t="s">
        <v>10</v>
      </c>
      <c r="D13" s="77" t="s">
        <v>324</v>
      </c>
      <c r="E13" s="77" t="s">
        <v>325</v>
      </c>
      <c r="F13" s="78" t="s">
        <v>326</v>
      </c>
      <c r="G13" s="78" t="s">
        <v>327</v>
      </c>
      <c r="H13" s="78" t="s">
        <v>328</v>
      </c>
      <c r="I13" s="78" t="s">
        <v>329</v>
      </c>
      <c r="J13" s="699" t="s">
        <v>330</v>
      </c>
      <c r="K13" s="700"/>
      <c r="L13" s="78" t="s">
        <v>331</v>
      </c>
      <c r="M13" s="78" t="s">
        <v>332</v>
      </c>
      <c r="N13" s="78" t="s">
        <v>333</v>
      </c>
      <c r="O13" s="78" t="s">
        <v>334</v>
      </c>
      <c r="P13" s="78" t="s">
        <v>335</v>
      </c>
      <c r="Q13" s="78" t="s">
        <v>336</v>
      </c>
      <c r="R13" s="78" t="s">
        <v>337</v>
      </c>
      <c r="S13" s="78" t="s">
        <v>338</v>
      </c>
    </row>
    <row r="14" spans="1:19" s="44" customFormat="1" ht="10.5" x14ac:dyDescent="0.2">
      <c r="A14" s="47">
        <v>1</v>
      </c>
      <c r="B14" s="267">
        <v>2</v>
      </c>
      <c r="C14" s="47">
        <v>3</v>
      </c>
      <c r="D14" s="47">
        <v>4</v>
      </c>
      <c r="E14" s="47">
        <v>5</v>
      </c>
      <c r="F14" s="48" t="s">
        <v>231</v>
      </c>
      <c r="G14" s="48" t="s">
        <v>232</v>
      </c>
      <c r="H14" s="48" t="s">
        <v>233</v>
      </c>
      <c r="I14" s="48" t="s">
        <v>192</v>
      </c>
      <c r="J14" s="701" t="s">
        <v>234</v>
      </c>
      <c r="K14" s="702"/>
      <c r="L14" s="48" t="s">
        <v>235</v>
      </c>
      <c r="M14" s="48" t="s">
        <v>339</v>
      </c>
      <c r="N14" s="48" t="s">
        <v>340</v>
      </c>
      <c r="O14" s="48" t="s">
        <v>341</v>
      </c>
      <c r="P14" s="48" t="s">
        <v>342</v>
      </c>
      <c r="Q14" s="48" t="s">
        <v>343</v>
      </c>
      <c r="R14" s="48" t="s">
        <v>344</v>
      </c>
      <c r="S14" s="47">
        <v>18</v>
      </c>
    </row>
    <row r="15" spans="1:19" s="52" customFormat="1" ht="24" customHeight="1" x14ac:dyDescent="0.25">
      <c r="A15" s="49" t="str">
        <f>Мероприятия!C5</f>
        <v>1.3.1.1</v>
      </c>
      <c r="B15" s="357" t="str">
        <f>Мероприятия!D5</f>
        <v>Установка Li-ion источника бесперебойного питания в д. Снопа</v>
      </c>
      <c r="C15" s="49" t="str">
        <f>Мероприятия!E5</f>
        <v>K_ЗР.1</v>
      </c>
      <c r="D15" s="79" t="s">
        <v>1322</v>
      </c>
      <c r="E15" s="79" t="s">
        <v>1323</v>
      </c>
      <c r="F15" s="79" t="s">
        <v>1324</v>
      </c>
      <c r="G15" s="79" t="s">
        <v>828</v>
      </c>
      <c r="H15" s="79" t="s">
        <v>828</v>
      </c>
      <c r="I15" s="79" t="s">
        <v>828</v>
      </c>
      <c r="J15" s="697" t="s">
        <v>828</v>
      </c>
      <c r="K15" s="698"/>
      <c r="L15" s="79" t="s">
        <v>828</v>
      </c>
      <c r="M15" s="79" t="s">
        <v>828</v>
      </c>
      <c r="N15" s="79"/>
      <c r="O15" s="79"/>
      <c r="P15" s="79"/>
      <c r="Q15" s="79" t="s">
        <v>828</v>
      </c>
      <c r="R15" s="79" t="s">
        <v>828</v>
      </c>
      <c r="S15" s="80" t="s">
        <v>828</v>
      </c>
    </row>
    <row r="16" spans="1:19" ht="24" customHeight="1" x14ac:dyDescent="0.25">
      <c r="A16" s="49" t="str">
        <f>Мероприятия!C6</f>
        <v>1.3.1.2</v>
      </c>
      <c r="B16" s="357" t="str">
        <f>Мероприятия!D6</f>
        <v>Установка Li-ion источника бесперебойного питания в д. Вижас</v>
      </c>
      <c r="C16" s="49" t="str">
        <f>Мероприятия!E6</f>
        <v>K_ЗР.2</v>
      </c>
      <c r="D16" s="79" t="s">
        <v>1322</v>
      </c>
      <c r="E16" s="79" t="s">
        <v>1323</v>
      </c>
      <c r="F16" s="79" t="s">
        <v>1324</v>
      </c>
      <c r="G16" s="79" t="s">
        <v>828</v>
      </c>
      <c r="H16" s="79" t="s">
        <v>828</v>
      </c>
      <c r="I16" s="79" t="s">
        <v>828</v>
      </c>
      <c r="J16" s="697" t="s">
        <v>828</v>
      </c>
      <c r="K16" s="698"/>
      <c r="L16" s="79" t="s">
        <v>828</v>
      </c>
      <c r="M16" s="79" t="s">
        <v>828</v>
      </c>
      <c r="N16" s="79"/>
      <c r="O16" s="79"/>
      <c r="P16" s="79"/>
      <c r="Q16" s="79" t="s">
        <v>828</v>
      </c>
      <c r="R16" s="79" t="s">
        <v>828</v>
      </c>
      <c r="S16" s="80" t="s">
        <v>828</v>
      </c>
    </row>
    <row r="17" spans="1:19" ht="24" customHeight="1" x14ac:dyDescent="0.25">
      <c r="A17" s="49" t="str">
        <f>Мероприятия!C7</f>
        <v>1.3.1.3</v>
      </c>
      <c r="B17" s="357" t="str">
        <f>Мероприятия!D7</f>
        <v>Установка Li-ion источника бесперебойного питания в д. Чижа</v>
      </c>
      <c r="C17" s="49" t="str">
        <f>Мероприятия!E7</f>
        <v>K_ЗР.3</v>
      </c>
      <c r="D17" s="79" t="s">
        <v>1322</v>
      </c>
      <c r="E17" s="79" t="s">
        <v>1323</v>
      </c>
      <c r="F17" s="79" t="s">
        <v>1325</v>
      </c>
      <c r="G17" s="79" t="s">
        <v>828</v>
      </c>
      <c r="H17" s="79" t="s">
        <v>828</v>
      </c>
      <c r="I17" s="79" t="s">
        <v>828</v>
      </c>
      <c r="J17" s="697" t="s">
        <v>828</v>
      </c>
      <c r="K17" s="698"/>
      <c r="L17" s="79" t="s">
        <v>828</v>
      </c>
      <c r="M17" s="79" t="s">
        <v>828</v>
      </c>
      <c r="N17" s="79"/>
      <c r="O17" s="79"/>
      <c r="P17" s="79"/>
      <c r="Q17" s="79" t="s">
        <v>828</v>
      </c>
      <c r="R17" s="79" t="s">
        <v>828</v>
      </c>
      <c r="S17" s="80" t="s">
        <v>828</v>
      </c>
    </row>
    <row r="18" spans="1:19" ht="24" customHeight="1" x14ac:dyDescent="0.25">
      <c r="A18" s="49" t="str">
        <f>Мероприятия!C8</f>
        <v>1.3.1.4</v>
      </c>
      <c r="B18" s="357" t="str">
        <f>Мероприятия!D8</f>
        <v>Установка Li-ion источника бесперебойного питания в д. Волонга</v>
      </c>
      <c r="C18" s="49" t="str">
        <f>Мероприятия!E8</f>
        <v>K_ЗР.4</v>
      </c>
      <c r="D18" s="79" t="s">
        <v>1322</v>
      </c>
      <c r="E18" s="79" t="s">
        <v>1323</v>
      </c>
      <c r="F18" s="79" t="s">
        <v>1326</v>
      </c>
      <c r="G18" s="79" t="s">
        <v>828</v>
      </c>
      <c r="H18" s="79" t="s">
        <v>828</v>
      </c>
      <c r="I18" s="79" t="s">
        <v>828</v>
      </c>
      <c r="J18" s="697" t="s">
        <v>828</v>
      </c>
      <c r="K18" s="698"/>
      <c r="L18" s="79" t="s">
        <v>828</v>
      </c>
      <c r="M18" s="79" t="s">
        <v>828</v>
      </c>
      <c r="N18" s="79"/>
      <c r="O18" s="79"/>
      <c r="P18" s="79"/>
      <c r="Q18" s="79" t="s">
        <v>828</v>
      </c>
      <c r="R18" s="79" t="s">
        <v>828</v>
      </c>
      <c r="S18" s="80" t="s">
        <v>828</v>
      </c>
    </row>
    <row r="19" spans="1:19" ht="24" customHeight="1" x14ac:dyDescent="0.25">
      <c r="A19" s="49" t="str">
        <f>Мероприятия!C9</f>
        <v>1.3.1.5</v>
      </c>
      <c r="B19" s="357" t="str">
        <f>Мероприятия!D9</f>
        <v>Установка Li-ion источника бесперебойного питания в д. Кия</v>
      </c>
      <c r="C19" s="49" t="str">
        <f>Мероприятия!E9</f>
        <v>K_ЗР.5</v>
      </c>
      <c r="D19" s="79" t="s">
        <v>1322</v>
      </c>
      <c r="E19" s="79" t="s">
        <v>1323</v>
      </c>
      <c r="F19" s="79" t="s">
        <v>1327</v>
      </c>
      <c r="G19" s="79" t="s">
        <v>828</v>
      </c>
      <c r="H19" s="79" t="s">
        <v>828</v>
      </c>
      <c r="I19" s="79" t="s">
        <v>828</v>
      </c>
      <c r="J19" s="697" t="s">
        <v>828</v>
      </c>
      <c r="K19" s="698"/>
      <c r="L19" s="79" t="s">
        <v>828</v>
      </c>
      <c r="M19" s="79" t="s">
        <v>828</v>
      </c>
      <c r="N19" s="79"/>
      <c r="O19" s="79"/>
      <c r="P19" s="79"/>
      <c r="Q19" s="79" t="s">
        <v>828</v>
      </c>
      <c r="R19" s="79" t="s">
        <v>828</v>
      </c>
      <c r="S19" s="80" t="s">
        <v>828</v>
      </c>
    </row>
    <row r="20" spans="1:19" ht="24" customHeight="1" x14ac:dyDescent="0.25">
      <c r="A20" s="49" t="str">
        <f>Мероприятия!C10</f>
        <v>1.3.1.6</v>
      </c>
      <c r="B20" s="357" t="str">
        <f>Мероприятия!D10</f>
        <v>Установка Li-ion источника бесперебойного питания в д. Куя</v>
      </c>
      <c r="C20" s="49" t="str">
        <f>Мероприятия!E10</f>
        <v>K_ЗР.6</v>
      </c>
      <c r="D20" s="79" t="s">
        <v>1322</v>
      </c>
      <c r="E20" s="79" t="s">
        <v>1323</v>
      </c>
      <c r="F20" s="79" t="s">
        <v>1499</v>
      </c>
      <c r="G20" s="79" t="s">
        <v>828</v>
      </c>
      <c r="H20" s="79" t="s">
        <v>828</v>
      </c>
      <c r="I20" s="79" t="s">
        <v>828</v>
      </c>
      <c r="J20" s="697" t="s">
        <v>828</v>
      </c>
      <c r="K20" s="698"/>
      <c r="L20" s="79" t="s">
        <v>828</v>
      </c>
      <c r="M20" s="79" t="s">
        <v>828</v>
      </c>
      <c r="N20" s="79"/>
      <c r="O20" s="79"/>
      <c r="P20" s="79"/>
      <c r="Q20" s="79" t="s">
        <v>828</v>
      </c>
      <c r="R20" s="79" t="s">
        <v>828</v>
      </c>
      <c r="S20" s="80" t="s">
        <v>828</v>
      </c>
    </row>
    <row r="21" spans="1:19" ht="24" customHeight="1" x14ac:dyDescent="0.25">
      <c r="A21" s="49" t="str">
        <f>Мероприятия!C11</f>
        <v>1.3.1.7</v>
      </c>
      <c r="B21" s="357" t="str">
        <f>Мероприятия!D11</f>
        <v>Установка Li-ion источника бесперебойного питания в д. Пылемец</v>
      </c>
      <c r="C21" s="49" t="str">
        <f>Мероприятия!E11</f>
        <v>K_ЗР.7</v>
      </c>
      <c r="D21" s="79" t="s">
        <v>1322</v>
      </c>
      <c r="E21" s="79" t="s">
        <v>1323</v>
      </c>
      <c r="F21" s="79" t="s">
        <v>1328</v>
      </c>
      <c r="G21" s="79" t="s">
        <v>828</v>
      </c>
      <c r="H21" s="79" t="s">
        <v>828</v>
      </c>
      <c r="I21" s="79" t="s">
        <v>828</v>
      </c>
      <c r="J21" s="697" t="s">
        <v>828</v>
      </c>
      <c r="K21" s="698"/>
      <c r="L21" s="79" t="s">
        <v>828</v>
      </c>
      <c r="M21" s="79" t="s">
        <v>828</v>
      </c>
      <c r="N21" s="79"/>
      <c r="O21" s="79"/>
      <c r="P21" s="79"/>
      <c r="Q21" s="79" t="s">
        <v>828</v>
      </c>
      <c r="R21" s="79" t="s">
        <v>828</v>
      </c>
      <c r="S21" s="80" t="s">
        <v>828</v>
      </c>
    </row>
    <row r="22" spans="1:19" ht="24" customHeight="1" x14ac:dyDescent="0.25">
      <c r="A22" s="49" t="str">
        <f>Мероприятия!C12</f>
        <v>1.3.1.8</v>
      </c>
      <c r="B22" s="357" t="str">
        <f>Мероприятия!D12</f>
        <v>Установка Li-ion источника бесперебойного питания в д. Тошвиска</v>
      </c>
      <c r="C22" s="49" t="str">
        <f>Мероприятия!E12</f>
        <v>K_ЗР.8</v>
      </c>
      <c r="D22" s="79" t="s">
        <v>1322</v>
      </c>
      <c r="E22" s="79" t="s">
        <v>1323</v>
      </c>
      <c r="F22" s="79" t="s">
        <v>1328</v>
      </c>
      <c r="G22" s="79" t="s">
        <v>828</v>
      </c>
      <c r="H22" s="79" t="s">
        <v>828</v>
      </c>
      <c r="I22" s="79" t="s">
        <v>828</v>
      </c>
      <c r="J22" s="697" t="s">
        <v>828</v>
      </c>
      <c r="K22" s="698"/>
      <c r="L22" s="79" t="s">
        <v>828</v>
      </c>
      <c r="M22" s="79" t="s">
        <v>828</v>
      </c>
      <c r="N22" s="79"/>
      <c r="O22" s="79"/>
      <c r="P22" s="79"/>
      <c r="Q22" s="79" t="s">
        <v>828</v>
      </c>
      <c r="R22" s="79" t="s">
        <v>828</v>
      </c>
      <c r="S22" s="80" t="s">
        <v>828</v>
      </c>
    </row>
    <row r="23" spans="1:19" ht="24" customHeight="1" x14ac:dyDescent="0.25">
      <c r="A23" s="49" t="str">
        <f>Мероприятия!C13</f>
        <v>1.3.1.9</v>
      </c>
      <c r="B23" s="357" t="str">
        <f>Мероприятия!D13</f>
        <v>Установка Li-ion источника бесперебойного питания в д. Щелино</v>
      </c>
      <c r="C23" s="49" t="str">
        <f>Мероприятия!E13</f>
        <v>K_ЗР.9</v>
      </c>
      <c r="D23" s="79" t="s">
        <v>1322</v>
      </c>
      <c r="E23" s="79" t="s">
        <v>1323</v>
      </c>
      <c r="F23" s="79" t="s">
        <v>1328</v>
      </c>
      <c r="G23" s="79" t="s">
        <v>828</v>
      </c>
      <c r="H23" s="79" t="s">
        <v>828</v>
      </c>
      <c r="I23" s="79" t="s">
        <v>828</v>
      </c>
      <c r="J23" s="697" t="s">
        <v>828</v>
      </c>
      <c r="K23" s="698"/>
      <c r="L23" s="79" t="s">
        <v>828</v>
      </c>
      <c r="M23" s="79" t="s">
        <v>828</v>
      </c>
      <c r="N23" s="79"/>
      <c r="O23" s="79"/>
      <c r="P23" s="79"/>
      <c r="Q23" s="79" t="s">
        <v>828</v>
      </c>
      <c r="R23" s="79" t="s">
        <v>828</v>
      </c>
      <c r="S23" s="80" t="s">
        <v>828</v>
      </c>
    </row>
    <row r="24" spans="1:19" ht="24" customHeight="1" x14ac:dyDescent="0.25">
      <c r="A24" s="49" t="str">
        <f>Мероприятия!C14</f>
        <v>1.5.1.1</v>
      </c>
      <c r="B24" s="357" t="str">
        <f>Мероприятия!D14</f>
        <v>Установка ветрогенераторов в д. Волонга (4 шт)</v>
      </c>
      <c r="C24" s="49" t="str">
        <f>Мероприятия!E14</f>
        <v>K_ЗР.10</v>
      </c>
      <c r="D24" s="79" t="s">
        <v>1322</v>
      </c>
      <c r="E24" s="79" t="s">
        <v>1323</v>
      </c>
      <c r="F24" s="79" t="s">
        <v>1326</v>
      </c>
      <c r="G24" s="79" t="s">
        <v>828</v>
      </c>
      <c r="H24" s="79" t="s">
        <v>828</v>
      </c>
      <c r="I24" s="79" t="s">
        <v>828</v>
      </c>
      <c r="J24" s="697" t="s">
        <v>828</v>
      </c>
      <c r="K24" s="698"/>
      <c r="L24" s="79" t="s">
        <v>828</v>
      </c>
      <c r="M24" s="79" t="s">
        <v>828</v>
      </c>
      <c r="N24" s="79"/>
      <c r="O24" s="79"/>
      <c r="P24" s="79"/>
      <c r="Q24" s="79" t="s">
        <v>828</v>
      </c>
      <c r="R24" s="79" t="s">
        <v>828</v>
      </c>
      <c r="S24" s="80" t="s">
        <v>828</v>
      </c>
    </row>
    <row r="25" spans="1:19" ht="24" customHeight="1" x14ac:dyDescent="0.25">
      <c r="A25" s="49" t="str">
        <f>Мероприятия!C15</f>
        <v>1.5.1.2</v>
      </c>
      <c r="B25" s="357" t="str">
        <f>Мероприятия!D15</f>
        <v>Установка ветрогенераторов в д. Мгла (4 шт)</v>
      </c>
      <c r="C25" s="49" t="str">
        <f>Мероприятия!E15</f>
        <v>K_ЗР.11</v>
      </c>
      <c r="D25" s="79" t="s">
        <v>1322</v>
      </c>
      <c r="E25" s="79" t="s">
        <v>1323</v>
      </c>
      <c r="F25" s="79" t="s">
        <v>1325</v>
      </c>
      <c r="G25" s="79" t="s">
        <v>828</v>
      </c>
      <c r="H25" s="79" t="s">
        <v>828</v>
      </c>
      <c r="I25" s="79" t="s">
        <v>828</v>
      </c>
      <c r="J25" s="697" t="s">
        <v>828</v>
      </c>
      <c r="K25" s="698"/>
      <c r="L25" s="79" t="s">
        <v>828</v>
      </c>
      <c r="M25" s="79" t="s">
        <v>828</v>
      </c>
      <c r="N25" s="79"/>
      <c r="O25" s="79"/>
      <c r="P25" s="79"/>
      <c r="Q25" s="79" t="s">
        <v>828</v>
      </c>
      <c r="R25" s="79" t="s">
        <v>828</v>
      </c>
      <c r="S25" s="80" t="s">
        <v>828</v>
      </c>
    </row>
    <row r="26" spans="1:19" ht="24" customHeight="1" x14ac:dyDescent="0.25">
      <c r="A26" s="49" t="str">
        <f>Мероприятия!C16</f>
        <v>1.5.1.3</v>
      </c>
      <c r="B26" s="357" t="str">
        <f>Мероприятия!D16</f>
        <v>Установка ветрогенераторов в д. Белушье (4 шт)</v>
      </c>
      <c r="C26" s="49" t="str">
        <f>Мероприятия!E16</f>
        <v>K_ЗР.12</v>
      </c>
      <c r="D26" s="79" t="s">
        <v>1322</v>
      </c>
      <c r="E26" s="79" t="s">
        <v>1323</v>
      </c>
      <c r="F26" s="79" t="s">
        <v>1326</v>
      </c>
      <c r="G26" s="79" t="s">
        <v>828</v>
      </c>
      <c r="H26" s="79" t="s">
        <v>828</v>
      </c>
      <c r="I26" s="79" t="s">
        <v>828</v>
      </c>
      <c r="J26" s="697" t="s">
        <v>828</v>
      </c>
      <c r="K26" s="698"/>
      <c r="L26" s="79" t="s">
        <v>828</v>
      </c>
      <c r="M26" s="79" t="s">
        <v>828</v>
      </c>
      <c r="N26" s="79"/>
      <c r="O26" s="79"/>
      <c r="P26" s="79"/>
      <c r="Q26" s="79" t="s">
        <v>828</v>
      </c>
      <c r="R26" s="79" t="s">
        <v>828</v>
      </c>
      <c r="S26" s="80" t="s">
        <v>828</v>
      </c>
    </row>
    <row r="27" spans="1:19" ht="24" customHeight="1" x14ac:dyDescent="0.25">
      <c r="A27" s="49" t="str">
        <f>Мероприятия!C17</f>
        <v>1.5.4.1</v>
      </c>
      <c r="B27" s="357" t="str">
        <f>Мероприятия!D17</f>
        <v>Создание интеллектуальной системы учета электрической энергии</v>
      </c>
      <c r="C27" s="49" t="str">
        <f>Мероприятия!E17</f>
        <v>K_ЗР.13</v>
      </c>
      <c r="D27" s="79" t="s">
        <v>1322</v>
      </c>
      <c r="E27" s="79" t="s">
        <v>1323</v>
      </c>
      <c r="F27" s="79" t="s">
        <v>1329</v>
      </c>
      <c r="G27" s="79" t="s">
        <v>828</v>
      </c>
      <c r="H27" s="79" t="s">
        <v>828</v>
      </c>
      <c r="I27" s="79" t="s">
        <v>828</v>
      </c>
      <c r="J27" s="697" t="s">
        <v>828</v>
      </c>
      <c r="K27" s="698"/>
      <c r="L27" s="79" t="s">
        <v>828</v>
      </c>
      <c r="M27" s="79" t="s">
        <v>828</v>
      </c>
      <c r="N27" s="79"/>
      <c r="O27" s="79"/>
      <c r="P27" s="79"/>
      <c r="Q27" s="79" t="s">
        <v>828</v>
      </c>
      <c r="R27" s="79" t="s">
        <v>828</v>
      </c>
      <c r="S27" s="80" t="s">
        <v>828</v>
      </c>
    </row>
    <row r="28" spans="1:19" ht="24" customHeight="1" x14ac:dyDescent="0.25">
      <c r="A28" s="49" t="str">
        <f>Мероприятия!C18</f>
        <v>1.3.1.10</v>
      </c>
      <c r="B28" s="357" t="str">
        <f>Мероприятия!D18</f>
        <v>Приобретение 2-х дизель-генераторов 200 кВт на ДЭС п. Усть-Кара</v>
      </c>
      <c r="C28" s="49" t="str">
        <f>Мероприятия!E18</f>
        <v>L_ЗР.14</v>
      </c>
      <c r="D28" s="79" t="s">
        <v>1322</v>
      </c>
      <c r="E28" s="79" t="s">
        <v>1323</v>
      </c>
      <c r="F28" s="79" t="s">
        <v>1495</v>
      </c>
      <c r="G28" s="79" t="s">
        <v>828</v>
      </c>
      <c r="H28" s="79" t="s">
        <v>828</v>
      </c>
      <c r="I28" s="79" t="s">
        <v>828</v>
      </c>
      <c r="J28" s="697" t="s">
        <v>828</v>
      </c>
      <c r="K28" s="698"/>
      <c r="L28" s="79" t="s">
        <v>828</v>
      </c>
      <c r="M28" s="79" t="s">
        <v>828</v>
      </c>
      <c r="N28" s="79"/>
      <c r="O28" s="79"/>
      <c r="P28" s="79"/>
      <c r="Q28" s="79" t="s">
        <v>828</v>
      </c>
      <c r="R28" s="79" t="s">
        <v>828</v>
      </c>
      <c r="S28" s="80" t="s">
        <v>828</v>
      </c>
    </row>
    <row r="29" spans="1:19" ht="24" customHeight="1" x14ac:dyDescent="0.25">
      <c r="A29" s="49" t="str">
        <f>Мероприятия!C19</f>
        <v>1.3.1.11</v>
      </c>
      <c r="B29" s="357" t="str">
        <f>Мероприятия!D19</f>
        <v>Приобретение 2-х дизель-генераторов 100 кВт на ДЭС п. Усть-Кара</v>
      </c>
      <c r="C29" s="49" t="str">
        <f>Мероприятия!E19</f>
        <v>L_ЗР.15</v>
      </c>
      <c r="D29" s="79" t="s">
        <v>1322</v>
      </c>
      <c r="E29" s="79" t="s">
        <v>1323</v>
      </c>
      <c r="F29" s="79" t="s">
        <v>1495</v>
      </c>
      <c r="G29" s="79" t="s">
        <v>828</v>
      </c>
      <c r="H29" s="79" t="s">
        <v>828</v>
      </c>
      <c r="I29" s="79" t="s">
        <v>828</v>
      </c>
      <c r="J29" s="697" t="s">
        <v>828</v>
      </c>
      <c r="K29" s="698"/>
      <c r="L29" s="79" t="s">
        <v>828</v>
      </c>
      <c r="M29" s="79" t="s">
        <v>828</v>
      </c>
      <c r="N29" s="79"/>
      <c r="O29" s="79"/>
      <c r="P29" s="79"/>
      <c r="Q29" s="79" t="s">
        <v>828</v>
      </c>
      <c r="R29" s="79" t="s">
        <v>828</v>
      </c>
      <c r="S29" s="80" t="s">
        <v>828</v>
      </c>
    </row>
    <row r="30" spans="1:19" ht="24" customHeight="1" x14ac:dyDescent="0.25">
      <c r="A30" s="49" t="str">
        <f>Мероприятия!C20</f>
        <v>1.3.1.12</v>
      </c>
      <c r="B30" s="357" t="str">
        <f>Мероприятия!D20</f>
        <v>Приобретение дизель-генератора 250 кВт на ДЭС п.Хорей-Вер</v>
      </c>
      <c r="C30" s="49" t="str">
        <f>Мероприятия!E20</f>
        <v>L_ЗР.16</v>
      </c>
      <c r="D30" s="79" t="s">
        <v>1322</v>
      </c>
      <c r="E30" s="79" t="s">
        <v>1323</v>
      </c>
      <c r="F30" s="79" t="s">
        <v>1496</v>
      </c>
      <c r="G30" s="79" t="s">
        <v>828</v>
      </c>
      <c r="H30" s="79" t="s">
        <v>828</v>
      </c>
      <c r="I30" s="79" t="s">
        <v>828</v>
      </c>
      <c r="J30" s="697" t="s">
        <v>828</v>
      </c>
      <c r="K30" s="698"/>
      <c r="L30" s="79" t="s">
        <v>828</v>
      </c>
      <c r="M30" s="79" t="s">
        <v>828</v>
      </c>
      <c r="N30" s="79"/>
      <c r="O30" s="79"/>
      <c r="P30" s="79"/>
      <c r="Q30" s="79" t="s">
        <v>828</v>
      </c>
      <c r="R30" s="79" t="s">
        <v>828</v>
      </c>
      <c r="S30" s="80" t="s">
        <v>828</v>
      </c>
    </row>
    <row r="31" spans="1:19" ht="24" customHeight="1" x14ac:dyDescent="0.25">
      <c r="A31" s="49" t="str">
        <f>Мероприятия!C21</f>
        <v>1.3.1.13</v>
      </c>
      <c r="B31" s="357" t="str">
        <f>Мероприятия!D21</f>
        <v>Приобретение дизель-генератора 30 кВт на ДЭС п.Варнек</v>
      </c>
      <c r="C31" s="49" t="str">
        <f>Мероприятия!E21</f>
        <v>L_ЗР.17</v>
      </c>
      <c r="D31" s="79" t="s">
        <v>1322</v>
      </c>
      <c r="E31" s="79" t="s">
        <v>1323</v>
      </c>
      <c r="F31" s="79" t="s">
        <v>1497</v>
      </c>
      <c r="G31" s="79" t="s">
        <v>828</v>
      </c>
      <c r="H31" s="79" t="s">
        <v>828</v>
      </c>
      <c r="I31" s="79" t="s">
        <v>828</v>
      </c>
      <c r="J31" s="697" t="s">
        <v>828</v>
      </c>
      <c r="K31" s="698"/>
      <c r="L31" s="79" t="s">
        <v>828</v>
      </c>
      <c r="M31" s="79" t="s">
        <v>828</v>
      </c>
      <c r="N31" s="79"/>
      <c r="O31" s="79"/>
      <c r="P31" s="79"/>
      <c r="Q31" s="79" t="s">
        <v>828</v>
      </c>
      <c r="R31" s="79" t="s">
        <v>828</v>
      </c>
      <c r="S31" s="80" t="s">
        <v>828</v>
      </c>
    </row>
    <row r="32" spans="1:19" ht="24" customHeight="1" x14ac:dyDescent="0.25">
      <c r="A32" s="49" t="str">
        <f>Мероприятия!C22</f>
        <v>1.3.1.14</v>
      </c>
      <c r="B32" s="357" t="str">
        <f>Мероприятия!D22</f>
        <v>Приобретение дизель-генератоа 60 кВт на ДЭС п.Варнек</v>
      </c>
      <c r="C32" s="49" t="str">
        <f>Мероприятия!E22</f>
        <v>L_ЗР.18</v>
      </c>
      <c r="D32" s="79" t="s">
        <v>1322</v>
      </c>
      <c r="E32" s="79" t="s">
        <v>1323</v>
      </c>
      <c r="F32" s="79" t="s">
        <v>1497</v>
      </c>
      <c r="G32" s="79" t="s">
        <v>828</v>
      </c>
      <c r="H32" s="79" t="s">
        <v>828</v>
      </c>
      <c r="I32" s="79" t="s">
        <v>828</v>
      </c>
      <c r="J32" s="697" t="s">
        <v>828</v>
      </c>
      <c r="K32" s="698"/>
      <c r="L32" s="79" t="s">
        <v>828</v>
      </c>
      <c r="M32" s="79" t="s">
        <v>828</v>
      </c>
      <c r="N32" s="79"/>
      <c r="O32" s="79"/>
      <c r="P32" s="79"/>
      <c r="Q32" s="79" t="s">
        <v>828</v>
      </c>
      <c r="R32" s="79" t="s">
        <v>828</v>
      </c>
      <c r="S32" s="80" t="s">
        <v>828</v>
      </c>
    </row>
    <row r="33" spans="1:19" ht="24" customHeight="1" x14ac:dyDescent="0.25">
      <c r="A33" s="49" t="str">
        <f>Мероприятия!C23</f>
        <v>1.3.1.15</v>
      </c>
      <c r="B33" s="357" t="str">
        <f>Мероприятия!D23</f>
        <v>Приобретение 2-х дизель-генераторов 200 кВт на ДЭС п. Каратайка</v>
      </c>
      <c r="C33" s="49" t="str">
        <f>Мероприятия!E23</f>
        <v>L_ЗР.19</v>
      </c>
      <c r="D33" s="79" t="s">
        <v>1322</v>
      </c>
      <c r="E33" s="79" t="s">
        <v>1323</v>
      </c>
      <c r="F33" s="79" t="s">
        <v>1497</v>
      </c>
      <c r="G33" s="79" t="s">
        <v>828</v>
      </c>
      <c r="H33" s="79" t="s">
        <v>828</v>
      </c>
      <c r="I33" s="79" t="s">
        <v>828</v>
      </c>
      <c r="J33" s="697" t="s">
        <v>828</v>
      </c>
      <c r="K33" s="698"/>
      <c r="L33" s="79" t="s">
        <v>828</v>
      </c>
      <c r="M33" s="79" t="s">
        <v>828</v>
      </c>
      <c r="N33" s="79"/>
      <c r="O33" s="79"/>
      <c r="P33" s="79"/>
      <c r="Q33" s="79" t="s">
        <v>828</v>
      </c>
      <c r="R33" s="79" t="s">
        <v>828</v>
      </c>
      <c r="S33" s="80" t="s">
        <v>828</v>
      </c>
    </row>
    <row r="34" spans="1:19" ht="24" customHeight="1" x14ac:dyDescent="0.25">
      <c r="A34" s="49" t="str">
        <f>Мероприятия!C24</f>
        <v>1.3.1.16</v>
      </c>
      <c r="B34" s="357" t="str">
        <f>Мероприятия!D24</f>
        <v>Приобретение 2-х дизель-генераторов 315 кВт на ДЭС п. Каратайка</v>
      </c>
      <c r="C34" s="49" t="str">
        <f>Мероприятия!E24</f>
        <v>L_ЗР.20</v>
      </c>
      <c r="D34" s="79" t="s">
        <v>1322</v>
      </c>
      <c r="E34" s="79" t="s">
        <v>1323</v>
      </c>
      <c r="F34" s="79" t="s">
        <v>1497</v>
      </c>
      <c r="G34" s="79" t="s">
        <v>828</v>
      </c>
      <c r="H34" s="79" t="s">
        <v>828</v>
      </c>
      <c r="I34" s="79" t="s">
        <v>828</v>
      </c>
      <c r="J34" s="697" t="s">
        <v>828</v>
      </c>
      <c r="K34" s="698"/>
      <c r="L34" s="79" t="s">
        <v>828</v>
      </c>
      <c r="M34" s="79" t="s">
        <v>828</v>
      </c>
      <c r="N34" s="79"/>
      <c r="O34" s="79"/>
      <c r="P34" s="79"/>
      <c r="Q34" s="79" t="s">
        <v>828</v>
      </c>
      <c r="R34" s="79" t="s">
        <v>828</v>
      </c>
      <c r="S34" s="80" t="s">
        <v>828</v>
      </c>
    </row>
    <row r="35" spans="1:19" ht="24" customHeight="1" x14ac:dyDescent="0.25">
      <c r="A35" s="49" t="str">
        <f>Мероприятия!C25</f>
        <v>1.3.1.17</v>
      </c>
      <c r="B35" s="357" t="str">
        <f>Мероприятия!D25</f>
        <v>Приобретение  2-х дизель-генераторов 30 кВт на ДЭС д. Мгла</v>
      </c>
      <c r="C35" s="49" t="str">
        <f>Мероприятия!E25</f>
        <v>L_ЗР.21</v>
      </c>
      <c r="D35" s="79" t="s">
        <v>1322</v>
      </c>
      <c r="E35" s="79" t="s">
        <v>1323</v>
      </c>
      <c r="F35" s="79" t="s">
        <v>1325</v>
      </c>
      <c r="G35" s="79" t="s">
        <v>828</v>
      </c>
      <c r="H35" s="79" t="s">
        <v>828</v>
      </c>
      <c r="I35" s="79" t="s">
        <v>828</v>
      </c>
      <c r="J35" s="697" t="s">
        <v>828</v>
      </c>
      <c r="K35" s="698"/>
      <c r="L35" s="79" t="s">
        <v>828</v>
      </c>
      <c r="M35" s="79" t="s">
        <v>828</v>
      </c>
      <c r="N35" s="79"/>
      <c r="O35" s="79"/>
      <c r="P35" s="79"/>
      <c r="Q35" s="79" t="s">
        <v>828</v>
      </c>
      <c r="R35" s="79" t="s">
        <v>828</v>
      </c>
      <c r="S35" s="80" t="s">
        <v>828</v>
      </c>
    </row>
    <row r="36" spans="1:19" ht="31.5" x14ac:dyDescent="0.25">
      <c r="A36" s="49" t="str">
        <f>Мероприятия!C26</f>
        <v>1.3.1.18</v>
      </c>
      <c r="B36" s="357" t="str">
        <f>Мероприятия!D26</f>
        <v>Приобретение 2-х  дизель-генераторов 30 кВт на ДЭС д.Вижас</v>
      </c>
      <c r="C36" s="49" t="str">
        <f>Мероприятия!E26</f>
        <v>L_ЗР.22</v>
      </c>
      <c r="D36" s="79" t="s">
        <v>1322</v>
      </c>
      <c r="E36" s="79" t="s">
        <v>1323</v>
      </c>
      <c r="F36" s="79" t="s">
        <v>1324</v>
      </c>
      <c r="G36" s="79" t="s">
        <v>828</v>
      </c>
      <c r="H36" s="79" t="s">
        <v>828</v>
      </c>
      <c r="I36" s="79" t="s">
        <v>828</v>
      </c>
      <c r="J36" s="697" t="s">
        <v>828</v>
      </c>
      <c r="K36" s="698"/>
      <c r="L36" s="79" t="s">
        <v>828</v>
      </c>
      <c r="M36" s="79" t="s">
        <v>828</v>
      </c>
      <c r="N36" s="79"/>
      <c r="O36" s="79"/>
      <c r="P36" s="79"/>
      <c r="Q36" s="79" t="s">
        <v>828</v>
      </c>
      <c r="R36" s="79" t="s">
        <v>828</v>
      </c>
      <c r="S36" s="80" t="s">
        <v>828</v>
      </c>
    </row>
    <row r="37" spans="1:19" ht="31.5" x14ac:dyDescent="0.25">
      <c r="A37" s="49" t="str">
        <f>Мероприятия!C27</f>
        <v>1.3.1.19</v>
      </c>
      <c r="B37" s="357" t="str">
        <f>Мероприятия!D27</f>
        <v>Приобретение 3-х  дизель-генераторов 60 кВт на ДЭС д.Вижас</v>
      </c>
      <c r="C37" s="49" t="str">
        <f>Мероприятия!E27</f>
        <v>L_ЗР.23</v>
      </c>
      <c r="D37" s="79" t="s">
        <v>1322</v>
      </c>
      <c r="E37" s="79" t="s">
        <v>1323</v>
      </c>
      <c r="F37" s="79" t="s">
        <v>1324</v>
      </c>
      <c r="G37" s="79" t="s">
        <v>828</v>
      </c>
      <c r="H37" s="79" t="s">
        <v>828</v>
      </c>
      <c r="I37" s="79" t="s">
        <v>828</v>
      </c>
      <c r="J37" s="697" t="s">
        <v>828</v>
      </c>
      <c r="K37" s="698"/>
      <c r="L37" s="79" t="s">
        <v>828</v>
      </c>
      <c r="M37" s="79" t="s">
        <v>828</v>
      </c>
      <c r="N37" s="79"/>
      <c r="O37" s="79"/>
      <c r="P37" s="79"/>
      <c r="Q37" s="79" t="s">
        <v>828</v>
      </c>
      <c r="R37" s="79" t="s">
        <v>828</v>
      </c>
      <c r="S37" s="80" t="s">
        <v>828</v>
      </c>
    </row>
    <row r="38" spans="1:19" ht="31.5" x14ac:dyDescent="0.25">
      <c r="A38" s="49" t="str">
        <f>Мероприятия!C28</f>
        <v>1.3.1.20</v>
      </c>
      <c r="B38" s="357" t="str">
        <f>Мероприятия!D28</f>
        <v>Приобретение 2-х дизель-генератов 30 кВт на ДЭС д.Снопа</v>
      </c>
      <c r="C38" s="49" t="str">
        <f>Мероприятия!E28</f>
        <v>L_ЗР.24</v>
      </c>
      <c r="D38" s="79" t="s">
        <v>1322</v>
      </c>
      <c r="E38" s="79" t="s">
        <v>1323</v>
      </c>
      <c r="F38" s="79" t="s">
        <v>1324</v>
      </c>
      <c r="G38" s="79" t="s">
        <v>828</v>
      </c>
      <c r="H38" s="79" t="s">
        <v>828</v>
      </c>
      <c r="I38" s="79" t="s">
        <v>828</v>
      </c>
      <c r="J38" s="697" t="s">
        <v>828</v>
      </c>
      <c r="K38" s="698"/>
      <c r="L38" s="79" t="s">
        <v>828</v>
      </c>
      <c r="M38" s="79" t="s">
        <v>828</v>
      </c>
      <c r="N38" s="79"/>
      <c r="O38" s="79"/>
      <c r="P38" s="79"/>
      <c r="Q38" s="79" t="s">
        <v>828</v>
      </c>
      <c r="R38" s="79" t="s">
        <v>828</v>
      </c>
      <c r="S38" s="80" t="s">
        <v>828</v>
      </c>
    </row>
    <row r="39" spans="1:19" ht="31.5" x14ac:dyDescent="0.25">
      <c r="A39" s="49" t="str">
        <f>Мероприятия!C29</f>
        <v>1.3.1.21</v>
      </c>
      <c r="B39" s="357" t="str">
        <f>Мероприятия!D29</f>
        <v>Приобретение 2-х дизель-генератов 30 кВт на ДЭС д.Белушье</v>
      </c>
      <c r="C39" s="49" t="str">
        <f>Мероприятия!E29</f>
        <v>L_ЗР.25</v>
      </c>
      <c r="D39" s="79" t="s">
        <v>1322</v>
      </c>
      <c r="E39" s="79" t="s">
        <v>1323</v>
      </c>
      <c r="F39" s="79" t="s">
        <v>1326</v>
      </c>
      <c r="G39" s="79" t="s">
        <v>828</v>
      </c>
      <c r="H39" s="79" t="s">
        <v>828</v>
      </c>
      <c r="I39" s="79" t="s">
        <v>828</v>
      </c>
      <c r="J39" s="697" t="s">
        <v>828</v>
      </c>
      <c r="K39" s="698"/>
      <c r="L39" s="79" t="s">
        <v>828</v>
      </c>
      <c r="M39" s="79" t="s">
        <v>828</v>
      </c>
      <c r="N39" s="79"/>
      <c r="O39" s="79"/>
      <c r="P39" s="79"/>
      <c r="Q39" s="79" t="s">
        <v>828</v>
      </c>
      <c r="R39" s="79" t="s">
        <v>828</v>
      </c>
      <c r="S39" s="80" t="s">
        <v>828</v>
      </c>
    </row>
    <row r="40" spans="1:19" ht="31.5" x14ac:dyDescent="0.25">
      <c r="A40" s="49" t="str">
        <f>Мероприятия!C30</f>
        <v>1.3.1.22</v>
      </c>
      <c r="B40" s="357" t="str">
        <f>Мероприятия!D30</f>
        <v>Приобретение 2-х дизель-генератов 30 кВт на ДЭС д.Устье</v>
      </c>
      <c r="C40" s="49" t="str">
        <f>Мероприятия!E30</f>
        <v>L_ЗР.26</v>
      </c>
      <c r="D40" s="79" t="s">
        <v>1322</v>
      </c>
      <c r="E40" s="79" t="s">
        <v>1323</v>
      </c>
      <c r="F40" s="79" t="s">
        <v>1500</v>
      </c>
      <c r="G40" s="79" t="s">
        <v>828</v>
      </c>
      <c r="H40" s="79" t="s">
        <v>828</v>
      </c>
      <c r="I40" s="79" t="s">
        <v>828</v>
      </c>
      <c r="J40" s="697" t="s">
        <v>828</v>
      </c>
      <c r="K40" s="698"/>
      <c r="L40" s="79" t="s">
        <v>828</v>
      </c>
      <c r="M40" s="79" t="s">
        <v>828</v>
      </c>
      <c r="N40" s="79"/>
      <c r="O40" s="79"/>
      <c r="P40" s="79"/>
      <c r="Q40" s="79" t="s">
        <v>828</v>
      </c>
      <c r="R40" s="79" t="s">
        <v>828</v>
      </c>
      <c r="S40" s="80" t="s">
        <v>828</v>
      </c>
    </row>
    <row r="41" spans="1:19" ht="31.5" x14ac:dyDescent="0.25">
      <c r="A41" s="49" t="str">
        <f>Мероприятия!C31</f>
        <v>1.3.1.23</v>
      </c>
      <c r="B41" s="357" t="str">
        <f>Мероприятия!D31</f>
        <v>Приобретение дизель-генератора 315 кВт на ДЭС п.Харута</v>
      </c>
      <c r="C41" s="49" t="str">
        <f>Мероприятия!E31</f>
        <v>L_ЗР.27</v>
      </c>
      <c r="D41" s="79" t="s">
        <v>1322</v>
      </c>
      <c r="E41" s="79" t="s">
        <v>1323</v>
      </c>
      <c r="F41" s="79" t="s">
        <v>1592</v>
      </c>
      <c r="G41" s="79" t="s">
        <v>828</v>
      </c>
      <c r="H41" s="79" t="s">
        <v>828</v>
      </c>
      <c r="I41" s="79" t="s">
        <v>828</v>
      </c>
      <c r="J41" s="697" t="s">
        <v>828</v>
      </c>
      <c r="K41" s="698"/>
      <c r="L41" s="79" t="s">
        <v>828</v>
      </c>
      <c r="M41" s="79" t="s">
        <v>828</v>
      </c>
      <c r="N41" s="79"/>
      <c r="O41" s="79"/>
      <c r="P41" s="79"/>
      <c r="Q41" s="79" t="s">
        <v>828</v>
      </c>
      <c r="R41" s="79" t="s">
        <v>828</v>
      </c>
      <c r="S41" s="80" t="s">
        <v>828</v>
      </c>
    </row>
    <row r="42" spans="1:19" ht="31.5" x14ac:dyDescent="0.25">
      <c r="A42" s="49" t="str">
        <f>Мероприятия!C32</f>
        <v>1.3.1.24</v>
      </c>
      <c r="B42" s="357" t="str">
        <f>Мероприятия!D32</f>
        <v>Приобретение 2-х дизель-генератов 30 кВт на ДЭС д.Чижа</v>
      </c>
      <c r="C42" s="49" t="str">
        <f>Мероприятия!E32</f>
        <v>L_ЗР.28</v>
      </c>
      <c r="D42" s="79" t="s">
        <v>1322</v>
      </c>
      <c r="E42" s="79" t="s">
        <v>1323</v>
      </c>
      <c r="F42" s="79" t="s">
        <v>1325</v>
      </c>
      <c r="G42" s="79" t="s">
        <v>828</v>
      </c>
      <c r="H42" s="79" t="s">
        <v>828</v>
      </c>
      <c r="I42" s="79" t="s">
        <v>828</v>
      </c>
      <c r="J42" s="697" t="s">
        <v>828</v>
      </c>
      <c r="K42" s="698"/>
      <c r="L42" s="79" t="s">
        <v>828</v>
      </c>
      <c r="M42" s="79" t="s">
        <v>828</v>
      </c>
      <c r="N42" s="79"/>
      <c r="O42" s="79"/>
      <c r="P42" s="79"/>
      <c r="Q42" s="79" t="s">
        <v>828</v>
      </c>
      <c r="R42" s="79" t="s">
        <v>828</v>
      </c>
      <c r="S42" s="80" t="s">
        <v>828</v>
      </c>
    </row>
    <row r="43" spans="1:19" ht="31.5" x14ac:dyDescent="0.25">
      <c r="A43" s="49" t="str">
        <f>Мероприятия!C33</f>
        <v>1.3.1.25</v>
      </c>
      <c r="B43" s="357" t="str">
        <f>Мероприятия!D33</f>
        <v>Приобретение 2-х  дизель-генераторов 60 кВт на ДЭС д.Чижа</v>
      </c>
      <c r="C43" s="49" t="str">
        <f>Мероприятия!E33</f>
        <v>L_ЗР.29</v>
      </c>
      <c r="D43" s="79" t="s">
        <v>1322</v>
      </c>
      <c r="E43" s="79" t="s">
        <v>1323</v>
      </c>
      <c r="F43" s="79" t="s">
        <v>1325</v>
      </c>
      <c r="G43" s="79" t="s">
        <v>828</v>
      </c>
      <c r="H43" s="79" t="s">
        <v>828</v>
      </c>
      <c r="I43" s="79" t="s">
        <v>828</v>
      </c>
      <c r="J43" s="697" t="s">
        <v>828</v>
      </c>
      <c r="K43" s="698"/>
      <c r="L43" s="79" t="s">
        <v>828</v>
      </c>
      <c r="M43" s="79" t="s">
        <v>828</v>
      </c>
      <c r="N43" s="79"/>
      <c r="O43" s="79"/>
      <c r="P43" s="79"/>
      <c r="Q43" s="79" t="s">
        <v>828</v>
      </c>
      <c r="R43" s="79" t="s">
        <v>828</v>
      </c>
      <c r="S43" s="80" t="s">
        <v>828</v>
      </c>
    </row>
    <row r="44" spans="1:19" ht="31.5" x14ac:dyDescent="0.25">
      <c r="A44" s="49" t="str">
        <f>Мероприятия!C34</f>
        <v>1.3.1.26</v>
      </c>
      <c r="B44" s="357" t="str">
        <f>Мероприятия!D34</f>
        <v>Приобретение дизель-генератора 100 кВт на ДЭС д.Каменка</v>
      </c>
      <c r="C44" s="49" t="str">
        <f>Мероприятия!E34</f>
        <v>L_ЗР.30</v>
      </c>
      <c r="D44" s="79" t="s">
        <v>1322</v>
      </c>
      <c r="E44" s="79" t="s">
        <v>1323</v>
      </c>
      <c r="F44" s="79" t="s">
        <v>1498</v>
      </c>
      <c r="G44" s="79" t="s">
        <v>828</v>
      </c>
      <c r="H44" s="79" t="s">
        <v>828</v>
      </c>
      <c r="I44" s="79" t="s">
        <v>828</v>
      </c>
      <c r="J44" s="697" t="s">
        <v>828</v>
      </c>
      <c r="K44" s="698"/>
      <c r="L44" s="79" t="s">
        <v>828</v>
      </c>
      <c r="M44" s="79" t="s">
        <v>828</v>
      </c>
      <c r="N44" s="79"/>
      <c r="O44" s="79"/>
      <c r="P44" s="79"/>
      <c r="Q44" s="79" t="s">
        <v>828</v>
      </c>
      <c r="R44" s="79" t="s">
        <v>828</v>
      </c>
      <c r="S44" s="80" t="s">
        <v>828</v>
      </c>
    </row>
    <row r="45" spans="1:19" ht="31.5" x14ac:dyDescent="0.25">
      <c r="A45" s="49" t="str">
        <f>Мероприятия!C35</f>
        <v>1.3.1.27</v>
      </c>
      <c r="B45" s="357" t="str">
        <f>Мероприятия!D35</f>
        <v>Приобретение дизель-генератора 60 кВт на ДЭС д.Каменка</v>
      </c>
      <c r="C45" s="49" t="str">
        <f>Мероприятия!E35</f>
        <v>L_ЗР.31</v>
      </c>
      <c r="D45" s="79" t="s">
        <v>1322</v>
      </c>
      <c r="E45" s="79" t="s">
        <v>1323</v>
      </c>
      <c r="F45" s="79" t="s">
        <v>1498</v>
      </c>
      <c r="G45" s="79" t="s">
        <v>828</v>
      </c>
      <c r="H45" s="79" t="s">
        <v>828</v>
      </c>
      <c r="I45" s="79" t="s">
        <v>828</v>
      </c>
      <c r="J45" s="697" t="s">
        <v>828</v>
      </c>
      <c r="K45" s="698"/>
      <c r="L45" s="79" t="s">
        <v>828</v>
      </c>
      <c r="M45" s="79" t="s">
        <v>828</v>
      </c>
      <c r="N45" s="79"/>
      <c r="O45" s="79"/>
      <c r="P45" s="79"/>
      <c r="Q45" s="79" t="s">
        <v>828</v>
      </c>
      <c r="R45" s="79" t="s">
        <v>828</v>
      </c>
      <c r="S45" s="80" t="s">
        <v>828</v>
      </c>
    </row>
    <row r="46" spans="1:19" ht="31.5" x14ac:dyDescent="0.25">
      <c r="A46" s="49" t="str">
        <f>Мероприятия!C36</f>
        <v>1.3.1.28</v>
      </c>
      <c r="B46" s="357" t="str">
        <f>Мероприятия!D36</f>
        <v>Приобретение 2-х дизель-генератов 30 кВт на ДЭС д.Волонга</v>
      </c>
      <c r="C46" s="49" t="str">
        <f>Мероприятия!E36</f>
        <v>L_ЗР.32</v>
      </c>
      <c r="D46" s="79" t="s">
        <v>1322</v>
      </c>
      <c r="E46" s="79" t="s">
        <v>1323</v>
      </c>
      <c r="F46" s="79" t="s">
        <v>1326</v>
      </c>
      <c r="G46" s="79" t="s">
        <v>828</v>
      </c>
      <c r="H46" s="79" t="s">
        <v>828</v>
      </c>
      <c r="I46" s="79" t="s">
        <v>828</v>
      </c>
      <c r="J46" s="697" t="s">
        <v>828</v>
      </c>
      <c r="K46" s="698"/>
      <c r="L46" s="79" t="s">
        <v>828</v>
      </c>
      <c r="M46" s="79" t="s">
        <v>828</v>
      </c>
      <c r="N46" s="79"/>
      <c r="O46" s="79"/>
      <c r="P46" s="79"/>
      <c r="Q46" s="79" t="s">
        <v>828</v>
      </c>
      <c r="R46" s="79" t="s">
        <v>828</v>
      </c>
      <c r="S46" s="80" t="s">
        <v>828</v>
      </c>
    </row>
    <row r="47" spans="1:19" ht="31.5" x14ac:dyDescent="0.25">
      <c r="A47" s="49" t="str">
        <f>Мероприятия!C37</f>
        <v>1.3.1.29</v>
      </c>
      <c r="B47" s="357" t="str">
        <f>Мероприятия!D37</f>
        <v>Приобретение дизель-генератора 60 кВт на ДЭС д.Макарово</v>
      </c>
      <c r="C47" s="49" t="str">
        <f>Мероприятия!E37</f>
        <v>L_ЗР.33</v>
      </c>
      <c r="D47" s="79" t="s">
        <v>1322</v>
      </c>
      <c r="E47" s="79" t="s">
        <v>1323</v>
      </c>
      <c r="F47" s="79" t="s">
        <v>1500</v>
      </c>
      <c r="G47" s="79" t="s">
        <v>828</v>
      </c>
      <c r="H47" s="79" t="s">
        <v>828</v>
      </c>
      <c r="I47" s="79" t="s">
        <v>828</v>
      </c>
      <c r="J47" s="697" t="s">
        <v>828</v>
      </c>
      <c r="K47" s="698"/>
      <c r="L47" s="79" t="s">
        <v>828</v>
      </c>
      <c r="M47" s="79" t="s">
        <v>828</v>
      </c>
      <c r="N47" s="79"/>
      <c r="O47" s="79"/>
      <c r="P47" s="79"/>
      <c r="Q47" s="79" t="s">
        <v>828</v>
      </c>
      <c r="R47" s="79" t="s">
        <v>828</v>
      </c>
      <c r="S47" s="80" t="s">
        <v>828</v>
      </c>
    </row>
    <row r="48" spans="1:19" ht="31.5" x14ac:dyDescent="0.25">
      <c r="A48" s="49" t="str">
        <f>Мероприятия!C38</f>
        <v>1.3.1.30</v>
      </c>
      <c r="B48" s="357" t="str">
        <f>Мероприятия!D38</f>
        <v>Приобретение 2-х  дизель-генераторов 60 кВт на ДЭС д.Куя</v>
      </c>
      <c r="C48" s="49" t="str">
        <f>Мероприятия!E38</f>
        <v>L_ЗР.34</v>
      </c>
      <c r="D48" s="79" t="s">
        <v>1322</v>
      </c>
      <c r="E48" s="79" t="s">
        <v>1323</v>
      </c>
      <c r="F48" s="79" t="s">
        <v>1499</v>
      </c>
      <c r="G48" s="79" t="s">
        <v>828</v>
      </c>
      <c r="H48" s="79" t="s">
        <v>828</v>
      </c>
      <c r="I48" s="79" t="s">
        <v>828</v>
      </c>
      <c r="J48" s="697" t="s">
        <v>828</v>
      </c>
      <c r="K48" s="698"/>
      <c r="L48" s="79" t="s">
        <v>828</v>
      </c>
      <c r="M48" s="79" t="s">
        <v>828</v>
      </c>
      <c r="N48" s="79"/>
      <c r="O48" s="79"/>
      <c r="P48" s="79"/>
      <c r="Q48" s="79" t="s">
        <v>828</v>
      </c>
      <c r="R48" s="79" t="s">
        <v>828</v>
      </c>
      <c r="S48" s="80" t="s">
        <v>828</v>
      </c>
    </row>
    <row r="49" spans="1:19" ht="31.5" x14ac:dyDescent="0.25">
      <c r="A49" s="49" t="str">
        <f>Мероприятия!C39</f>
        <v>1.3.1.31</v>
      </c>
      <c r="B49" s="357" t="str">
        <f>Мероприятия!D39</f>
        <v>Приобретение дизель-генератора 16 кВт на ДЭС д.Кия</v>
      </c>
      <c r="C49" s="49" t="str">
        <f>Мероприятия!E39</f>
        <v>L_ЗР.35</v>
      </c>
      <c r="D49" s="79" t="s">
        <v>1322</v>
      </c>
      <c r="E49" s="79" t="s">
        <v>1323</v>
      </c>
      <c r="F49" s="79" t="s">
        <v>1327</v>
      </c>
      <c r="G49" s="79" t="s">
        <v>828</v>
      </c>
      <c r="H49" s="79" t="s">
        <v>828</v>
      </c>
      <c r="I49" s="79" t="s">
        <v>828</v>
      </c>
      <c r="J49" s="697" t="s">
        <v>828</v>
      </c>
      <c r="K49" s="698"/>
      <c r="L49" s="79" t="s">
        <v>828</v>
      </c>
      <c r="M49" s="79" t="s">
        <v>828</v>
      </c>
      <c r="N49" s="79"/>
      <c r="O49" s="79"/>
      <c r="P49" s="79"/>
      <c r="Q49" s="79" t="s">
        <v>828</v>
      </c>
      <c r="R49" s="79" t="s">
        <v>828</v>
      </c>
      <c r="S49" s="80" t="s">
        <v>828</v>
      </c>
    </row>
    <row r="50" spans="1:19" ht="31.5" x14ac:dyDescent="0.25">
      <c r="A50" s="49" t="str">
        <f>Мероприятия!C40</f>
        <v>1.3.1.32</v>
      </c>
      <c r="B50" s="357" t="str">
        <f>Мероприятия!D40</f>
        <v>Приобретение дизель-генератора 60 кВт на ДЭС д. Пылемец</v>
      </c>
      <c r="C50" s="49" t="str">
        <f>Мероприятия!E40</f>
        <v>L_ЗР.36</v>
      </c>
      <c r="D50" s="79" t="s">
        <v>1322</v>
      </c>
      <c r="E50" s="79" t="s">
        <v>1323</v>
      </c>
      <c r="F50" s="79" t="s">
        <v>1328</v>
      </c>
      <c r="G50" s="79" t="s">
        <v>828</v>
      </c>
      <c r="H50" s="79" t="s">
        <v>828</v>
      </c>
      <c r="I50" s="79" t="s">
        <v>828</v>
      </c>
      <c r="J50" s="697" t="s">
        <v>828</v>
      </c>
      <c r="K50" s="698"/>
      <c r="L50" s="79" t="s">
        <v>828</v>
      </c>
      <c r="M50" s="79" t="s">
        <v>828</v>
      </c>
      <c r="N50" s="79"/>
      <c r="O50" s="79"/>
      <c r="P50" s="79"/>
      <c r="Q50" s="79" t="s">
        <v>828</v>
      </c>
      <c r="R50" s="79" t="s">
        <v>828</v>
      </c>
      <c r="S50" s="80" t="s">
        <v>828</v>
      </c>
    </row>
    <row r="51" spans="1:19" ht="31.5" x14ac:dyDescent="0.25">
      <c r="A51" s="49" t="str">
        <f>Мероприятия!C41</f>
        <v>1.3.1.33</v>
      </c>
      <c r="B51" s="357" t="str">
        <f>Мероприятия!D41</f>
        <v>Приобретение 2-х дизель-генераторов 200 кВт на ДЭС д. Лабожское</v>
      </c>
      <c r="C51" s="49" t="str">
        <f>Мероприятия!E41</f>
        <v>L_ЗР.37</v>
      </c>
      <c r="D51" s="79" t="s">
        <v>1322</v>
      </c>
      <c r="E51" s="79" t="s">
        <v>1323</v>
      </c>
      <c r="F51" s="79" t="s">
        <v>1328</v>
      </c>
      <c r="G51" s="79" t="s">
        <v>828</v>
      </c>
      <c r="H51" s="79" t="s">
        <v>828</v>
      </c>
      <c r="I51" s="79" t="s">
        <v>828</v>
      </c>
      <c r="J51" s="697" t="s">
        <v>828</v>
      </c>
      <c r="K51" s="698"/>
      <c r="L51" s="79" t="s">
        <v>828</v>
      </c>
      <c r="M51" s="79" t="s">
        <v>828</v>
      </c>
      <c r="N51" s="79"/>
      <c r="O51" s="79"/>
      <c r="P51" s="79"/>
      <c r="Q51" s="79" t="s">
        <v>828</v>
      </c>
      <c r="R51" s="79" t="s">
        <v>828</v>
      </c>
      <c r="S51" s="80" t="s">
        <v>828</v>
      </c>
    </row>
    <row r="52" spans="1:19" ht="31.5" x14ac:dyDescent="0.25">
      <c r="A52" s="49" t="str">
        <f>Мероприятия!C42</f>
        <v>1.3.1.34</v>
      </c>
      <c r="B52" s="357" t="str">
        <f>Мероприятия!D42</f>
        <v>Приобретение 2-х  дизель-генераторов 60 кВт на ДЭС д.Тошвиска</v>
      </c>
      <c r="C52" s="49" t="str">
        <f>Мероприятия!E42</f>
        <v>L_ЗР.38</v>
      </c>
      <c r="D52" s="79" t="s">
        <v>1322</v>
      </c>
      <c r="E52" s="79" t="s">
        <v>1323</v>
      </c>
      <c r="F52" s="79" t="s">
        <v>1328</v>
      </c>
      <c r="G52" s="79" t="s">
        <v>828</v>
      </c>
      <c r="H52" s="79" t="s">
        <v>828</v>
      </c>
      <c r="I52" s="79" t="s">
        <v>828</v>
      </c>
      <c r="J52" s="697" t="s">
        <v>828</v>
      </c>
      <c r="K52" s="698"/>
      <c r="L52" s="79" t="s">
        <v>828</v>
      </c>
      <c r="M52" s="79" t="s">
        <v>828</v>
      </c>
      <c r="N52" s="79"/>
      <c r="O52" s="79"/>
      <c r="P52" s="79"/>
      <c r="Q52" s="79" t="s">
        <v>828</v>
      </c>
      <c r="R52" s="79" t="s">
        <v>828</v>
      </c>
      <c r="S52" s="80" t="s">
        <v>828</v>
      </c>
    </row>
    <row r="53" spans="1:19" ht="31.5" x14ac:dyDescent="0.25">
      <c r="A53" s="49" t="str">
        <f>Мероприятия!C43</f>
        <v>1.3.1.35</v>
      </c>
      <c r="B53" s="357" t="str">
        <f>Мероприятия!D43</f>
        <v>Приобретение дизель-генератора 315 кВт на ДЭС с. Великовисочное</v>
      </c>
      <c r="C53" s="49" t="str">
        <f>Мероприятия!E43</f>
        <v>L_ЗР.39</v>
      </c>
      <c r="D53" s="79" t="s">
        <v>1322</v>
      </c>
      <c r="E53" s="79" t="s">
        <v>1323</v>
      </c>
      <c r="F53" s="79" t="s">
        <v>1328</v>
      </c>
      <c r="G53" s="79" t="s">
        <v>828</v>
      </c>
      <c r="H53" s="79" t="s">
        <v>828</v>
      </c>
      <c r="I53" s="79" t="s">
        <v>828</v>
      </c>
      <c r="J53" s="697" t="s">
        <v>828</v>
      </c>
      <c r="K53" s="698"/>
      <c r="L53" s="79" t="s">
        <v>828</v>
      </c>
      <c r="M53" s="79" t="s">
        <v>828</v>
      </c>
      <c r="N53" s="79"/>
      <c r="O53" s="79"/>
      <c r="P53" s="79"/>
      <c r="Q53" s="79" t="s">
        <v>828</v>
      </c>
      <c r="R53" s="79" t="s">
        <v>828</v>
      </c>
      <c r="S53" s="80" t="s">
        <v>828</v>
      </c>
    </row>
    <row r="54" spans="1:19" ht="31.5" x14ac:dyDescent="0.25">
      <c r="A54" s="49" t="str">
        <f>Мероприятия!C44</f>
        <v>1.3.1.36</v>
      </c>
      <c r="B54" s="357" t="str">
        <f>Мероприятия!D44</f>
        <v>Приобретение дизель-генерара 60 кВт на ДЭС д.Снопа</v>
      </c>
      <c r="C54" s="49" t="str">
        <f>Мероприятия!E44</f>
        <v>M_ЗР.40</v>
      </c>
      <c r="D54" s="79" t="s">
        <v>1322</v>
      </c>
      <c r="E54" s="79" t="s">
        <v>1323</v>
      </c>
      <c r="F54" s="79" t="s">
        <v>1324</v>
      </c>
      <c r="G54" s="79" t="s">
        <v>828</v>
      </c>
      <c r="H54" s="79" t="s">
        <v>828</v>
      </c>
      <c r="I54" s="79" t="s">
        <v>828</v>
      </c>
      <c r="J54" s="697" t="s">
        <v>828</v>
      </c>
      <c r="K54" s="698"/>
      <c r="L54" s="79" t="s">
        <v>828</v>
      </c>
      <c r="M54" s="79" t="s">
        <v>828</v>
      </c>
      <c r="N54" s="79"/>
      <c r="O54" s="79"/>
      <c r="P54" s="79"/>
      <c r="Q54" s="79" t="s">
        <v>828</v>
      </c>
      <c r="R54" s="79" t="s">
        <v>828</v>
      </c>
      <c r="S54" s="80" t="s">
        <v>828</v>
      </c>
    </row>
    <row r="55" spans="1:19" ht="31.5" x14ac:dyDescent="0.25">
      <c r="A55" s="49" t="str">
        <f>Мероприятия!C45</f>
        <v>1.3.1.37</v>
      </c>
      <c r="B55" s="357" t="str">
        <f>Мероприятия!D45</f>
        <v>Приобретение 2-х дизель-генераторов 315 кВт на ДЭС п.Хорей-Вер</v>
      </c>
      <c r="C55" s="49" t="str">
        <f>Мероприятия!E45</f>
        <v>M_ЗР.41</v>
      </c>
      <c r="D55" s="79" t="s">
        <v>1322</v>
      </c>
      <c r="E55" s="79" t="s">
        <v>1323</v>
      </c>
      <c r="F55" s="79" t="s">
        <v>1496</v>
      </c>
      <c r="G55" s="79" t="s">
        <v>828</v>
      </c>
      <c r="H55" s="79" t="s">
        <v>828</v>
      </c>
      <c r="I55" s="79" t="s">
        <v>828</v>
      </c>
      <c r="J55" s="697" t="s">
        <v>828</v>
      </c>
      <c r="K55" s="698"/>
      <c r="L55" s="79" t="s">
        <v>828</v>
      </c>
      <c r="M55" s="79" t="s">
        <v>828</v>
      </c>
      <c r="N55" s="79"/>
      <c r="O55" s="79"/>
      <c r="P55" s="79"/>
      <c r="Q55" s="79" t="s">
        <v>828</v>
      </c>
      <c r="R55" s="79" t="s">
        <v>828</v>
      </c>
      <c r="S55" s="80" t="s">
        <v>828</v>
      </c>
    </row>
    <row r="56" spans="1:19" ht="31.5" x14ac:dyDescent="0.25">
      <c r="A56" s="49" t="str">
        <f>Мероприятия!C46</f>
        <v>1.3.1.38</v>
      </c>
      <c r="B56" s="357" t="str">
        <f>Мероприятия!D46</f>
        <v>Приобретение 2-х дизель-генераторов 200 кВт на ДЭС с. Несь</v>
      </c>
      <c r="C56" s="49" t="str">
        <f>Мероприятия!E46</f>
        <v>M_ЗР.42</v>
      </c>
      <c r="D56" s="79" t="s">
        <v>1322</v>
      </c>
      <c r="E56" s="79" t="s">
        <v>1323</v>
      </c>
      <c r="F56" s="79" t="s">
        <v>1325</v>
      </c>
      <c r="G56" s="79" t="s">
        <v>828</v>
      </c>
      <c r="H56" s="79" t="s">
        <v>828</v>
      </c>
      <c r="I56" s="79" t="s">
        <v>828</v>
      </c>
      <c r="J56" s="697" t="s">
        <v>828</v>
      </c>
      <c r="K56" s="698"/>
      <c r="L56" s="79" t="s">
        <v>828</v>
      </c>
      <c r="M56" s="79" t="s">
        <v>828</v>
      </c>
      <c r="N56" s="79"/>
      <c r="O56" s="79"/>
      <c r="P56" s="79"/>
      <c r="Q56" s="79" t="s">
        <v>828</v>
      </c>
      <c r="R56" s="79" t="s">
        <v>828</v>
      </c>
      <c r="S56" s="80" t="s">
        <v>828</v>
      </c>
    </row>
    <row r="57" spans="1:19" ht="31.5" x14ac:dyDescent="0.25">
      <c r="A57" s="49" t="str">
        <f>Мероприятия!C47</f>
        <v>1.3.1.39</v>
      </c>
      <c r="B57" s="357" t="str">
        <f>Мероприятия!D47</f>
        <v>Приобретение 2-х дизель-генераторов 100 кВт на ДЭС д.Хонгурей</v>
      </c>
      <c r="C57" s="49" t="str">
        <f>Мероприятия!E47</f>
        <v>M_ЗР.43</v>
      </c>
      <c r="D57" s="79" t="s">
        <v>1322</v>
      </c>
      <c r="E57" s="79" t="s">
        <v>1323</v>
      </c>
      <c r="F57" s="79" t="s">
        <v>1498</v>
      </c>
      <c r="G57" s="79" t="s">
        <v>828</v>
      </c>
      <c r="H57" s="79" t="s">
        <v>828</v>
      </c>
      <c r="I57" s="79" t="s">
        <v>828</v>
      </c>
      <c r="J57" s="697" t="s">
        <v>828</v>
      </c>
      <c r="K57" s="698"/>
      <c r="L57" s="79" t="s">
        <v>828</v>
      </c>
      <c r="M57" s="79" t="s">
        <v>828</v>
      </c>
      <c r="N57" s="79"/>
      <c r="O57" s="79"/>
      <c r="P57" s="79"/>
      <c r="Q57" s="79" t="s">
        <v>828</v>
      </c>
      <c r="R57" s="79" t="s">
        <v>828</v>
      </c>
      <c r="S57" s="80" t="s">
        <v>828</v>
      </c>
    </row>
    <row r="58" spans="1:19" ht="31.5" x14ac:dyDescent="0.25">
      <c r="A58" s="49" t="str">
        <f>Мероприятия!C48</f>
        <v>1.3.1.40</v>
      </c>
      <c r="B58" s="357" t="str">
        <f>Мероприятия!D48</f>
        <v>Приобретение дизель-генератора 100 кВт на ДЭС д.Макарово</v>
      </c>
      <c r="C58" s="49" t="str">
        <f>Мероприятия!E48</f>
        <v>M_ЗР.44</v>
      </c>
      <c r="D58" s="79" t="s">
        <v>1322</v>
      </c>
      <c r="E58" s="79" t="s">
        <v>1323</v>
      </c>
      <c r="F58" s="79" t="s">
        <v>1500</v>
      </c>
      <c r="G58" s="79" t="s">
        <v>828</v>
      </c>
      <c r="H58" s="79" t="s">
        <v>828</v>
      </c>
      <c r="I58" s="79" t="s">
        <v>828</v>
      </c>
      <c r="J58" s="697" t="s">
        <v>828</v>
      </c>
      <c r="K58" s="698"/>
      <c r="L58" s="79" t="s">
        <v>828</v>
      </c>
      <c r="M58" s="79" t="s">
        <v>828</v>
      </c>
      <c r="N58" s="79"/>
      <c r="O58" s="79"/>
      <c r="P58" s="79"/>
      <c r="Q58" s="79" t="s">
        <v>828</v>
      </c>
      <c r="R58" s="79" t="s">
        <v>828</v>
      </c>
      <c r="S58" s="80" t="s">
        <v>828</v>
      </c>
    </row>
    <row r="59" spans="1:19" ht="31.5" x14ac:dyDescent="0.25">
      <c r="A59" s="49" t="str">
        <f>Мероприятия!C49</f>
        <v>1.3.1.41</v>
      </c>
      <c r="B59" s="357" t="str">
        <f>Мероприятия!D49</f>
        <v>Приобретение дизель-генератора 30 кВт на ДЭС д.Кия</v>
      </c>
      <c r="C59" s="49" t="str">
        <f>Мероприятия!E49</f>
        <v>M_ЗР.45</v>
      </c>
      <c r="D59" s="79" t="s">
        <v>1322</v>
      </c>
      <c r="E59" s="79" t="s">
        <v>1323</v>
      </c>
      <c r="F59" s="79" t="s">
        <v>1327</v>
      </c>
      <c r="G59" s="79" t="s">
        <v>828</v>
      </c>
      <c r="H59" s="79" t="s">
        <v>828</v>
      </c>
      <c r="I59" s="79" t="s">
        <v>828</v>
      </c>
      <c r="J59" s="697" t="s">
        <v>828</v>
      </c>
      <c r="K59" s="698"/>
      <c r="L59" s="79" t="s">
        <v>828</v>
      </c>
      <c r="M59" s="79" t="s">
        <v>828</v>
      </c>
      <c r="N59" s="79"/>
      <c r="O59" s="79"/>
      <c r="P59" s="79"/>
      <c r="Q59" s="79" t="s">
        <v>828</v>
      </c>
      <c r="R59" s="79" t="s">
        <v>828</v>
      </c>
      <c r="S59" s="80" t="s">
        <v>828</v>
      </c>
    </row>
  </sheetData>
  <mergeCells count="50">
    <mergeCell ref="J56:K56"/>
    <mergeCell ref="J57:K57"/>
    <mergeCell ref="J58:K58"/>
    <mergeCell ref="J59:K59"/>
    <mergeCell ref="J51:K51"/>
    <mergeCell ref="J52:K52"/>
    <mergeCell ref="J53:K53"/>
    <mergeCell ref="J54:K54"/>
    <mergeCell ref="J55:K55"/>
    <mergeCell ref="J46:K46"/>
    <mergeCell ref="J47:K47"/>
    <mergeCell ref="J48:K48"/>
    <mergeCell ref="J49:K49"/>
    <mergeCell ref="J50:K50"/>
    <mergeCell ref="J41:K41"/>
    <mergeCell ref="J42:K42"/>
    <mergeCell ref="J43:K43"/>
    <mergeCell ref="J44:K44"/>
    <mergeCell ref="J45:K45"/>
    <mergeCell ref="J36:K36"/>
    <mergeCell ref="J37:K37"/>
    <mergeCell ref="J38:K38"/>
    <mergeCell ref="J39:K39"/>
    <mergeCell ref="J40:K40"/>
    <mergeCell ref="J15:K15"/>
    <mergeCell ref="Q1:S1"/>
    <mergeCell ref="A3:R3"/>
    <mergeCell ref="I6:M6"/>
    <mergeCell ref="J13:K13"/>
    <mergeCell ref="J14:K14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</mergeCells>
  <pageMargins left="0.59055118110236227" right="0.59055118110236227" top="0.78740157480314965" bottom="0.39370078740157483" header="0.19685039370078741" footer="0.19685039370078741"/>
  <pageSetup paperSize="9" scale="62" fitToHeight="3" pageOrder="overThenDown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view="pageBreakPreview" zoomScale="115" zoomScaleNormal="100" zoomScaleSheetLayoutView="115" workbookViewId="0">
      <selection activeCell="I9" sqref="I9"/>
    </sheetView>
  </sheetViews>
  <sheetFormatPr defaultRowHeight="15" outlineLevelRow="1" x14ac:dyDescent="0.25"/>
  <cols>
    <col min="1" max="1" width="6.7109375" style="12" customWidth="1"/>
    <col min="2" max="2" width="15.28515625" style="12" customWidth="1"/>
    <col min="3" max="3" width="10.42578125" style="12" customWidth="1"/>
    <col min="4" max="4" width="11.28515625" style="12" customWidth="1"/>
    <col min="5" max="5" width="12.7109375" style="12" customWidth="1"/>
    <col min="6" max="6" width="17.85546875" style="12" customWidth="1"/>
    <col min="7" max="7" width="10.5703125" style="12" customWidth="1"/>
    <col min="8" max="8" width="5.5703125" style="12" customWidth="1"/>
    <col min="9" max="9" width="6.7109375" style="12" customWidth="1"/>
    <col min="10" max="10" width="9.5703125" style="12" customWidth="1"/>
    <col min="11" max="11" width="9.42578125" style="12" customWidth="1"/>
    <col min="12" max="14" width="11.7109375" style="12" customWidth="1"/>
    <col min="15" max="16" width="6.28515625" style="12" customWidth="1"/>
    <col min="17" max="18" width="11.7109375" style="12" customWidth="1"/>
    <col min="19" max="20" width="6.28515625" style="12" customWidth="1"/>
    <col min="21" max="21" width="15.5703125" style="12" customWidth="1"/>
    <col min="22" max="22" width="9.140625" style="12"/>
    <col min="23" max="23" width="13" style="12" customWidth="1"/>
    <col min="24" max="24" width="9.140625" style="12"/>
    <col min="25" max="26" width="6.28515625" style="12" customWidth="1"/>
    <col min="27" max="30" width="6.85546875" style="12" customWidth="1"/>
    <col min="31" max="256" width="9.140625" style="12"/>
    <col min="257" max="257" width="6.7109375" style="12" customWidth="1"/>
    <col min="258" max="258" width="15.28515625" style="12" customWidth="1"/>
    <col min="259" max="259" width="10.42578125" style="12" customWidth="1"/>
    <col min="260" max="260" width="11.28515625" style="12" customWidth="1"/>
    <col min="261" max="261" width="12.7109375" style="12" customWidth="1"/>
    <col min="262" max="262" width="17.85546875" style="12" customWidth="1"/>
    <col min="263" max="263" width="10.5703125" style="12" customWidth="1"/>
    <col min="264" max="264" width="5.5703125" style="12" customWidth="1"/>
    <col min="265" max="265" width="6.7109375" style="12" customWidth="1"/>
    <col min="266" max="266" width="9.5703125" style="12" customWidth="1"/>
    <col min="267" max="267" width="9.42578125" style="12" customWidth="1"/>
    <col min="268" max="270" width="11.7109375" style="12" customWidth="1"/>
    <col min="271" max="272" width="6.28515625" style="12" customWidth="1"/>
    <col min="273" max="274" width="11.7109375" style="12" customWidth="1"/>
    <col min="275" max="276" width="6.28515625" style="12" customWidth="1"/>
    <col min="277" max="277" width="15.5703125" style="12" customWidth="1"/>
    <col min="278" max="278" width="9.140625" style="12"/>
    <col min="279" max="279" width="13" style="12" customWidth="1"/>
    <col min="280" max="280" width="9.140625" style="12"/>
    <col min="281" max="282" width="6.28515625" style="12" customWidth="1"/>
    <col min="283" max="286" width="6.85546875" style="12" customWidth="1"/>
    <col min="287" max="512" width="9.140625" style="12"/>
    <col min="513" max="513" width="6.7109375" style="12" customWidth="1"/>
    <col min="514" max="514" width="15.28515625" style="12" customWidth="1"/>
    <col min="515" max="515" width="10.42578125" style="12" customWidth="1"/>
    <col min="516" max="516" width="11.28515625" style="12" customWidth="1"/>
    <col min="517" max="517" width="12.7109375" style="12" customWidth="1"/>
    <col min="518" max="518" width="17.85546875" style="12" customWidth="1"/>
    <col min="519" max="519" width="10.5703125" style="12" customWidth="1"/>
    <col min="520" max="520" width="5.5703125" style="12" customWidth="1"/>
    <col min="521" max="521" width="6.7109375" style="12" customWidth="1"/>
    <col min="522" max="522" width="9.5703125" style="12" customWidth="1"/>
    <col min="523" max="523" width="9.42578125" style="12" customWidth="1"/>
    <col min="524" max="526" width="11.7109375" style="12" customWidth="1"/>
    <col min="527" max="528" width="6.28515625" style="12" customWidth="1"/>
    <col min="529" max="530" width="11.7109375" style="12" customWidth="1"/>
    <col min="531" max="532" width="6.28515625" style="12" customWidth="1"/>
    <col min="533" max="533" width="15.5703125" style="12" customWidth="1"/>
    <col min="534" max="534" width="9.140625" style="12"/>
    <col min="535" max="535" width="13" style="12" customWidth="1"/>
    <col min="536" max="536" width="9.140625" style="12"/>
    <col min="537" max="538" width="6.28515625" style="12" customWidth="1"/>
    <col min="539" max="542" width="6.85546875" style="12" customWidth="1"/>
    <col min="543" max="768" width="9.140625" style="12"/>
    <col min="769" max="769" width="6.7109375" style="12" customWidth="1"/>
    <col min="770" max="770" width="15.28515625" style="12" customWidth="1"/>
    <col min="771" max="771" width="10.42578125" style="12" customWidth="1"/>
    <col min="772" max="772" width="11.28515625" style="12" customWidth="1"/>
    <col min="773" max="773" width="12.7109375" style="12" customWidth="1"/>
    <col min="774" max="774" width="17.85546875" style="12" customWidth="1"/>
    <col min="775" max="775" width="10.5703125" style="12" customWidth="1"/>
    <col min="776" max="776" width="5.5703125" style="12" customWidth="1"/>
    <col min="777" max="777" width="6.7109375" style="12" customWidth="1"/>
    <col min="778" max="778" width="9.5703125" style="12" customWidth="1"/>
    <col min="779" max="779" width="9.42578125" style="12" customWidth="1"/>
    <col min="780" max="782" width="11.7109375" style="12" customWidth="1"/>
    <col min="783" max="784" width="6.28515625" style="12" customWidth="1"/>
    <col min="785" max="786" width="11.7109375" style="12" customWidth="1"/>
    <col min="787" max="788" width="6.28515625" style="12" customWidth="1"/>
    <col min="789" max="789" width="15.5703125" style="12" customWidth="1"/>
    <col min="790" max="790" width="9.140625" style="12"/>
    <col min="791" max="791" width="13" style="12" customWidth="1"/>
    <col min="792" max="792" width="9.140625" style="12"/>
    <col min="793" max="794" width="6.28515625" style="12" customWidth="1"/>
    <col min="795" max="798" width="6.85546875" style="12" customWidth="1"/>
    <col min="799" max="1024" width="9.140625" style="12"/>
    <col min="1025" max="1025" width="6.7109375" style="12" customWidth="1"/>
    <col min="1026" max="1026" width="15.28515625" style="12" customWidth="1"/>
    <col min="1027" max="1027" width="10.42578125" style="12" customWidth="1"/>
    <col min="1028" max="1028" width="11.28515625" style="12" customWidth="1"/>
    <col min="1029" max="1029" width="12.7109375" style="12" customWidth="1"/>
    <col min="1030" max="1030" width="17.85546875" style="12" customWidth="1"/>
    <col min="1031" max="1031" width="10.5703125" style="12" customWidth="1"/>
    <col min="1032" max="1032" width="5.5703125" style="12" customWidth="1"/>
    <col min="1033" max="1033" width="6.7109375" style="12" customWidth="1"/>
    <col min="1034" max="1034" width="9.5703125" style="12" customWidth="1"/>
    <col min="1035" max="1035" width="9.42578125" style="12" customWidth="1"/>
    <col min="1036" max="1038" width="11.7109375" style="12" customWidth="1"/>
    <col min="1039" max="1040" width="6.28515625" style="12" customWidth="1"/>
    <col min="1041" max="1042" width="11.7109375" style="12" customWidth="1"/>
    <col min="1043" max="1044" width="6.28515625" style="12" customWidth="1"/>
    <col min="1045" max="1045" width="15.5703125" style="12" customWidth="1"/>
    <col min="1046" max="1046" width="9.140625" style="12"/>
    <col min="1047" max="1047" width="13" style="12" customWidth="1"/>
    <col min="1048" max="1048" width="9.140625" style="12"/>
    <col min="1049" max="1050" width="6.28515625" style="12" customWidth="1"/>
    <col min="1051" max="1054" width="6.85546875" style="12" customWidth="1"/>
    <col min="1055" max="1280" width="9.140625" style="12"/>
    <col min="1281" max="1281" width="6.7109375" style="12" customWidth="1"/>
    <col min="1282" max="1282" width="15.28515625" style="12" customWidth="1"/>
    <col min="1283" max="1283" width="10.42578125" style="12" customWidth="1"/>
    <col min="1284" max="1284" width="11.28515625" style="12" customWidth="1"/>
    <col min="1285" max="1285" width="12.7109375" style="12" customWidth="1"/>
    <col min="1286" max="1286" width="17.85546875" style="12" customWidth="1"/>
    <col min="1287" max="1287" width="10.5703125" style="12" customWidth="1"/>
    <col min="1288" max="1288" width="5.5703125" style="12" customWidth="1"/>
    <col min="1289" max="1289" width="6.7109375" style="12" customWidth="1"/>
    <col min="1290" max="1290" width="9.5703125" style="12" customWidth="1"/>
    <col min="1291" max="1291" width="9.42578125" style="12" customWidth="1"/>
    <col min="1292" max="1294" width="11.7109375" style="12" customWidth="1"/>
    <col min="1295" max="1296" width="6.28515625" style="12" customWidth="1"/>
    <col min="1297" max="1298" width="11.7109375" style="12" customWidth="1"/>
    <col min="1299" max="1300" width="6.28515625" style="12" customWidth="1"/>
    <col min="1301" max="1301" width="15.5703125" style="12" customWidth="1"/>
    <col min="1302" max="1302" width="9.140625" style="12"/>
    <col min="1303" max="1303" width="13" style="12" customWidth="1"/>
    <col min="1304" max="1304" width="9.140625" style="12"/>
    <col min="1305" max="1306" width="6.28515625" style="12" customWidth="1"/>
    <col min="1307" max="1310" width="6.85546875" style="12" customWidth="1"/>
    <col min="1311" max="1536" width="9.140625" style="12"/>
    <col min="1537" max="1537" width="6.7109375" style="12" customWidth="1"/>
    <col min="1538" max="1538" width="15.28515625" style="12" customWidth="1"/>
    <col min="1539" max="1539" width="10.42578125" style="12" customWidth="1"/>
    <col min="1540" max="1540" width="11.28515625" style="12" customWidth="1"/>
    <col min="1541" max="1541" width="12.7109375" style="12" customWidth="1"/>
    <col min="1542" max="1542" width="17.85546875" style="12" customWidth="1"/>
    <col min="1543" max="1543" width="10.5703125" style="12" customWidth="1"/>
    <col min="1544" max="1544" width="5.5703125" style="12" customWidth="1"/>
    <col min="1545" max="1545" width="6.7109375" style="12" customWidth="1"/>
    <col min="1546" max="1546" width="9.5703125" style="12" customWidth="1"/>
    <col min="1547" max="1547" width="9.42578125" style="12" customWidth="1"/>
    <col min="1548" max="1550" width="11.7109375" style="12" customWidth="1"/>
    <col min="1551" max="1552" width="6.28515625" style="12" customWidth="1"/>
    <col min="1553" max="1554" width="11.7109375" style="12" customWidth="1"/>
    <col min="1555" max="1556" width="6.28515625" style="12" customWidth="1"/>
    <col min="1557" max="1557" width="15.5703125" style="12" customWidth="1"/>
    <col min="1558" max="1558" width="9.140625" style="12"/>
    <col min="1559" max="1559" width="13" style="12" customWidth="1"/>
    <col min="1560" max="1560" width="9.140625" style="12"/>
    <col min="1561" max="1562" width="6.28515625" style="12" customWidth="1"/>
    <col min="1563" max="1566" width="6.85546875" style="12" customWidth="1"/>
    <col min="1567" max="1792" width="9.140625" style="12"/>
    <col min="1793" max="1793" width="6.7109375" style="12" customWidth="1"/>
    <col min="1794" max="1794" width="15.28515625" style="12" customWidth="1"/>
    <col min="1795" max="1795" width="10.42578125" style="12" customWidth="1"/>
    <col min="1796" max="1796" width="11.28515625" style="12" customWidth="1"/>
    <col min="1797" max="1797" width="12.7109375" style="12" customWidth="1"/>
    <col min="1798" max="1798" width="17.85546875" style="12" customWidth="1"/>
    <col min="1799" max="1799" width="10.5703125" style="12" customWidth="1"/>
    <col min="1800" max="1800" width="5.5703125" style="12" customWidth="1"/>
    <col min="1801" max="1801" width="6.7109375" style="12" customWidth="1"/>
    <col min="1802" max="1802" width="9.5703125" style="12" customWidth="1"/>
    <col min="1803" max="1803" width="9.42578125" style="12" customWidth="1"/>
    <col min="1804" max="1806" width="11.7109375" style="12" customWidth="1"/>
    <col min="1807" max="1808" width="6.28515625" style="12" customWidth="1"/>
    <col min="1809" max="1810" width="11.7109375" style="12" customWidth="1"/>
    <col min="1811" max="1812" width="6.28515625" style="12" customWidth="1"/>
    <col min="1813" max="1813" width="15.5703125" style="12" customWidth="1"/>
    <col min="1814" max="1814" width="9.140625" style="12"/>
    <col min="1815" max="1815" width="13" style="12" customWidth="1"/>
    <col min="1816" max="1816" width="9.140625" style="12"/>
    <col min="1817" max="1818" width="6.28515625" style="12" customWidth="1"/>
    <col min="1819" max="1822" width="6.85546875" style="12" customWidth="1"/>
    <col min="1823" max="2048" width="9.140625" style="12"/>
    <col min="2049" max="2049" width="6.7109375" style="12" customWidth="1"/>
    <col min="2050" max="2050" width="15.28515625" style="12" customWidth="1"/>
    <col min="2051" max="2051" width="10.42578125" style="12" customWidth="1"/>
    <col min="2052" max="2052" width="11.28515625" style="12" customWidth="1"/>
    <col min="2053" max="2053" width="12.7109375" style="12" customWidth="1"/>
    <col min="2054" max="2054" width="17.85546875" style="12" customWidth="1"/>
    <col min="2055" max="2055" width="10.5703125" style="12" customWidth="1"/>
    <col min="2056" max="2056" width="5.5703125" style="12" customWidth="1"/>
    <col min="2057" max="2057" width="6.7109375" style="12" customWidth="1"/>
    <col min="2058" max="2058" width="9.5703125" style="12" customWidth="1"/>
    <col min="2059" max="2059" width="9.42578125" style="12" customWidth="1"/>
    <col min="2060" max="2062" width="11.7109375" style="12" customWidth="1"/>
    <col min="2063" max="2064" width="6.28515625" style="12" customWidth="1"/>
    <col min="2065" max="2066" width="11.7109375" style="12" customWidth="1"/>
    <col min="2067" max="2068" width="6.28515625" style="12" customWidth="1"/>
    <col min="2069" max="2069" width="15.5703125" style="12" customWidth="1"/>
    <col min="2070" max="2070" width="9.140625" style="12"/>
    <col min="2071" max="2071" width="13" style="12" customWidth="1"/>
    <col min="2072" max="2072" width="9.140625" style="12"/>
    <col min="2073" max="2074" width="6.28515625" style="12" customWidth="1"/>
    <col min="2075" max="2078" width="6.85546875" style="12" customWidth="1"/>
    <col min="2079" max="2304" width="9.140625" style="12"/>
    <col min="2305" max="2305" width="6.7109375" style="12" customWidth="1"/>
    <col min="2306" max="2306" width="15.28515625" style="12" customWidth="1"/>
    <col min="2307" max="2307" width="10.42578125" style="12" customWidth="1"/>
    <col min="2308" max="2308" width="11.28515625" style="12" customWidth="1"/>
    <col min="2309" max="2309" width="12.7109375" style="12" customWidth="1"/>
    <col min="2310" max="2310" width="17.85546875" style="12" customWidth="1"/>
    <col min="2311" max="2311" width="10.5703125" style="12" customWidth="1"/>
    <col min="2312" max="2312" width="5.5703125" style="12" customWidth="1"/>
    <col min="2313" max="2313" width="6.7109375" style="12" customWidth="1"/>
    <col min="2314" max="2314" width="9.5703125" style="12" customWidth="1"/>
    <col min="2315" max="2315" width="9.42578125" style="12" customWidth="1"/>
    <col min="2316" max="2318" width="11.7109375" style="12" customWidth="1"/>
    <col min="2319" max="2320" width="6.28515625" style="12" customWidth="1"/>
    <col min="2321" max="2322" width="11.7109375" style="12" customWidth="1"/>
    <col min="2323" max="2324" width="6.28515625" style="12" customWidth="1"/>
    <col min="2325" max="2325" width="15.5703125" style="12" customWidth="1"/>
    <col min="2326" max="2326" width="9.140625" style="12"/>
    <col min="2327" max="2327" width="13" style="12" customWidth="1"/>
    <col min="2328" max="2328" width="9.140625" style="12"/>
    <col min="2329" max="2330" width="6.28515625" style="12" customWidth="1"/>
    <col min="2331" max="2334" width="6.85546875" style="12" customWidth="1"/>
    <col min="2335" max="2560" width="9.140625" style="12"/>
    <col min="2561" max="2561" width="6.7109375" style="12" customWidth="1"/>
    <col min="2562" max="2562" width="15.28515625" style="12" customWidth="1"/>
    <col min="2563" max="2563" width="10.42578125" style="12" customWidth="1"/>
    <col min="2564" max="2564" width="11.28515625" style="12" customWidth="1"/>
    <col min="2565" max="2565" width="12.7109375" style="12" customWidth="1"/>
    <col min="2566" max="2566" width="17.85546875" style="12" customWidth="1"/>
    <col min="2567" max="2567" width="10.5703125" style="12" customWidth="1"/>
    <col min="2568" max="2568" width="5.5703125" style="12" customWidth="1"/>
    <col min="2569" max="2569" width="6.7109375" style="12" customWidth="1"/>
    <col min="2570" max="2570" width="9.5703125" style="12" customWidth="1"/>
    <col min="2571" max="2571" width="9.42578125" style="12" customWidth="1"/>
    <col min="2572" max="2574" width="11.7109375" style="12" customWidth="1"/>
    <col min="2575" max="2576" width="6.28515625" style="12" customWidth="1"/>
    <col min="2577" max="2578" width="11.7109375" style="12" customWidth="1"/>
    <col min="2579" max="2580" width="6.28515625" style="12" customWidth="1"/>
    <col min="2581" max="2581" width="15.5703125" style="12" customWidth="1"/>
    <col min="2582" max="2582" width="9.140625" style="12"/>
    <col min="2583" max="2583" width="13" style="12" customWidth="1"/>
    <col min="2584" max="2584" width="9.140625" style="12"/>
    <col min="2585" max="2586" width="6.28515625" style="12" customWidth="1"/>
    <col min="2587" max="2590" width="6.85546875" style="12" customWidth="1"/>
    <col min="2591" max="2816" width="9.140625" style="12"/>
    <col min="2817" max="2817" width="6.7109375" style="12" customWidth="1"/>
    <col min="2818" max="2818" width="15.28515625" style="12" customWidth="1"/>
    <col min="2819" max="2819" width="10.42578125" style="12" customWidth="1"/>
    <col min="2820" max="2820" width="11.28515625" style="12" customWidth="1"/>
    <col min="2821" max="2821" width="12.7109375" style="12" customWidth="1"/>
    <col min="2822" max="2822" width="17.85546875" style="12" customWidth="1"/>
    <col min="2823" max="2823" width="10.5703125" style="12" customWidth="1"/>
    <col min="2824" max="2824" width="5.5703125" style="12" customWidth="1"/>
    <col min="2825" max="2825" width="6.7109375" style="12" customWidth="1"/>
    <col min="2826" max="2826" width="9.5703125" style="12" customWidth="1"/>
    <col min="2827" max="2827" width="9.42578125" style="12" customWidth="1"/>
    <col min="2828" max="2830" width="11.7109375" style="12" customWidth="1"/>
    <col min="2831" max="2832" width="6.28515625" style="12" customWidth="1"/>
    <col min="2833" max="2834" width="11.7109375" style="12" customWidth="1"/>
    <col min="2835" max="2836" width="6.28515625" style="12" customWidth="1"/>
    <col min="2837" max="2837" width="15.5703125" style="12" customWidth="1"/>
    <col min="2838" max="2838" width="9.140625" style="12"/>
    <col min="2839" max="2839" width="13" style="12" customWidth="1"/>
    <col min="2840" max="2840" width="9.140625" style="12"/>
    <col min="2841" max="2842" width="6.28515625" style="12" customWidth="1"/>
    <col min="2843" max="2846" width="6.85546875" style="12" customWidth="1"/>
    <col min="2847" max="3072" width="9.140625" style="12"/>
    <col min="3073" max="3073" width="6.7109375" style="12" customWidth="1"/>
    <col min="3074" max="3074" width="15.28515625" style="12" customWidth="1"/>
    <col min="3075" max="3075" width="10.42578125" style="12" customWidth="1"/>
    <col min="3076" max="3076" width="11.28515625" style="12" customWidth="1"/>
    <col min="3077" max="3077" width="12.7109375" style="12" customWidth="1"/>
    <col min="3078" max="3078" width="17.85546875" style="12" customWidth="1"/>
    <col min="3079" max="3079" width="10.5703125" style="12" customWidth="1"/>
    <col min="3080" max="3080" width="5.5703125" style="12" customWidth="1"/>
    <col min="3081" max="3081" width="6.7109375" style="12" customWidth="1"/>
    <col min="3082" max="3082" width="9.5703125" style="12" customWidth="1"/>
    <col min="3083" max="3083" width="9.42578125" style="12" customWidth="1"/>
    <col min="3084" max="3086" width="11.7109375" style="12" customWidth="1"/>
    <col min="3087" max="3088" width="6.28515625" style="12" customWidth="1"/>
    <col min="3089" max="3090" width="11.7109375" style="12" customWidth="1"/>
    <col min="3091" max="3092" width="6.28515625" style="12" customWidth="1"/>
    <col min="3093" max="3093" width="15.5703125" style="12" customWidth="1"/>
    <col min="3094" max="3094" width="9.140625" style="12"/>
    <col min="3095" max="3095" width="13" style="12" customWidth="1"/>
    <col min="3096" max="3096" width="9.140625" style="12"/>
    <col min="3097" max="3098" width="6.28515625" style="12" customWidth="1"/>
    <col min="3099" max="3102" width="6.85546875" style="12" customWidth="1"/>
    <col min="3103" max="3328" width="9.140625" style="12"/>
    <col min="3329" max="3329" width="6.7109375" style="12" customWidth="1"/>
    <col min="3330" max="3330" width="15.28515625" style="12" customWidth="1"/>
    <col min="3331" max="3331" width="10.42578125" style="12" customWidth="1"/>
    <col min="3332" max="3332" width="11.28515625" style="12" customWidth="1"/>
    <col min="3333" max="3333" width="12.7109375" style="12" customWidth="1"/>
    <col min="3334" max="3334" width="17.85546875" style="12" customWidth="1"/>
    <col min="3335" max="3335" width="10.5703125" style="12" customWidth="1"/>
    <col min="3336" max="3336" width="5.5703125" style="12" customWidth="1"/>
    <col min="3337" max="3337" width="6.7109375" style="12" customWidth="1"/>
    <col min="3338" max="3338" width="9.5703125" style="12" customWidth="1"/>
    <col min="3339" max="3339" width="9.42578125" style="12" customWidth="1"/>
    <col min="3340" max="3342" width="11.7109375" style="12" customWidth="1"/>
    <col min="3343" max="3344" width="6.28515625" style="12" customWidth="1"/>
    <col min="3345" max="3346" width="11.7109375" style="12" customWidth="1"/>
    <col min="3347" max="3348" width="6.28515625" style="12" customWidth="1"/>
    <col min="3349" max="3349" width="15.5703125" style="12" customWidth="1"/>
    <col min="3350" max="3350" width="9.140625" style="12"/>
    <col min="3351" max="3351" width="13" style="12" customWidth="1"/>
    <col min="3352" max="3352" width="9.140625" style="12"/>
    <col min="3353" max="3354" width="6.28515625" style="12" customWidth="1"/>
    <col min="3355" max="3358" width="6.85546875" style="12" customWidth="1"/>
    <col min="3359" max="3584" width="9.140625" style="12"/>
    <col min="3585" max="3585" width="6.7109375" style="12" customWidth="1"/>
    <col min="3586" max="3586" width="15.28515625" style="12" customWidth="1"/>
    <col min="3587" max="3587" width="10.42578125" style="12" customWidth="1"/>
    <col min="3588" max="3588" width="11.28515625" style="12" customWidth="1"/>
    <col min="3589" max="3589" width="12.7109375" style="12" customWidth="1"/>
    <col min="3590" max="3590" width="17.85546875" style="12" customWidth="1"/>
    <col min="3591" max="3591" width="10.5703125" style="12" customWidth="1"/>
    <col min="3592" max="3592" width="5.5703125" style="12" customWidth="1"/>
    <col min="3593" max="3593" width="6.7109375" style="12" customWidth="1"/>
    <col min="3594" max="3594" width="9.5703125" style="12" customWidth="1"/>
    <col min="3595" max="3595" width="9.42578125" style="12" customWidth="1"/>
    <col min="3596" max="3598" width="11.7109375" style="12" customWidth="1"/>
    <col min="3599" max="3600" width="6.28515625" style="12" customWidth="1"/>
    <col min="3601" max="3602" width="11.7109375" style="12" customWidth="1"/>
    <col min="3603" max="3604" width="6.28515625" style="12" customWidth="1"/>
    <col min="3605" max="3605" width="15.5703125" style="12" customWidth="1"/>
    <col min="3606" max="3606" width="9.140625" style="12"/>
    <col min="3607" max="3607" width="13" style="12" customWidth="1"/>
    <col min="3608" max="3608" width="9.140625" style="12"/>
    <col min="3609" max="3610" width="6.28515625" style="12" customWidth="1"/>
    <col min="3611" max="3614" width="6.85546875" style="12" customWidth="1"/>
    <col min="3615" max="3840" width="9.140625" style="12"/>
    <col min="3841" max="3841" width="6.7109375" style="12" customWidth="1"/>
    <col min="3842" max="3842" width="15.28515625" style="12" customWidth="1"/>
    <col min="3843" max="3843" width="10.42578125" style="12" customWidth="1"/>
    <col min="3844" max="3844" width="11.28515625" style="12" customWidth="1"/>
    <col min="3845" max="3845" width="12.7109375" style="12" customWidth="1"/>
    <col min="3846" max="3846" width="17.85546875" style="12" customWidth="1"/>
    <col min="3847" max="3847" width="10.5703125" style="12" customWidth="1"/>
    <col min="3848" max="3848" width="5.5703125" style="12" customWidth="1"/>
    <col min="3849" max="3849" width="6.7109375" style="12" customWidth="1"/>
    <col min="3850" max="3850" width="9.5703125" style="12" customWidth="1"/>
    <col min="3851" max="3851" width="9.42578125" style="12" customWidth="1"/>
    <col min="3852" max="3854" width="11.7109375" style="12" customWidth="1"/>
    <col min="3855" max="3856" width="6.28515625" style="12" customWidth="1"/>
    <col min="3857" max="3858" width="11.7109375" style="12" customWidth="1"/>
    <col min="3859" max="3860" width="6.28515625" style="12" customWidth="1"/>
    <col min="3861" max="3861" width="15.5703125" style="12" customWidth="1"/>
    <col min="3862" max="3862" width="9.140625" style="12"/>
    <col min="3863" max="3863" width="13" style="12" customWidth="1"/>
    <col min="3864" max="3864" width="9.140625" style="12"/>
    <col min="3865" max="3866" width="6.28515625" style="12" customWidth="1"/>
    <col min="3867" max="3870" width="6.85546875" style="12" customWidth="1"/>
    <col min="3871" max="4096" width="9.140625" style="12"/>
    <col min="4097" max="4097" width="6.7109375" style="12" customWidth="1"/>
    <col min="4098" max="4098" width="15.28515625" style="12" customWidth="1"/>
    <col min="4099" max="4099" width="10.42578125" style="12" customWidth="1"/>
    <col min="4100" max="4100" width="11.28515625" style="12" customWidth="1"/>
    <col min="4101" max="4101" width="12.7109375" style="12" customWidth="1"/>
    <col min="4102" max="4102" width="17.85546875" style="12" customWidth="1"/>
    <col min="4103" max="4103" width="10.5703125" style="12" customWidth="1"/>
    <col min="4104" max="4104" width="5.5703125" style="12" customWidth="1"/>
    <col min="4105" max="4105" width="6.7109375" style="12" customWidth="1"/>
    <col min="4106" max="4106" width="9.5703125" style="12" customWidth="1"/>
    <col min="4107" max="4107" width="9.42578125" style="12" customWidth="1"/>
    <col min="4108" max="4110" width="11.7109375" style="12" customWidth="1"/>
    <col min="4111" max="4112" width="6.28515625" style="12" customWidth="1"/>
    <col min="4113" max="4114" width="11.7109375" style="12" customWidth="1"/>
    <col min="4115" max="4116" width="6.28515625" style="12" customWidth="1"/>
    <col min="4117" max="4117" width="15.5703125" style="12" customWidth="1"/>
    <col min="4118" max="4118" width="9.140625" style="12"/>
    <col min="4119" max="4119" width="13" style="12" customWidth="1"/>
    <col min="4120" max="4120" width="9.140625" style="12"/>
    <col min="4121" max="4122" width="6.28515625" style="12" customWidth="1"/>
    <col min="4123" max="4126" width="6.85546875" style="12" customWidth="1"/>
    <col min="4127" max="4352" width="9.140625" style="12"/>
    <col min="4353" max="4353" width="6.7109375" style="12" customWidth="1"/>
    <col min="4354" max="4354" width="15.28515625" style="12" customWidth="1"/>
    <col min="4355" max="4355" width="10.42578125" style="12" customWidth="1"/>
    <col min="4356" max="4356" width="11.28515625" style="12" customWidth="1"/>
    <col min="4357" max="4357" width="12.7109375" style="12" customWidth="1"/>
    <col min="4358" max="4358" width="17.85546875" style="12" customWidth="1"/>
    <col min="4359" max="4359" width="10.5703125" style="12" customWidth="1"/>
    <col min="4360" max="4360" width="5.5703125" style="12" customWidth="1"/>
    <col min="4361" max="4361" width="6.7109375" style="12" customWidth="1"/>
    <col min="4362" max="4362" width="9.5703125" style="12" customWidth="1"/>
    <col min="4363" max="4363" width="9.42578125" style="12" customWidth="1"/>
    <col min="4364" max="4366" width="11.7109375" style="12" customWidth="1"/>
    <col min="4367" max="4368" width="6.28515625" style="12" customWidth="1"/>
    <col min="4369" max="4370" width="11.7109375" style="12" customWidth="1"/>
    <col min="4371" max="4372" width="6.28515625" style="12" customWidth="1"/>
    <col min="4373" max="4373" width="15.5703125" style="12" customWidth="1"/>
    <col min="4374" max="4374" width="9.140625" style="12"/>
    <col min="4375" max="4375" width="13" style="12" customWidth="1"/>
    <col min="4376" max="4376" width="9.140625" style="12"/>
    <col min="4377" max="4378" width="6.28515625" style="12" customWidth="1"/>
    <col min="4379" max="4382" width="6.85546875" style="12" customWidth="1"/>
    <col min="4383" max="4608" width="9.140625" style="12"/>
    <col min="4609" max="4609" width="6.7109375" style="12" customWidth="1"/>
    <col min="4610" max="4610" width="15.28515625" style="12" customWidth="1"/>
    <col min="4611" max="4611" width="10.42578125" style="12" customWidth="1"/>
    <col min="4612" max="4612" width="11.28515625" style="12" customWidth="1"/>
    <col min="4613" max="4613" width="12.7109375" style="12" customWidth="1"/>
    <col min="4614" max="4614" width="17.85546875" style="12" customWidth="1"/>
    <col min="4615" max="4615" width="10.5703125" style="12" customWidth="1"/>
    <col min="4616" max="4616" width="5.5703125" style="12" customWidth="1"/>
    <col min="4617" max="4617" width="6.7109375" style="12" customWidth="1"/>
    <col min="4618" max="4618" width="9.5703125" style="12" customWidth="1"/>
    <col min="4619" max="4619" width="9.42578125" style="12" customWidth="1"/>
    <col min="4620" max="4622" width="11.7109375" style="12" customWidth="1"/>
    <col min="4623" max="4624" width="6.28515625" style="12" customWidth="1"/>
    <col min="4625" max="4626" width="11.7109375" style="12" customWidth="1"/>
    <col min="4627" max="4628" width="6.28515625" style="12" customWidth="1"/>
    <col min="4629" max="4629" width="15.5703125" style="12" customWidth="1"/>
    <col min="4630" max="4630" width="9.140625" style="12"/>
    <col min="4631" max="4631" width="13" style="12" customWidth="1"/>
    <col min="4632" max="4632" width="9.140625" style="12"/>
    <col min="4633" max="4634" width="6.28515625" style="12" customWidth="1"/>
    <col min="4635" max="4638" width="6.85546875" style="12" customWidth="1"/>
    <col min="4639" max="4864" width="9.140625" style="12"/>
    <col min="4865" max="4865" width="6.7109375" style="12" customWidth="1"/>
    <col min="4866" max="4866" width="15.28515625" style="12" customWidth="1"/>
    <col min="4867" max="4867" width="10.42578125" style="12" customWidth="1"/>
    <col min="4868" max="4868" width="11.28515625" style="12" customWidth="1"/>
    <col min="4869" max="4869" width="12.7109375" style="12" customWidth="1"/>
    <col min="4870" max="4870" width="17.85546875" style="12" customWidth="1"/>
    <col min="4871" max="4871" width="10.5703125" style="12" customWidth="1"/>
    <col min="4872" max="4872" width="5.5703125" style="12" customWidth="1"/>
    <col min="4873" max="4873" width="6.7109375" style="12" customWidth="1"/>
    <col min="4874" max="4874" width="9.5703125" style="12" customWidth="1"/>
    <col min="4875" max="4875" width="9.42578125" style="12" customWidth="1"/>
    <col min="4876" max="4878" width="11.7109375" style="12" customWidth="1"/>
    <col min="4879" max="4880" width="6.28515625" style="12" customWidth="1"/>
    <col min="4881" max="4882" width="11.7109375" style="12" customWidth="1"/>
    <col min="4883" max="4884" width="6.28515625" style="12" customWidth="1"/>
    <col min="4885" max="4885" width="15.5703125" style="12" customWidth="1"/>
    <col min="4886" max="4886" width="9.140625" style="12"/>
    <col min="4887" max="4887" width="13" style="12" customWidth="1"/>
    <col min="4888" max="4888" width="9.140625" style="12"/>
    <col min="4889" max="4890" width="6.28515625" style="12" customWidth="1"/>
    <col min="4891" max="4894" width="6.85546875" style="12" customWidth="1"/>
    <col min="4895" max="5120" width="9.140625" style="12"/>
    <col min="5121" max="5121" width="6.7109375" style="12" customWidth="1"/>
    <col min="5122" max="5122" width="15.28515625" style="12" customWidth="1"/>
    <col min="5123" max="5123" width="10.42578125" style="12" customWidth="1"/>
    <col min="5124" max="5124" width="11.28515625" style="12" customWidth="1"/>
    <col min="5125" max="5125" width="12.7109375" style="12" customWidth="1"/>
    <col min="5126" max="5126" width="17.85546875" style="12" customWidth="1"/>
    <col min="5127" max="5127" width="10.5703125" style="12" customWidth="1"/>
    <col min="5128" max="5128" width="5.5703125" style="12" customWidth="1"/>
    <col min="5129" max="5129" width="6.7109375" style="12" customWidth="1"/>
    <col min="5130" max="5130" width="9.5703125" style="12" customWidth="1"/>
    <col min="5131" max="5131" width="9.42578125" style="12" customWidth="1"/>
    <col min="5132" max="5134" width="11.7109375" style="12" customWidth="1"/>
    <col min="5135" max="5136" width="6.28515625" style="12" customWidth="1"/>
    <col min="5137" max="5138" width="11.7109375" style="12" customWidth="1"/>
    <col min="5139" max="5140" width="6.28515625" style="12" customWidth="1"/>
    <col min="5141" max="5141" width="15.5703125" style="12" customWidth="1"/>
    <col min="5142" max="5142" width="9.140625" style="12"/>
    <col min="5143" max="5143" width="13" style="12" customWidth="1"/>
    <col min="5144" max="5144" width="9.140625" style="12"/>
    <col min="5145" max="5146" width="6.28515625" style="12" customWidth="1"/>
    <col min="5147" max="5150" width="6.85546875" style="12" customWidth="1"/>
    <col min="5151" max="5376" width="9.140625" style="12"/>
    <col min="5377" max="5377" width="6.7109375" style="12" customWidth="1"/>
    <col min="5378" max="5378" width="15.28515625" style="12" customWidth="1"/>
    <col min="5379" max="5379" width="10.42578125" style="12" customWidth="1"/>
    <col min="5380" max="5380" width="11.28515625" style="12" customWidth="1"/>
    <col min="5381" max="5381" width="12.7109375" style="12" customWidth="1"/>
    <col min="5382" max="5382" width="17.85546875" style="12" customWidth="1"/>
    <col min="5383" max="5383" width="10.5703125" style="12" customWidth="1"/>
    <col min="5384" max="5384" width="5.5703125" style="12" customWidth="1"/>
    <col min="5385" max="5385" width="6.7109375" style="12" customWidth="1"/>
    <col min="5386" max="5386" width="9.5703125" style="12" customWidth="1"/>
    <col min="5387" max="5387" width="9.42578125" style="12" customWidth="1"/>
    <col min="5388" max="5390" width="11.7109375" style="12" customWidth="1"/>
    <col min="5391" max="5392" width="6.28515625" style="12" customWidth="1"/>
    <col min="5393" max="5394" width="11.7109375" style="12" customWidth="1"/>
    <col min="5395" max="5396" width="6.28515625" style="12" customWidth="1"/>
    <col min="5397" max="5397" width="15.5703125" style="12" customWidth="1"/>
    <col min="5398" max="5398" width="9.140625" style="12"/>
    <col min="5399" max="5399" width="13" style="12" customWidth="1"/>
    <col min="5400" max="5400" width="9.140625" style="12"/>
    <col min="5401" max="5402" width="6.28515625" style="12" customWidth="1"/>
    <col min="5403" max="5406" width="6.85546875" style="12" customWidth="1"/>
    <col min="5407" max="5632" width="9.140625" style="12"/>
    <col min="5633" max="5633" width="6.7109375" style="12" customWidth="1"/>
    <col min="5634" max="5634" width="15.28515625" style="12" customWidth="1"/>
    <col min="5635" max="5635" width="10.42578125" style="12" customWidth="1"/>
    <col min="5636" max="5636" width="11.28515625" style="12" customWidth="1"/>
    <col min="5637" max="5637" width="12.7109375" style="12" customWidth="1"/>
    <col min="5638" max="5638" width="17.85546875" style="12" customWidth="1"/>
    <col min="5639" max="5639" width="10.5703125" style="12" customWidth="1"/>
    <col min="5640" max="5640" width="5.5703125" style="12" customWidth="1"/>
    <col min="5641" max="5641" width="6.7109375" style="12" customWidth="1"/>
    <col min="5642" max="5642" width="9.5703125" style="12" customWidth="1"/>
    <col min="5643" max="5643" width="9.42578125" style="12" customWidth="1"/>
    <col min="5644" max="5646" width="11.7109375" style="12" customWidth="1"/>
    <col min="5647" max="5648" width="6.28515625" style="12" customWidth="1"/>
    <col min="5649" max="5650" width="11.7109375" style="12" customWidth="1"/>
    <col min="5651" max="5652" width="6.28515625" style="12" customWidth="1"/>
    <col min="5653" max="5653" width="15.5703125" style="12" customWidth="1"/>
    <col min="5654" max="5654" width="9.140625" style="12"/>
    <col min="5655" max="5655" width="13" style="12" customWidth="1"/>
    <col min="5656" max="5656" width="9.140625" style="12"/>
    <col min="5657" max="5658" width="6.28515625" style="12" customWidth="1"/>
    <col min="5659" max="5662" width="6.85546875" style="12" customWidth="1"/>
    <col min="5663" max="5888" width="9.140625" style="12"/>
    <col min="5889" max="5889" width="6.7109375" style="12" customWidth="1"/>
    <col min="5890" max="5890" width="15.28515625" style="12" customWidth="1"/>
    <col min="5891" max="5891" width="10.42578125" style="12" customWidth="1"/>
    <col min="5892" max="5892" width="11.28515625" style="12" customWidth="1"/>
    <col min="5893" max="5893" width="12.7109375" style="12" customWidth="1"/>
    <col min="5894" max="5894" width="17.85546875" style="12" customWidth="1"/>
    <col min="5895" max="5895" width="10.5703125" style="12" customWidth="1"/>
    <col min="5896" max="5896" width="5.5703125" style="12" customWidth="1"/>
    <col min="5897" max="5897" width="6.7109375" style="12" customWidth="1"/>
    <col min="5898" max="5898" width="9.5703125" style="12" customWidth="1"/>
    <col min="5899" max="5899" width="9.42578125" style="12" customWidth="1"/>
    <col min="5900" max="5902" width="11.7109375" style="12" customWidth="1"/>
    <col min="5903" max="5904" width="6.28515625" style="12" customWidth="1"/>
    <col min="5905" max="5906" width="11.7109375" style="12" customWidth="1"/>
    <col min="5907" max="5908" width="6.28515625" style="12" customWidth="1"/>
    <col min="5909" max="5909" width="15.5703125" style="12" customWidth="1"/>
    <col min="5910" max="5910" width="9.140625" style="12"/>
    <col min="5911" max="5911" width="13" style="12" customWidth="1"/>
    <col min="5912" max="5912" width="9.140625" style="12"/>
    <col min="5913" max="5914" width="6.28515625" style="12" customWidth="1"/>
    <col min="5915" max="5918" width="6.85546875" style="12" customWidth="1"/>
    <col min="5919" max="6144" width="9.140625" style="12"/>
    <col min="6145" max="6145" width="6.7109375" style="12" customWidth="1"/>
    <col min="6146" max="6146" width="15.28515625" style="12" customWidth="1"/>
    <col min="6147" max="6147" width="10.42578125" style="12" customWidth="1"/>
    <col min="6148" max="6148" width="11.28515625" style="12" customWidth="1"/>
    <col min="6149" max="6149" width="12.7109375" style="12" customWidth="1"/>
    <col min="6150" max="6150" width="17.85546875" style="12" customWidth="1"/>
    <col min="6151" max="6151" width="10.5703125" style="12" customWidth="1"/>
    <col min="6152" max="6152" width="5.5703125" style="12" customWidth="1"/>
    <col min="6153" max="6153" width="6.7109375" style="12" customWidth="1"/>
    <col min="6154" max="6154" width="9.5703125" style="12" customWidth="1"/>
    <col min="6155" max="6155" width="9.42578125" style="12" customWidth="1"/>
    <col min="6156" max="6158" width="11.7109375" style="12" customWidth="1"/>
    <col min="6159" max="6160" width="6.28515625" style="12" customWidth="1"/>
    <col min="6161" max="6162" width="11.7109375" style="12" customWidth="1"/>
    <col min="6163" max="6164" width="6.28515625" style="12" customWidth="1"/>
    <col min="6165" max="6165" width="15.5703125" style="12" customWidth="1"/>
    <col min="6166" max="6166" width="9.140625" style="12"/>
    <col min="6167" max="6167" width="13" style="12" customWidth="1"/>
    <col min="6168" max="6168" width="9.140625" style="12"/>
    <col min="6169" max="6170" width="6.28515625" style="12" customWidth="1"/>
    <col min="6171" max="6174" width="6.85546875" style="12" customWidth="1"/>
    <col min="6175" max="6400" width="9.140625" style="12"/>
    <col min="6401" max="6401" width="6.7109375" style="12" customWidth="1"/>
    <col min="6402" max="6402" width="15.28515625" style="12" customWidth="1"/>
    <col min="6403" max="6403" width="10.42578125" style="12" customWidth="1"/>
    <col min="6404" max="6404" width="11.28515625" style="12" customWidth="1"/>
    <col min="6405" max="6405" width="12.7109375" style="12" customWidth="1"/>
    <col min="6406" max="6406" width="17.85546875" style="12" customWidth="1"/>
    <col min="6407" max="6407" width="10.5703125" style="12" customWidth="1"/>
    <col min="6408" max="6408" width="5.5703125" style="12" customWidth="1"/>
    <col min="6409" max="6409" width="6.7109375" style="12" customWidth="1"/>
    <col min="6410" max="6410" width="9.5703125" style="12" customWidth="1"/>
    <col min="6411" max="6411" width="9.42578125" style="12" customWidth="1"/>
    <col min="6412" max="6414" width="11.7109375" style="12" customWidth="1"/>
    <col min="6415" max="6416" width="6.28515625" style="12" customWidth="1"/>
    <col min="6417" max="6418" width="11.7109375" style="12" customWidth="1"/>
    <col min="6419" max="6420" width="6.28515625" style="12" customWidth="1"/>
    <col min="6421" max="6421" width="15.5703125" style="12" customWidth="1"/>
    <col min="6422" max="6422" width="9.140625" style="12"/>
    <col min="6423" max="6423" width="13" style="12" customWidth="1"/>
    <col min="6424" max="6424" width="9.140625" style="12"/>
    <col min="6425" max="6426" width="6.28515625" style="12" customWidth="1"/>
    <col min="6427" max="6430" width="6.85546875" style="12" customWidth="1"/>
    <col min="6431" max="6656" width="9.140625" style="12"/>
    <col min="6657" max="6657" width="6.7109375" style="12" customWidth="1"/>
    <col min="6658" max="6658" width="15.28515625" style="12" customWidth="1"/>
    <col min="6659" max="6659" width="10.42578125" style="12" customWidth="1"/>
    <col min="6660" max="6660" width="11.28515625" style="12" customWidth="1"/>
    <col min="6661" max="6661" width="12.7109375" style="12" customWidth="1"/>
    <col min="6662" max="6662" width="17.85546875" style="12" customWidth="1"/>
    <col min="6663" max="6663" width="10.5703125" style="12" customWidth="1"/>
    <col min="6664" max="6664" width="5.5703125" style="12" customWidth="1"/>
    <col min="6665" max="6665" width="6.7109375" style="12" customWidth="1"/>
    <col min="6666" max="6666" width="9.5703125" style="12" customWidth="1"/>
    <col min="6667" max="6667" width="9.42578125" style="12" customWidth="1"/>
    <col min="6668" max="6670" width="11.7109375" style="12" customWidth="1"/>
    <col min="6671" max="6672" width="6.28515625" style="12" customWidth="1"/>
    <col min="6673" max="6674" width="11.7109375" style="12" customWidth="1"/>
    <col min="6675" max="6676" width="6.28515625" style="12" customWidth="1"/>
    <col min="6677" max="6677" width="15.5703125" style="12" customWidth="1"/>
    <col min="6678" max="6678" width="9.140625" style="12"/>
    <col min="6679" max="6679" width="13" style="12" customWidth="1"/>
    <col min="6680" max="6680" width="9.140625" style="12"/>
    <col min="6681" max="6682" width="6.28515625" style="12" customWidth="1"/>
    <col min="6683" max="6686" width="6.85546875" style="12" customWidth="1"/>
    <col min="6687" max="6912" width="9.140625" style="12"/>
    <col min="6913" max="6913" width="6.7109375" style="12" customWidth="1"/>
    <col min="6914" max="6914" width="15.28515625" style="12" customWidth="1"/>
    <col min="6915" max="6915" width="10.42578125" style="12" customWidth="1"/>
    <col min="6916" max="6916" width="11.28515625" style="12" customWidth="1"/>
    <col min="6917" max="6917" width="12.7109375" style="12" customWidth="1"/>
    <col min="6918" max="6918" width="17.85546875" style="12" customWidth="1"/>
    <col min="6919" max="6919" width="10.5703125" style="12" customWidth="1"/>
    <col min="6920" max="6920" width="5.5703125" style="12" customWidth="1"/>
    <col min="6921" max="6921" width="6.7109375" style="12" customWidth="1"/>
    <col min="6922" max="6922" width="9.5703125" style="12" customWidth="1"/>
    <col min="6923" max="6923" width="9.42578125" style="12" customWidth="1"/>
    <col min="6924" max="6926" width="11.7109375" style="12" customWidth="1"/>
    <col min="6927" max="6928" width="6.28515625" style="12" customWidth="1"/>
    <col min="6929" max="6930" width="11.7109375" style="12" customWidth="1"/>
    <col min="6931" max="6932" width="6.28515625" style="12" customWidth="1"/>
    <col min="6933" max="6933" width="15.5703125" style="12" customWidth="1"/>
    <col min="6934" max="6934" width="9.140625" style="12"/>
    <col min="6935" max="6935" width="13" style="12" customWidth="1"/>
    <col min="6936" max="6936" width="9.140625" style="12"/>
    <col min="6937" max="6938" width="6.28515625" style="12" customWidth="1"/>
    <col min="6939" max="6942" width="6.85546875" style="12" customWidth="1"/>
    <col min="6943" max="7168" width="9.140625" style="12"/>
    <col min="7169" max="7169" width="6.7109375" style="12" customWidth="1"/>
    <col min="7170" max="7170" width="15.28515625" style="12" customWidth="1"/>
    <col min="7171" max="7171" width="10.42578125" style="12" customWidth="1"/>
    <col min="7172" max="7172" width="11.28515625" style="12" customWidth="1"/>
    <col min="7173" max="7173" width="12.7109375" style="12" customWidth="1"/>
    <col min="7174" max="7174" width="17.85546875" style="12" customWidth="1"/>
    <col min="7175" max="7175" width="10.5703125" style="12" customWidth="1"/>
    <col min="7176" max="7176" width="5.5703125" style="12" customWidth="1"/>
    <col min="7177" max="7177" width="6.7109375" style="12" customWidth="1"/>
    <col min="7178" max="7178" width="9.5703125" style="12" customWidth="1"/>
    <col min="7179" max="7179" width="9.42578125" style="12" customWidth="1"/>
    <col min="7180" max="7182" width="11.7109375" style="12" customWidth="1"/>
    <col min="7183" max="7184" width="6.28515625" style="12" customWidth="1"/>
    <col min="7185" max="7186" width="11.7109375" style="12" customWidth="1"/>
    <col min="7187" max="7188" width="6.28515625" style="12" customWidth="1"/>
    <col min="7189" max="7189" width="15.5703125" style="12" customWidth="1"/>
    <col min="7190" max="7190" width="9.140625" style="12"/>
    <col min="7191" max="7191" width="13" style="12" customWidth="1"/>
    <col min="7192" max="7192" width="9.140625" style="12"/>
    <col min="7193" max="7194" width="6.28515625" style="12" customWidth="1"/>
    <col min="7195" max="7198" width="6.85546875" style="12" customWidth="1"/>
    <col min="7199" max="7424" width="9.140625" style="12"/>
    <col min="7425" max="7425" width="6.7109375" style="12" customWidth="1"/>
    <col min="7426" max="7426" width="15.28515625" style="12" customWidth="1"/>
    <col min="7427" max="7427" width="10.42578125" style="12" customWidth="1"/>
    <col min="7428" max="7428" width="11.28515625" style="12" customWidth="1"/>
    <col min="7429" max="7429" width="12.7109375" style="12" customWidth="1"/>
    <col min="7430" max="7430" width="17.85546875" style="12" customWidth="1"/>
    <col min="7431" max="7431" width="10.5703125" style="12" customWidth="1"/>
    <col min="7432" max="7432" width="5.5703125" style="12" customWidth="1"/>
    <col min="7433" max="7433" width="6.7109375" style="12" customWidth="1"/>
    <col min="7434" max="7434" width="9.5703125" style="12" customWidth="1"/>
    <col min="7435" max="7435" width="9.42578125" style="12" customWidth="1"/>
    <col min="7436" max="7438" width="11.7109375" style="12" customWidth="1"/>
    <col min="7439" max="7440" width="6.28515625" style="12" customWidth="1"/>
    <col min="7441" max="7442" width="11.7109375" style="12" customWidth="1"/>
    <col min="7443" max="7444" width="6.28515625" style="12" customWidth="1"/>
    <col min="7445" max="7445" width="15.5703125" style="12" customWidth="1"/>
    <col min="7446" max="7446" width="9.140625" style="12"/>
    <col min="7447" max="7447" width="13" style="12" customWidth="1"/>
    <col min="7448" max="7448" width="9.140625" style="12"/>
    <col min="7449" max="7450" width="6.28515625" style="12" customWidth="1"/>
    <col min="7451" max="7454" width="6.85546875" style="12" customWidth="1"/>
    <col min="7455" max="7680" width="9.140625" style="12"/>
    <col min="7681" max="7681" width="6.7109375" style="12" customWidth="1"/>
    <col min="7682" max="7682" width="15.28515625" style="12" customWidth="1"/>
    <col min="7683" max="7683" width="10.42578125" style="12" customWidth="1"/>
    <col min="7684" max="7684" width="11.28515625" style="12" customWidth="1"/>
    <col min="7685" max="7685" width="12.7109375" style="12" customWidth="1"/>
    <col min="7686" max="7686" width="17.85546875" style="12" customWidth="1"/>
    <col min="7687" max="7687" width="10.5703125" style="12" customWidth="1"/>
    <col min="7688" max="7688" width="5.5703125" style="12" customWidth="1"/>
    <col min="7689" max="7689" width="6.7109375" style="12" customWidth="1"/>
    <col min="7690" max="7690" width="9.5703125" style="12" customWidth="1"/>
    <col min="7691" max="7691" width="9.42578125" style="12" customWidth="1"/>
    <col min="7692" max="7694" width="11.7109375" style="12" customWidth="1"/>
    <col min="7695" max="7696" width="6.28515625" style="12" customWidth="1"/>
    <col min="7697" max="7698" width="11.7109375" style="12" customWidth="1"/>
    <col min="7699" max="7700" width="6.28515625" style="12" customWidth="1"/>
    <col min="7701" max="7701" width="15.5703125" style="12" customWidth="1"/>
    <col min="7702" max="7702" width="9.140625" style="12"/>
    <col min="7703" max="7703" width="13" style="12" customWidth="1"/>
    <col min="7704" max="7704" width="9.140625" style="12"/>
    <col min="7705" max="7706" width="6.28515625" style="12" customWidth="1"/>
    <col min="7707" max="7710" width="6.85546875" style="12" customWidth="1"/>
    <col min="7711" max="7936" width="9.140625" style="12"/>
    <col min="7937" max="7937" width="6.7109375" style="12" customWidth="1"/>
    <col min="7938" max="7938" width="15.28515625" style="12" customWidth="1"/>
    <col min="7939" max="7939" width="10.42578125" style="12" customWidth="1"/>
    <col min="7940" max="7940" width="11.28515625" style="12" customWidth="1"/>
    <col min="7941" max="7941" width="12.7109375" style="12" customWidth="1"/>
    <col min="7942" max="7942" width="17.85546875" style="12" customWidth="1"/>
    <col min="7943" max="7943" width="10.5703125" style="12" customWidth="1"/>
    <col min="7944" max="7944" width="5.5703125" style="12" customWidth="1"/>
    <col min="7945" max="7945" width="6.7109375" style="12" customWidth="1"/>
    <col min="7946" max="7946" width="9.5703125" style="12" customWidth="1"/>
    <col min="7947" max="7947" width="9.42578125" style="12" customWidth="1"/>
    <col min="7948" max="7950" width="11.7109375" style="12" customWidth="1"/>
    <col min="7951" max="7952" width="6.28515625" style="12" customWidth="1"/>
    <col min="7953" max="7954" width="11.7109375" style="12" customWidth="1"/>
    <col min="7955" max="7956" width="6.28515625" style="12" customWidth="1"/>
    <col min="7957" max="7957" width="15.5703125" style="12" customWidth="1"/>
    <col min="7958" max="7958" width="9.140625" style="12"/>
    <col min="7959" max="7959" width="13" style="12" customWidth="1"/>
    <col min="7960" max="7960" width="9.140625" style="12"/>
    <col min="7961" max="7962" width="6.28515625" style="12" customWidth="1"/>
    <col min="7963" max="7966" width="6.85546875" style="12" customWidth="1"/>
    <col min="7967" max="8192" width="9.140625" style="12"/>
    <col min="8193" max="8193" width="6.7109375" style="12" customWidth="1"/>
    <col min="8194" max="8194" width="15.28515625" style="12" customWidth="1"/>
    <col min="8195" max="8195" width="10.42578125" style="12" customWidth="1"/>
    <col min="8196" max="8196" width="11.28515625" style="12" customWidth="1"/>
    <col min="8197" max="8197" width="12.7109375" style="12" customWidth="1"/>
    <col min="8198" max="8198" width="17.85546875" style="12" customWidth="1"/>
    <col min="8199" max="8199" width="10.5703125" style="12" customWidth="1"/>
    <col min="8200" max="8200" width="5.5703125" style="12" customWidth="1"/>
    <col min="8201" max="8201" width="6.7109375" style="12" customWidth="1"/>
    <col min="8202" max="8202" width="9.5703125" style="12" customWidth="1"/>
    <col min="8203" max="8203" width="9.42578125" style="12" customWidth="1"/>
    <col min="8204" max="8206" width="11.7109375" style="12" customWidth="1"/>
    <col min="8207" max="8208" width="6.28515625" style="12" customWidth="1"/>
    <col min="8209" max="8210" width="11.7109375" style="12" customWidth="1"/>
    <col min="8211" max="8212" width="6.28515625" style="12" customWidth="1"/>
    <col min="8213" max="8213" width="15.5703125" style="12" customWidth="1"/>
    <col min="8214" max="8214" width="9.140625" style="12"/>
    <col min="8215" max="8215" width="13" style="12" customWidth="1"/>
    <col min="8216" max="8216" width="9.140625" style="12"/>
    <col min="8217" max="8218" width="6.28515625" style="12" customWidth="1"/>
    <col min="8219" max="8222" width="6.85546875" style="12" customWidth="1"/>
    <col min="8223" max="8448" width="9.140625" style="12"/>
    <col min="8449" max="8449" width="6.7109375" style="12" customWidth="1"/>
    <col min="8450" max="8450" width="15.28515625" style="12" customWidth="1"/>
    <col min="8451" max="8451" width="10.42578125" style="12" customWidth="1"/>
    <col min="8452" max="8452" width="11.28515625" style="12" customWidth="1"/>
    <col min="8453" max="8453" width="12.7109375" style="12" customWidth="1"/>
    <col min="8454" max="8454" width="17.85546875" style="12" customWidth="1"/>
    <col min="8455" max="8455" width="10.5703125" style="12" customWidth="1"/>
    <col min="8456" max="8456" width="5.5703125" style="12" customWidth="1"/>
    <col min="8457" max="8457" width="6.7109375" style="12" customWidth="1"/>
    <col min="8458" max="8458" width="9.5703125" style="12" customWidth="1"/>
    <col min="8459" max="8459" width="9.42578125" style="12" customWidth="1"/>
    <col min="8460" max="8462" width="11.7109375" style="12" customWidth="1"/>
    <col min="8463" max="8464" width="6.28515625" style="12" customWidth="1"/>
    <col min="8465" max="8466" width="11.7109375" style="12" customWidth="1"/>
    <col min="8467" max="8468" width="6.28515625" style="12" customWidth="1"/>
    <col min="8469" max="8469" width="15.5703125" style="12" customWidth="1"/>
    <col min="8470" max="8470" width="9.140625" style="12"/>
    <col min="8471" max="8471" width="13" style="12" customWidth="1"/>
    <col min="8472" max="8472" width="9.140625" style="12"/>
    <col min="8473" max="8474" width="6.28515625" style="12" customWidth="1"/>
    <col min="8475" max="8478" width="6.85546875" style="12" customWidth="1"/>
    <col min="8479" max="8704" width="9.140625" style="12"/>
    <col min="8705" max="8705" width="6.7109375" style="12" customWidth="1"/>
    <col min="8706" max="8706" width="15.28515625" style="12" customWidth="1"/>
    <col min="8707" max="8707" width="10.42578125" style="12" customWidth="1"/>
    <col min="8708" max="8708" width="11.28515625" style="12" customWidth="1"/>
    <col min="8709" max="8709" width="12.7109375" style="12" customWidth="1"/>
    <col min="8710" max="8710" width="17.85546875" style="12" customWidth="1"/>
    <col min="8711" max="8711" width="10.5703125" style="12" customWidth="1"/>
    <col min="8712" max="8712" width="5.5703125" style="12" customWidth="1"/>
    <col min="8713" max="8713" width="6.7109375" style="12" customWidth="1"/>
    <col min="8714" max="8714" width="9.5703125" style="12" customWidth="1"/>
    <col min="8715" max="8715" width="9.42578125" style="12" customWidth="1"/>
    <col min="8716" max="8718" width="11.7109375" style="12" customWidth="1"/>
    <col min="8719" max="8720" width="6.28515625" style="12" customWidth="1"/>
    <col min="8721" max="8722" width="11.7109375" style="12" customWidth="1"/>
    <col min="8723" max="8724" width="6.28515625" style="12" customWidth="1"/>
    <col min="8725" max="8725" width="15.5703125" style="12" customWidth="1"/>
    <col min="8726" max="8726" width="9.140625" style="12"/>
    <col min="8727" max="8727" width="13" style="12" customWidth="1"/>
    <col min="8728" max="8728" width="9.140625" style="12"/>
    <col min="8729" max="8730" width="6.28515625" style="12" customWidth="1"/>
    <col min="8731" max="8734" width="6.85546875" style="12" customWidth="1"/>
    <col min="8735" max="8960" width="9.140625" style="12"/>
    <col min="8961" max="8961" width="6.7109375" style="12" customWidth="1"/>
    <col min="8962" max="8962" width="15.28515625" style="12" customWidth="1"/>
    <col min="8963" max="8963" width="10.42578125" style="12" customWidth="1"/>
    <col min="8964" max="8964" width="11.28515625" style="12" customWidth="1"/>
    <col min="8965" max="8965" width="12.7109375" style="12" customWidth="1"/>
    <col min="8966" max="8966" width="17.85546875" style="12" customWidth="1"/>
    <col min="8967" max="8967" width="10.5703125" style="12" customWidth="1"/>
    <col min="8968" max="8968" width="5.5703125" style="12" customWidth="1"/>
    <col min="8969" max="8969" width="6.7109375" style="12" customWidth="1"/>
    <col min="8970" max="8970" width="9.5703125" style="12" customWidth="1"/>
    <col min="8971" max="8971" width="9.42578125" style="12" customWidth="1"/>
    <col min="8972" max="8974" width="11.7109375" style="12" customWidth="1"/>
    <col min="8975" max="8976" width="6.28515625" style="12" customWidth="1"/>
    <col min="8977" max="8978" width="11.7109375" style="12" customWidth="1"/>
    <col min="8979" max="8980" width="6.28515625" style="12" customWidth="1"/>
    <col min="8981" max="8981" width="15.5703125" style="12" customWidth="1"/>
    <col min="8982" max="8982" width="9.140625" style="12"/>
    <col min="8983" max="8983" width="13" style="12" customWidth="1"/>
    <col min="8984" max="8984" width="9.140625" style="12"/>
    <col min="8985" max="8986" width="6.28515625" style="12" customWidth="1"/>
    <col min="8987" max="8990" width="6.85546875" style="12" customWidth="1"/>
    <col min="8991" max="9216" width="9.140625" style="12"/>
    <col min="9217" max="9217" width="6.7109375" style="12" customWidth="1"/>
    <col min="9218" max="9218" width="15.28515625" style="12" customWidth="1"/>
    <col min="9219" max="9219" width="10.42578125" style="12" customWidth="1"/>
    <col min="9220" max="9220" width="11.28515625" style="12" customWidth="1"/>
    <col min="9221" max="9221" width="12.7109375" style="12" customWidth="1"/>
    <col min="9222" max="9222" width="17.85546875" style="12" customWidth="1"/>
    <col min="9223" max="9223" width="10.5703125" style="12" customWidth="1"/>
    <col min="9224" max="9224" width="5.5703125" style="12" customWidth="1"/>
    <col min="9225" max="9225" width="6.7109375" style="12" customWidth="1"/>
    <col min="9226" max="9226" width="9.5703125" style="12" customWidth="1"/>
    <col min="9227" max="9227" width="9.42578125" style="12" customWidth="1"/>
    <col min="9228" max="9230" width="11.7109375" style="12" customWidth="1"/>
    <col min="9231" max="9232" width="6.28515625" style="12" customWidth="1"/>
    <col min="9233" max="9234" width="11.7109375" style="12" customWidth="1"/>
    <col min="9235" max="9236" width="6.28515625" style="12" customWidth="1"/>
    <col min="9237" max="9237" width="15.5703125" style="12" customWidth="1"/>
    <col min="9238" max="9238" width="9.140625" style="12"/>
    <col min="9239" max="9239" width="13" style="12" customWidth="1"/>
    <col min="9240" max="9240" width="9.140625" style="12"/>
    <col min="9241" max="9242" width="6.28515625" style="12" customWidth="1"/>
    <col min="9243" max="9246" width="6.85546875" style="12" customWidth="1"/>
    <col min="9247" max="9472" width="9.140625" style="12"/>
    <col min="9473" max="9473" width="6.7109375" style="12" customWidth="1"/>
    <col min="9474" max="9474" width="15.28515625" style="12" customWidth="1"/>
    <col min="9475" max="9475" width="10.42578125" style="12" customWidth="1"/>
    <col min="9476" max="9476" width="11.28515625" style="12" customWidth="1"/>
    <col min="9477" max="9477" width="12.7109375" style="12" customWidth="1"/>
    <col min="9478" max="9478" width="17.85546875" style="12" customWidth="1"/>
    <col min="9479" max="9479" width="10.5703125" style="12" customWidth="1"/>
    <col min="9480" max="9480" width="5.5703125" style="12" customWidth="1"/>
    <col min="9481" max="9481" width="6.7109375" style="12" customWidth="1"/>
    <col min="9482" max="9482" width="9.5703125" style="12" customWidth="1"/>
    <col min="9483" max="9483" width="9.42578125" style="12" customWidth="1"/>
    <col min="9484" max="9486" width="11.7109375" style="12" customWidth="1"/>
    <col min="9487" max="9488" width="6.28515625" style="12" customWidth="1"/>
    <col min="9489" max="9490" width="11.7109375" style="12" customWidth="1"/>
    <col min="9491" max="9492" width="6.28515625" style="12" customWidth="1"/>
    <col min="9493" max="9493" width="15.5703125" style="12" customWidth="1"/>
    <col min="9494" max="9494" width="9.140625" style="12"/>
    <col min="9495" max="9495" width="13" style="12" customWidth="1"/>
    <col min="9496" max="9496" width="9.140625" style="12"/>
    <col min="9497" max="9498" width="6.28515625" style="12" customWidth="1"/>
    <col min="9499" max="9502" width="6.85546875" style="12" customWidth="1"/>
    <col min="9503" max="9728" width="9.140625" style="12"/>
    <col min="9729" max="9729" width="6.7109375" style="12" customWidth="1"/>
    <col min="9730" max="9730" width="15.28515625" style="12" customWidth="1"/>
    <col min="9731" max="9731" width="10.42578125" style="12" customWidth="1"/>
    <col min="9732" max="9732" width="11.28515625" style="12" customWidth="1"/>
    <col min="9733" max="9733" width="12.7109375" style="12" customWidth="1"/>
    <col min="9734" max="9734" width="17.85546875" style="12" customWidth="1"/>
    <col min="9735" max="9735" width="10.5703125" style="12" customWidth="1"/>
    <col min="9736" max="9736" width="5.5703125" style="12" customWidth="1"/>
    <col min="9737" max="9737" width="6.7109375" style="12" customWidth="1"/>
    <col min="9738" max="9738" width="9.5703125" style="12" customWidth="1"/>
    <col min="9739" max="9739" width="9.42578125" style="12" customWidth="1"/>
    <col min="9740" max="9742" width="11.7109375" style="12" customWidth="1"/>
    <col min="9743" max="9744" width="6.28515625" style="12" customWidth="1"/>
    <col min="9745" max="9746" width="11.7109375" style="12" customWidth="1"/>
    <col min="9747" max="9748" width="6.28515625" style="12" customWidth="1"/>
    <col min="9749" max="9749" width="15.5703125" style="12" customWidth="1"/>
    <col min="9750" max="9750" width="9.140625" style="12"/>
    <col min="9751" max="9751" width="13" style="12" customWidth="1"/>
    <col min="9752" max="9752" width="9.140625" style="12"/>
    <col min="9753" max="9754" width="6.28515625" style="12" customWidth="1"/>
    <col min="9755" max="9758" width="6.85546875" style="12" customWidth="1"/>
    <col min="9759" max="9984" width="9.140625" style="12"/>
    <col min="9985" max="9985" width="6.7109375" style="12" customWidth="1"/>
    <col min="9986" max="9986" width="15.28515625" style="12" customWidth="1"/>
    <col min="9987" max="9987" width="10.42578125" style="12" customWidth="1"/>
    <col min="9988" max="9988" width="11.28515625" style="12" customWidth="1"/>
    <col min="9989" max="9989" width="12.7109375" style="12" customWidth="1"/>
    <col min="9990" max="9990" width="17.85546875" style="12" customWidth="1"/>
    <col min="9991" max="9991" width="10.5703125" style="12" customWidth="1"/>
    <col min="9992" max="9992" width="5.5703125" style="12" customWidth="1"/>
    <col min="9993" max="9993" width="6.7109375" style="12" customWidth="1"/>
    <col min="9994" max="9994" width="9.5703125" style="12" customWidth="1"/>
    <col min="9995" max="9995" width="9.42578125" style="12" customWidth="1"/>
    <col min="9996" max="9998" width="11.7109375" style="12" customWidth="1"/>
    <col min="9999" max="10000" width="6.28515625" style="12" customWidth="1"/>
    <col min="10001" max="10002" width="11.7109375" style="12" customWidth="1"/>
    <col min="10003" max="10004" width="6.28515625" style="12" customWidth="1"/>
    <col min="10005" max="10005" width="15.5703125" style="12" customWidth="1"/>
    <col min="10006" max="10006" width="9.140625" style="12"/>
    <col min="10007" max="10007" width="13" style="12" customWidth="1"/>
    <col min="10008" max="10008" width="9.140625" style="12"/>
    <col min="10009" max="10010" width="6.28515625" style="12" customWidth="1"/>
    <col min="10011" max="10014" width="6.85546875" style="12" customWidth="1"/>
    <col min="10015" max="10240" width="9.140625" style="12"/>
    <col min="10241" max="10241" width="6.7109375" style="12" customWidth="1"/>
    <col min="10242" max="10242" width="15.28515625" style="12" customWidth="1"/>
    <col min="10243" max="10243" width="10.42578125" style="12" customWidth="1"/>
    <col min="10244" max="10244" width="11.28515625" style="12" customWidth="1"/>
    <col min="10245" max="10245" width="12.7109375" style="12" customWidth="1"/>
    <col min="10246" max="10246" width="17.85546875" style="12" customWidth="1"/>
    <col min="10247" max="10247" width="10.5703125" style="12" customWidth="1"/>
    <col min="10248" max="10248" width="5.5703125" style="12" customWidth="1"/>
    <col min="10249" max="10249" width="6.7109375" style="12" customWidth="1"/>
    <col min="10250" max="10250" width="9.5703125" style="12" customWidth="1"/>
    <col min="10251" max="10251" width="9.42578125" style="12" customWidth="1"/>
    <col min="10252" max="10254" width="11.7109375" style="12" customWidth="1"/>
    <col min="10255" max="10256" width="6.28515625" style="12" customWidth="1"/>
    <col min="10257" max="10258" width="11.7109375" style="12" customWidth="1"/>
    <col min="10259" max="10260" width="6.28515625" style="12" customWidth="1"/>
    <col min="10261" max="10261" width="15.5703125" style="12" customWidth="1"/>
    <col min="10262" max="10262" width="9.140625" style="12"/>
    <col min="10263" max="10263" width="13" style="12" customWidth="1"/>
    <col min="10264" max="10264" width="9.140625" style="12"/>
    <col min="10265" max="10266" width="6.28515625" style="12" customWidth="1"/>
    <col min="10267" max="10270" width="6.85546875" style="12" customWidth="1"/>
    <col min="10271" max="10496" width="9.140625" style="12"/>
    <col min="10497" max="10497" width="6.7109375" style="12" customWidth="1"/>
    <col min="10498" max="10498" width="15.28515625" style="12" customWidth="1"/>
    <col min="10499" max="10499" width="10.42578125" style="12" customWidth="1"/>
    <col min="10500" max="10500" width="11.28515625" style="12" customWidth="1"/>
    <col min="10501" max="10501" width="12.7109375" style="12" customWidth="1"/>
    <col min="10502" max="10502" width="17.85546875" style="12" customWidth="1"/>
    <col min="10503" max="10503" width="10.5703125" style="12" customWidth="1"/>
    <col min="10504" max="10504" width="5.5703125" style="12" customWidth="1"/>
    <col min="10505" max="10505" width="6.7109375" style="12" customWidth="1"/>
    <col min="10506" max="10506" width="9.5703125" style="12" customWidth="1"/>
    <col min="10507" max="10507" width="9.42578125" style="12" customWidth="1"/>
    <col min="10508" max="10510" width="11.7109375" style="12" customWidth="1"/>
    <col min="10511" max="10512" width="6.28515625" style="12" customWidth="1"/>
    <col min="10513" max="10514" width="11.7109375" style="12" customWidth="1"/>
    <col min="10515" max="10516" width="6.28515625" style="12" customWidth="1"/>
    <col min="10517" max="10517" width="15.5703125" style="12" customWidth="1"/>
    <col min="10518" max="10518" width="9.140625" style="12"/>
    <col min="10519" max="10519" width="13" style="12" customWidth="1"/>
    <col min="10520" max="10520" width="9.140625" style="12"/>
    <col min="10521" max="10522" width="6.28515625" style="12" customWidth="1"/>
    <col min="10523" max="10526" width="6.85546875" style="12" customWidth="1"/>
    <col min="10527" max="10752" width="9.140625" style="12"/>
    <col min="10753" max="10753" width="6.7109375" style="12" customWidth="1"/>
    <col min="10754" max="10754" width="15.28515625" style="12" customWidth="1"/>
    <col min="10755" max="10755" width="10.42578125" style="12" customWidth="1"/>
    <col min="10756" max="10756" width="11.28515625" style="12" customWidth="1"/>
    <col min="10757" max="10757" width="12.7109375" style="12" customWidth="1"/>
    <col min="10758" max="10758" width="17.85546875" style="12" customWidth="1"/>
    <col min="10759" max="10759" width="10.5703125" style="12" customWidth="1"/>
    <col min="10760" max="10760" width="5.5703125" style="12" customWidth="1"/>
    <col min="10761" max="10761" width="6.7109375" style="12" customWidth="1"/>
    <col min="10762" max="10762" width="9.5703125" style="12" customWidth="1"/>
    <col min="10763" max="10763" width="9.42578125" style="12" customWidth="1"/>
    <col min="10764" max="10766" width="11.7109375" style="12" customWidth="1"/>
    <col min="10767" max="10768" width="6.28515625" style="12" customWidth="1"/>
    <col min="10769" max="10770" width="11.7109375" style="12" customWidth="1"/>
    <col min="10771" max="10772" width="6.28515625" style="12" customWidth="1"/>
    <col min="10773" max="10773" width="15.5703125" style="12" customWidth="1"/>
    <col min="10774" max="10774" width="9.140625" style="12"/>
    <col min="10775" max="10775" width="13" style="12" customWidth="1"/>
    <col min="10776" max="10776" width="9.140625" style="12"/>
    <col min="10777" max="10778" width="6.28515625" style="12" customWidth="1"/>
    <col min="10779" max="10782" width="6.85546875" style="12" customWidth="1"/>
    <col min="10783" max="11008" width="9.140625" style="12"/>
    <col min="11009" max="11009" width="6.7109375" style="12" customWidth="1"/>
    <col min="11010" max="11010" width="15.28515625" style="12" customWidth="1"/>
    <col min="11011" max="11011" width="10.42578125" style="12" customWidth="1"/>
    <col min="11012" max="11012" width="11.28515625" style="12" customWidth="1"/>
    <col min="11013" max="11013" width="12.7109375" style="12" customWidth="1"/>
    <col min="11014" max="11014" width="17.85546875" style="12" customWidth="1"/>
    <col min="11015" max="11015" width="10.5703125" style="12" customWidth="1"/>
    <col min="11016" max="11016" width="5.5703125" style="12" customWidth="1"/>
    <col min="11017" max="11017" width="6.7109375" style="12" customWidth="1"/>
    <col min="11018" max="11018" width="9.5703125" style="12" customWidth="1"/>
    <col min="11019" max="11019" width="9.42578125" style="12" customWidth="1"/>
    <col min="11020" max="11022" width="11.7109375" style="12" customWidth="1"/>
    <col min="11023" max="11024" width="6.28515625" style="12" customWidth="1"/>
    <col min="11025" max="11026" width="11.7109375" style="12" customWidth="1"/>
    <col min="11027" max="11028" width="6.28515625" style="12" customWidth="1"/>
    <col min="11029" max="11029" width="15.5703125" style="12" customWidth="1"/>
    <col min="11030" max="11030" width="9.140625" style="12"/>
    <col min="11031" max="11031" width="13" style="12" customWidth="1"/>
    <col min="11032" max="11032" width="9.140625" style="12"/>
    <col min="11033" max="11034" width="6.28515625" style="12" customWidth="1"/>
    <col min="11035" max="11038" width="6.85546875" style="12" customWidth="1"/>
    <col min="11039" max="11264" width="9.140625" style="12"/>
    <col min="11265" max="11265" width="6.7109375" style="12" customWidth="1"/>
    <col min="11266" max="11266" width="15.28515625" style="12" customWidth="1"/>
    <col min="11267" max="11267" width="10.42578125" style="12" customWidth="1"/>
    <col min="11268" max="11268" width="11.28515625" style="12" customWidth="1"/>
    <col min="11269" max="11269" width="12.7109375" style="12" customWidth="1"/>
    <col min="11270" max="11270" width="17.85546875" style="12" customWidth="1"/>
    <col min="11271" max="11271" width="10.5703125" style="12" customWidth="1"/>
    <col min="11272" max="11272" width="5.5703125" style="12" customWidth="1"/>
    <col min="11273" max="11273" width="6.7109375" style="12" customWidth="1"/>
    <col min="11274" max="11274" width="9.5703125" style="12" customWidth="1"/>
    <col min="11275" max="11275" width="9.42578125" style="12" customWidth="1"/>
    <col min="11276" max="11278" width="11.7109375" style="12" customWidth="1"/>
    <col min="11279" max="11280" width="6.28515625" style="12" customWidth="1"/>
    <col min="11281" max="11282" width="11.7109375" style="12" customWidth="1"/>
    <col min="11283" max="11284" width="6.28515625" style="12" customWidth="1"/>
    <col min="11285" max="11285" width="15.5703125" style="12" customWidth="1"/>
    <col min="11286" max="11286" width="9.140625" style="12"/>
    <col min="11287" max="11287" width="13" style="12" customWidth="1"/>
    <col min="11288" max="11288" width="9.140625" style="12"/>
    <col min="11289" max="11290" width="6.28515625" style="12" customWidth="1"/>
    <col min="11291" max="11294" width="6.85546875" style="12" customWidth="1"/>
    <col min="11295" max="11520" width="9.140625" style="12"/>
    <col min="11521" max="11521" width="6.7109375" style="12" customWidth="1"/>
    <col min="11522" max="11522" width="15.28515625" style="12" customWidth="1"/>
    <col min="11523" max="11523" width="10.42578125" style="12" customWidth="1"/>
    <col min="11524" max="11524" width="11.28515625" style="12" customWidth="1"/>
    <col min="11525" max="11525" width="12.7109375" style="12" customWidth="1"/>
    <col min="11526" max="11526" width="17.85546875" style="12" customWidth="1"/>
    <col min="11527" max="11527" width="10.5703125" style="12" customWidth="1"/>
    <col min="11528" max="11528" width="5.5703125" style="12" customWidth="1"/>
    <col min="11529" max="11529" width="6.7109375" style="12" customWidth="1"/>
    <col min="11530" max="11530" width="9.5703125" style="12" customWidth="1"/>
    <col min="11531" max="11531" width="9.42578125" style="12" customWidth="1"/>
    <col min="11532" max="11534" width="11.7109375" style="12" customWidth="1"/>
    <col min="11535" max="11536" width="6.28515625" style="12" customWidth="1"/>
    <col min="11537" max="11538" width="11.7109375" style="12" customWidth="1"/>
    <col min="11539" max="11540" width="6.28515625" style="12" customWidth="1"/>
    <col min="11541" max="11541" width="15.5703125" style="12" customWidth="1"/>
    <col min="11542" max="11542" width="9.140625" style="12"/>
    <col min="11543" max="11543" width="13" style="12" customWidth="1"/>
    <col min="11544" max="11544" width="9.140625" style="12"/>
    <col min="11545" max="11546" width="6.28515625" style="12" customWidth="1"/>
    <col min="11547" max="11550" width="6.85546875" style="12" customWidth="1"/>
    <col min="11551" max="11776" width="9.140625" style="12"/>
    <col min="11777" max="11777" width="6.7109375" style="12" customWidth="1"/>
    <col min="11778" max="11778" width="15.28515625" style="12" customWidth="1"/>
    <col min="11779" max="11779" width="10.42578125" style="12" customWidth="1"/>
    <col min="11780" max="11780" width="11.28515625" style="12" customWidth="1"/>
    <col min="11781" max="11781" width="12.7109375" style="12" customWidth="1"/>
    <col min="11782" max="11782" width="17.85546875" style="12" customWidth="1"/>
    <col min="11783" max="11783" width="10.5703125" style="12" customWidth="1"/>
    <col min="11784" max="11784" width="5.5703125" style="12" customWidth="1"/>
    <col min="11785" max="11785" width="6.7109375" style="12" customWidth="1"/>
    <col min="11786" max="11786" width="9.5703125" style="12" customWidth="1"/>
    <col min="11787" max="11787" width="9.42578125" style="12" customWidth="1"/>
    <col min="11788" max="11790" width="11.7109375" style="12" customWidth="1"/>
    <col min="11791" max="11792" width="6.28515625" style="12" customWidth="1"/>
    <col min="11793" max="11794" width="11.7109375" style="12" customWidth="1"/>
    <col min="11795" max="11796" width="6.28515625" style="12" customWidth="1"/>
    <col min="11797" max="11797" width="15.5703125" style="12" customWidth="1"/>
    <col min="11798" max="11798" width="9.140625" style="12"/>
    <col min="11799" max="11799" width="13" style="12" customWidth="1"/>
    <col min="11800" max="11800" width="9.140625" style="12"/>
    <col min="11801" max="11802" width="6.28515625" style="12" customWidth="1"/>
    <col min="11803" max="11806" width="6.85546875" style="12" customWidth="1"/>
    <col min="11807" max="12032" width="9.140625" style="12"/>
    <col min="12033" max="12033" width="6.7109375" style="12" customWidth="1"/>
    <col min="12034" max="12034" width="15.28515625" style="12" customWidth="1"/>
    <col min="12035" max="12035" width="10.42578125" style="12" customWidth="1"/>
    <col min="12036" max="12036" width="11.28515625" style="12" customWidth="1"/>
    <col min="12037" max="12037" width="12.7109375" style="12" customWidth="1"/>
    <col min="12038" max="12038" width="17.85546875" style="12" customWidth="1"/>
    <col min="12039" max="12039" width="10.5703125" style="12" customWidth="1"/>
    <col min="12040" max="12040" width="5.5703125" style="12" customWidth="1"/>
    <col min="12041" max="12041" width="6.7109375" style="12" customWidth="1"/>
    <col min="12042" max="12042" width="9.5703125" style="12" customWidth="1"/>
    <col min="12043" max="12043" width="9.42578125" style="12" customWidth="1"/>
    <col min="12044" max="12046" width="11.7109375" style="12" customWidth="1"/>
    <col min="12047" max="12048" width="6.28515625" style="12" customWidth="1"/>
    <col min="12049" max="12050" width="11.7109375" style="12" customWidth="1"/>
    <col min="12051" max="12052" width="6.28515625" style="12" customWidth="1"/>
    <col min="12053" max="12053" width="15.5703125" style="12" customWidth="1"/>
    <col min="12054" max="12054" width="9.140625" style="12"/>
    <col min="12055" max="12055" width="13" style="12" customWidth="1"/>
    <col min="12056" max="12056" width="9.140625" style="12"/>
    <col min="12057" max="12058" width="6.28515625" style="12" customWidth="1"/>
    <col min="12059" max="12062" width="6.85546875" style="12" customWidth="1"/>
    <col min="12063" max="12288" width="9.140625" style="12"/>
    <col min="12289" max="12289" width="6.7109375" style="12" customWidth="1"/>
    <col min="12290" max="12290" width="15.28515625" style="12" customWidth="1"/>
    <col min="12291" max="12291" width="10.42578125" style="12" customWidth="1"/>
    <col min="12292" max="12292" width="11.28515625" style="12" customWidth="1"/>
    <col min="12293" max="12293" width="12.7109375" style="12" customWidth="1"/>
    <col min="12294" max="12294" width="17.85546875" style="12" customWidth="1"/>
    <col min="12295" max="12295" width="10.5703125" style="12" customWidth="1"/>
    <col min="12296" max="12296" width="5.5703125" style="12" customWidth="1"/>
    <col min="12297" max="12297" width="6.7109375" style="12" customWidth="1"/>
    <col min="12298" max="12298" width="9.5703125" style="12" customWidth="1"/>
    <col min="12299" max="12299" width="9.42578125" style="12" customWidth="1"/>
    <col min="12300" max="12302" width="11.7109375" style="12" customWidth="1"/>
    <col min="12303" max="12304" width="6.28515625" style="12" customWidth="1"/>
    <col min="12305" max="12306" width="11.7109375" style="12" customWidth="1"/>
    <col min="12307" max="12308" width="6.28515625" style="12" customWidth="1"/>
    <col min="12309" max="12309" width="15.5703125" style="12" customWidth="1"/>
    <col min="12310" max="12310" width="9.140625" style="12"/>
    <col min="12311" max="12311" width="13" style="12" customWidth="1"/>
    <col min="12312" max="12312" width="9.140625" style="12"/>
    <col min="12313" max="12314" width="6.28515625" style="12" customWidth="1"/>
    <col min="12315" max="12318" width="6.85546875" style="12" customWidth="1"/>
    <col min="12319" max="12544" width="9.140625" style="12"/>
    <col min="12545" max="12545" width="6.7109375" style="12" customWidth="1"/>
    <col min="12546" max="12546" width="15.28515625" style="12" customWidth="1"/>
    <col min="12547" max="12547" width="10.42578125" style="12" customWidth="1"/>
    <col min="12548" max="12548" width="11.28515625" style="12" customWidth="1"/>
    <col min="12549" max="12549" width="12.7109375" style="12" customWidth="1"/>
    <col min="12550" max="12550" width="17.85546875" style="12" customWidth="1"/>
    <col min="12551" max="12551" width="10.5703125" style="12" customWidth="1"/>
    <col min="12552" max="12552" width="5.5703125" style="12" customWidth="1"/>
    <col min="12553" max="12553" width="6.7109375" style="12" customWidth="1"/>
    <col min="12554" max="12554" width="9.5703125" style="12" customWidth="1"/>
    <col min="12555" max="12555" width="9.42578125" style="12" customWidth="1"/>
    <col min="12556" max="12558" width="11.7109375" style="12" customWidth="1"/>
    <col min="12559" max="12560" width="6.28515625" style="12" customWidth="1"/>
    <col min="12561" max="12562" width="11.7109375" style="12" customWidth="1"/>
    <col min="12563" max="12564" width="6.28515625" style="12" customWidth="1"/>
    <col min="12565" max="12565" width="15.5703125" style="12" customWidth="1"/>
    <col min="12566" max="12566" width="9.140625" style="12"/>
    <col min="12567" max="12567" width="13" style="12" customWidth="1"/>
    <col min="12568" max="12568" width="9.140625" style="12"/>
    <col min="12569" max="12570" width="6.28515625" style="12" customWidth="1"/>
    <col min="12571" max="12574" width="6.85546875" style="12" customWidth="1"/>
    <col min="12575" max="12800" width="9.140625" style="12"/>
    <col min="12801" max="12801" width="6.7109375" style="12" customWidth="1"/>
    <col min="12802" max="12802" width="15.28515625" style="12" customWidth="1"/>
    <col min="12803" max="12803" width="10.42578125" style="12" customWidth="1"/>
    <col min="12804" max="12804" width="11.28515625" style="12" customWidth="1"/>
    <col min="12805" max="12805" width="12.7109375" style="12" customWidth="1"/>
    <col min="12806" max="12806" width="17.85546875" style="12" customWidth="1"/>
    <col min="12807" max="12807" width="10.5703125" style="12" customWidth="1"/>
    <col min="12808" max="12808" width="5.5703125" style="12" customWidth="1"/>
    <col min="12809" max="12809" width="6.7109375" style="12" customWidth="1"/>
    <col min="12810" max="12810" width="9.5703125" style="12" customWidth="1"/>
    <col min="12811" max="12811" width="9.42578125" style="12" customWidth="1"/>
    <col min="12812" max="12814" width="11.7109375" style="12" customWidth="1"/>
    <col min="12815" max="12816" width="6.28515625" style="12" customWidth="1"/>
    <col min="12817" max="12818" width="11.7109375" style="12" customWidth="1"/>
    <col min="12819" max="12820" width="6.28515625" style="12" customWidth="1"/>
    <col min="12821" max="12821" width="15.5703125" style="12" customWidth="1"/>
    <col min="12822" max="12822" width="9.140625" style="12"/>
    <col min="12823" max="12823" width="13" style="12" customWidth="1"/>
    <col min="12824" max="12824" width="9.140625" style="12"/>
    <col min="12825" max="12826" width="6.28515625" style="12" customWidth="1"/>
    <col min="12827" max="12830" width="6.85546875" style="12" customWidth="1"/>
    <col min="12831" max="13056" width="9.140625" style="12"/>
    <col min="13057" max="13057" width="6.7109375" style="12" customWidth="1"/>
    <col min="13058" max="13058" width="15.28515625" style="12" customWidth="1"/>
    <col min="13059" max="13059" width="10.42578125" style="12" customWidth="1"/>
    <col min="13060" max="13060" width="11.28515625" style="12" customWidth="1"/>
    <col min="13061" max="13061" width="12.7109375" style="12" customWidth="1"/>
    <col min="13062" max="13062" width="17.85546875" style="12" customWidth="1"/>
    <col min="13063" max="13063" width="10.5703125" style="12" customWidth="1"/>
    <col min="13064" max="13064" width="5.5703125" style="12" customWidth="1"/>
    <col min="13065" max="13065" width="6.7109375" style="12" customWidth="1"/>
    <col min="13066" max="13066" width="9.5703125" style="12" customWidth="1"/>
    <col min="13067" max="13067" width="9.42578125" style="12" customWidth="1"/>
    <col min="13068" max="13070" width="11.7109375" style="12" customWidth="1"/>
    <col min="13071" max="13072" width="6.28515625" style="12" customWidth="1"/>
    <col min="13073" max="13074" width="11.7109375" style="12" customWidth="1"/>
    <col min="13075" max="13076" width="6.28515625" style="12" customWidth="1"/>
    <col min="13077" max="13077" width="15.5703125" style="12" customWidth="1"/>
    <col min="13078" max="13078" width="9.140625" style="12"/>
    <col min="13079" max="13079" width="13" style="12" customWidth="1"/>
    <col min="13080" max="13080" width="9.140625" style="12"/>
    <col min="13081" max="13082" width="6.28515625" style="12" customWidth="1"/>
    <col min="13083" max="13086" width="6.85546875" style="12" customWidth="1"/>
    <col min="13087" max="13312" width="9.140625" style="12"/>
    <col min="13313" max="13313" width="6.7109375" style="12" customWidth="1"/>
    <col min="13314" max="13314" width="15.28515625" style="12" customWidth="1"/>
    <col min="13315" max="13315" width="10.42578125" style="12" customWidth="1"/>
    <col min="13316" max="13316" width="11.28515625" style="12" customWidth="1"/>
    <col min="13317" max="13317" width="12.7109375" style="12" customWidth="1"/>
    <col min="13318" max="13318" width="17.85546875" style="12" customWidth="1"/>
    <col min="13319" max="13319" width="10.5703125" style="12" customWidth="1"/>
    <col min="13320" max="13320" width="5.5703125" style="12" customWidth="1"/>
    <col min="13321" max="13321" width="6.7109375" style="12" customWidth="1"/>
    <col min="13322" max="13322" width="9.5703125" style="12" customWidth="1"/>
    <col min="13323" max="13323" width="9.42578125" style="12" customWidth="1"/>
    <col min="13324" max="13326" width="11.7109375" style="12" customWidth="1"/>
    <col min="13327" max="13328" width="6.28515625" style="12" customWidth="1"/>
    <col min="13329" max="13330" width="11.7109375" style="12" customWidth="1"/>
    <col min="13331" max="13332" width="6.28515625" style="12" customWidth="1"/>
    <col min="13333" max="13333" width="15.5703125" style="12" customWidth="1"/>
    <col min="13334" max="13334" width="9.140625" style="12"/>
    <col min="13335" max="13335" width="13" style="12" customWidth="1"/>
    <col min="13336" max="13336" width="9.140625" style="12"/>
    <col min="13337" max="13338" width="6.28515625" style="12" customWidth="1"/>
    <col min="13339" max="13342" width="6.85546875" style="12" customWidth="1"/>
    <col min="13343" max="13568" width="9.140625" style="12"/>
    <col min="13569" max="13569" width="6.7109375" style="12" customWidth="1"/>
    <col min="13570" max="13570" width="15.28515625" style="12" customWidth="1"/>
    <col min="13571" max="13571" width="10.42578125" style="12" customWidth="1"/>
    <col min="13572" max="13572" width="11.28515625" style="12" customWidth="1"/>
    <col min="13573" max="13573" width="12.7109375" style="12" customWidth="1"/>
    <col min="13574" max="13574" width="17.85546875" style="12" customWidth="1"/>
    <col min="13575" max="13575" width="10.5703125" style="12" customWidth="1"/>
    <col min="13576" max="13576" width="5.5703125" style="12" customWidth="1"/>
    <col min="13577" max="13577" width="6.7109375" style="12" customWidth="1"/>
    <col min="13578" max="13578" width="9.5703125" style="12" customWidth="1"/>
    <col min="13579" max="13579" width="9.42578125" style="12" customWidth="1"/>
    <col min="13580" max="13582" width="11.7109375" style="12" customWidth="1"/>
    <col min="13583" max="13584" width="6.28515625" style="12" customWidth="1"/>
    <col min="13585" max="13586" width="11.7109375" style="12" customWidth="1"/>
    <col min="13587" max="13588" width="6.28515625" style="12" customWidth="1"/>
    <col min="13589" max="13589" width="15.5703125" style="12" customWidth="1"/>
    <col min="13590" max="13590" width="9.140625" style="12"/>
    <col min="13591" max="13591" width="13" style="12" customWidth="1"/>
    <col min="13592" max="13592" width="9.140625" style="12"/>
    <col min="13593" max="13594" width="6.28515625" style="12" customWidth="1"/>
    <col min="13595" max="13598" width="6.85546875" style="12" customWidth="1"/>
    <col min="13599" max="13824" width="9.140625" style="12"/>
    <col min="13825" max="13825" width="6.7109375" style="12" customWidth="1"/>
    <col min="13826" max="13826" width="15.28515625" style="12" customWidth="1"/>
    <col min="13827" max="13827" width="10.42578125" style="12" customWidth="1"/>
    <col min="13828" max="13828" width="11.28515625" style="12" customWidth="1"/>
    <col min="13829" max="13829" width="12.7109375" style="12" customWidth="1"/>
    <col min="13830" max="13830" width="17.85546875" style="12" customWidth="1"/>
    <col min="13831" max="13831" width="10.5703125" style="12" customWidth="1"/>
    <col min="13832" max="13832" width="5.5703125" style="12" customWidth="1"/>
    <col min="13833" max="13833" width="6.7109375" style="12" customWidth="1"/>
    <col min="13834" max="13834" width="9.5703125" style="12" customWidth="1"/>
    <col min="13835" max="13835" width="9.42578125" style="12" customWidth="1"/>
    <col min="13836" max="13838" width="11.7109375" style="12" customWidth="1"/>
    <col min="13839" max="13840" width="6.28515625" style="12" customWidth="1"/>
    <col min="13841" max="13842" width="11.7109375" style="12" customWidth="1"/>
    <col min="13843" max="13844" width="6.28515625" style="12" customWidth="1"/>
    <col min="13845" max="13845" width="15.5703125" style="12" customWidth="1"/>
    <col min="13846" max="13846" width="9.140625" style="12"/>
    <col min="13847" max="13847" width="13" style="12" customWidth="1"/>
    <col min="13848" max="13848" width="9.140625" style="12"/>
    <col min="13849" max="13850" width="6.28515625" style="12" customWidth="1"/>
    <col min="13851" max="13854" width="6.85546875" style="12" customWidth="1"/>
    <col min="13855" max="14080" width="9.140625" style="12"/>
    <col min="14081" max="14081" width="6.7109375" style="12" customWidth="1"/>
    <col min="14082" max="14082" width="15.28515625" style="12" customWidth="1"/>
    <col min="14083" max="14083" width="10.42578125" style="12" customWidth="1"/>
    <col min="14084" max="14084" width="11.28515625" style="12" customWidth="1"/>
    <col min="14085" max="14085" width="12.7109375" style="12" customWidth="1"/>
    <col min="14086" max="14086" width="17.85546875" style="12" customWidth="1"/>
    <col min="14087" max="14087" width="10.5703125" style="12" customWidth="1"/>
    <col min="14088" max="14088" width="5.5703125" style="12" customWidth="1"/>
    <col min="14089" max="14089" width="6.7109375" style="12" customWidth="1"/>
    <col min="14090" max="14090" width="9.5703125" style="12" customWidth="1"/>
    <col min="14091" max="14091" width="9.42578125" style="12" customWidth="1"/>
    <col min="14092" max="14094" width="11.7109375" style="12" customWidth="1"/>
    <col min="14095" max="14096" width="6.28515625" style="12" customWidth="1"/>
    <col min="14097" max="14098" width="11.7109375" style="12" customWidth="1"/>
    <col min="14099" max="14100" width="6.28515625" style="12" customWidth="1"/>
    <col min="14101" max="14101" width="15.5703125" style="12" customWidth="1"/>
    <col min="14102" max="14102" width="9.140625" style="12"/>
    <col min="14103" max="14103" width="13" style="12" customWidth="1"/>
    <col min="14104" max="14104" width="9.140625" style="12"/>
    <col min="14105" max="14106" width="6.28515625" style="12" customWidth="1"/>
    <col min="14107" max="14110" width="6.85546875" style="12" customWidth="1"/>
    <col min="14111" max="14336" width="9.140625" style="12"/>
    <col min="14337" max="14337" width="6.7109375" style="12" customWidth="1"/>
    <col min="14338" max="14338" width="15.28515625" style="12" customWidth="1"/>
    <col min="14339" max="14339" width="10.42578125" style="12" customWidth="1"/>
    <col min="14340" max="14340" width="11.28515625" style="12" customWidth="1"/>
    <col min="14341" max="14341" width="12.7109375" style="12" customWidth="1"/>
    <col min="14342" max="14342" width="17.85546875" style="12" customWidth="1"/>
    <col min="14343" max="14343" width="10.5703125" style="12" customWidth="1"/>
    <col min="14344" max="14344" width="5.5703125" style="12" customWidth="1"/>
    <col min="14345" max="14345" width="6.7109375" style="12" customWidth="1"/>
    <col min="14346" max="14346" width="9.5703125" style="12" customWidth="1"/>
    <col min="14347" max="14347" width="9.42578125" style="12" customWidth="1"/>
    <col min="14348" max="14350" width="11.7109375" style="12" customWidth="1"/>
    <col min="14351" max="14352" width="6.28515625" style="12" customWidth="1"/>
    <col min="14353" max="14354" width="11.7109375" style="12" customWidth="1"/>
    <col min="14355" max="14356" width="6.28515625" style="12" customWidth="1"/>
    <col min="14357" max="14357" width="15.5703125" style="12" customWidth="1"/>
    <col min="14358" max="14358" width="9.140625" style="12"/>
    <col min="14359" max="14359" width="13" style="12" customWidth="1"/>
    <col min="14360" max="14360" width="9.140625" style="12"/>
    <col min="14361" max="14362" width="6.28515625" style="12" customWidth="1"/>
    <col min="14363" max="14366" width="6.85546875" style="12" customWidth="1"/>
    <col min="14367" max="14592" width="9.140625" style="12"/>
    <col min="14593" max="14593" width="6.7109375" style="12" customWidth="1"/>
    <col min="14594" max="14594" width="15.28515625" style="12" customWidth="1"/>
    <col min="14595" max="14595" width="10.42578125" style="12" customWidth="1"/>
    <col min="14596" max="14596" width="11.28515625" style="12" customWidth="1"/>
    <col min="14597" max="14597" width="12.7109375" style="12" customWidth="1"/>
    <col min="14598" max="14598" width="17.85546875" style="12" customWidth="1"/>
    <col min="14599" max="14599" width="10.5703125" style="12" customWidth="1"/>
    <col min="14600" max="14600" width="5.5703125" style="12" customWidth="1"/>
    <col min="14601" max="14601" width="6.7109375" style="12" customWidth="1"/>
    <col min="14602" max="14602" width="9.5703125" style="12" customWidth="1"/>
    <col min="14603" max="14603" width="9.42578125" style="12" customWidth="1"/>
    <col min="14604" max="14606" width="11.7109375" style="12" customWidth="1"/>
    <col min="14607" max="14608" width="6.28515625" style="12" customWidth="1"/>
    <col min="14609" max="14610" width="11.7109375" style="12" customWidth="1"/>
    <col min="14611" max="14612" width="6.28515625" style="12" customWidth="1"/>
    <col min="14613" max="14613" width="15.5703125" style="12" customWidth="1"/>
    <col min="14614" max="14614" width="9.140625" style="12"/>
    <col min="14615" max="14615" width="13" style="12" customWidth="1"/>
    <col min="14616" max="14616" width="9.140625" style="12"/>
    <col min="14617" max="14618" width="6.28515625" style="12" customWidth="1"/>
    <col min="14619" max="14622" width="6.85546875" style="12" customWidth="1"/>
    <col min="14623" max="14848" width="9.140625" style="12"/>
    <col min="14849" max="14849" width="6.7109375" style="12" customWidth="1"/>
    <col min="14850" max="14850" width="15.28515625" style="12" customWidth="1"/>
    <col min="14851" max="14851" width="10.42578125" style="12" customWidth="1"/>
    <col min="14852" max="14852" width="11.28515625" style="12" customWidth="1"/>
    <col min="14853" max="14853" width="12.7109375" style="12" customWidth="1"/>
    <col min="14854" max="14854" width="17.85546875" style="12" customWidth="1"/>
    <col min="14855" max="14855" width="10.5703125" style="12" customWidth="1"/>
    <col min="14856" max="14856" width="5.5703125" style="12" customWidth="1"/>
    <col min="14857" max="14857" width="6.7109375" style="12" customWidth="1"/>
    <col min="14858" max="14858" width="9.5703125" style="12" customWidth="1"/>
    <col min="14859" max="14859" width="9.42578125" style="12" customWidth="1"/>
    <col min="14860" max="14862" width="11.7109375" style="12" customWidth="1"/>
    <col min="14863" max="14864" width="6.28515625" style="12" customWidth="1"/>
    <col min="14865" max="14866" width="11.7109375" style="12" customWidth="1"/>
    <col min="14867" max="14868" width="6.28515625" style="12" customWidth="1"/>
    <col min="14869" max="14869" width="15.5703125" style="12" customWidth="1"/>
    <col min="14870" max="14870" width="9.140625" style="12"/>
    <col min="14871" max="14871" width="13" style="12" customWidth="1"/>
    <col min="14872" max="14872" width="9.140625" style="12"/>
    <col min="14873" max="14874" width="6.28515625" style="12" customWidth="1"/>
    <col min="14875" max="14878" width="6.85546875" style="12" customWidth="1"/>
    <col min="14879" max="15104" width="9.140625" style="12"/>
    <col min="15105" max="15105" width="6.7109375" style="12" customWidth="1"/>
    <col min="15106" max="15106" width="15.28515625" style="12" customWidth="1"/>
    <col min="15107" max="15107" width="10.42578125" style="12" customWidth="1"/>
    <col min="15108" max="15108" width="11.28515625" style="12" customWidth="1"/>
    <col min="15109" max="15109" width="12.7109375" style="12" customWidth="1"/>
    <col min="15110" max="15110" width="17.85546875" style="12" customWidth="1"/>
    <col min="15111" max="15111" width="10.5703125" style="12" customWidth="1"/>
    <col min="15112" max="15112" width="5.5703125" style="12" customWidth="1"/>
    <col min="15113" max="15113" width="6.7109375" style="12" customWidth="1"/>
    <col min="15114" max="15114" width="9.5703125" style="12" customWidth="1"/>
    <col min="15115" max="15115" width="9.42578125" style="12" customWidth="1"/>
    <col min="15116" max="15118" width="11.7109375" style="12" customWidth="1"/>
    <col min="15119" max="15120" width="6.28515625" style="12" customWidth="1"/>
    <col min="15121" max="15122" width="11.7109375" style="12" customWidth="1"/>
    <col min="15123" max="15124" width="6.28515625" style="12" customWidth="1"/>
    <col min="15125" max="15125" width="15.5703125" style="12" customWidth="1"/>
    <col min="15126" max="15126" width="9.140625" style="12"/>
    <col min="15127" max="15127" width="13" style="12" customWidth="1"/>
    <col min="15128" max="15128" width="9.140625" style="12"/>
    <col min="15129" max="15130" width="6.28515625" style="12" customWidth="1"/>
    <col min="15131" max="15134" width="6.85546875" style="12" customWidth="1"/>
    <col min="15135" max="15360" width="9.140625" style="12"/>
    <col min="15361" max="15361" width="6.7109375" style="12" customWidth="1"/>
    <col min="15362" max="15362" width="15.28515625" style="12" customWidth="1"/>
    <col min="15363" max="15363" width="10.42578125" style="12" customWidth="1"/>
    <col min="15364" max="15364" width="11.28515625" style="12" customWidth="1"/>
    <col min="15365" max="15365" width="12.7109375" style="12" customWidth="1"/>
    <col min="15366" max="15366" width="17.85546875" style="12" customWidth="1"/>
    <col min="15367" max="15367" width="10.5703125" style="12" customWidth="1"/>
    <col min="15368" max="15368" width="5.5703125" style="12" customWidth="1"/>
    <col min="15369" max="15369" width="6.7109375" style="12" customWidth="1"/>
    <col min="15370" max="15370" width="9.5703125" style="12" customWidth="1"/>
    <col min="15371" max="15371" width="9.42578125" style="12" customWidth="1"/>
    <col min="15372" max="15374" width="11.7109375" style="12" customWidth="1"/>
    <col min="15375" max="15376" width="6.28515625" style="12" customWidth="1"/>
    <col min="15377" max="15378" width="11.7109375" style="12" customWidth="1"/>
    <col min="15379" max="15380" width="6.28515625" style="12" customWidth="1"/>
    <col min="15381" max="15381" width="15.5703125" style="12" customWidth="1"/>
    <col min="15382" max="15382" width="9.140625" style="12"/>
    <col min="15383" max="15383" width="13" style="12" customWidth="1"/>
    <col min="15384" max="15384" width="9.140625" style="12"/>
    <col min="15385" max="15386" width="6.28515625" style="12" customWidth="1"/>
    <col min="15387" max="15390" width="6.85546875" style="12" customWidth="1"/>
    <col min="15391" max="15616" width="9.140625" style="12"/>
    <col min="15617" max="15617" width="6.7109375" style="12" customWidth="1"/>
    <col min="15618" max="15618" width="15.28515625" style="12" customWidth="1"/>
    <col min="15619" max="15619" width="10.42578125" style="12" customWidth="1"/>
    <col min="15620" max="15620" width="11.28515625" style="12" customWidth="1"/>
    <col min="15621" max="15621" width="12.7109375" style="12" customWidth="1"/>
    <col min="15622" max="15622" width="17.85546875" style="12" customWidth="1"/>
    <col min="15623" max="15623" width="10.5703125" style="12" customWidth="1"/>
    <col min="15624" max="15624" width="5.5703125" style="12" customWidth="1"/>
    <col min="15625" max="15625" width="6.7109375" style="12" customWidth="1"/>
    <col min="15626" max="15626" width="9.5703125" style="12" customWidth="1"/>
    <col min="15627" max="15627" width="9.42578125" style="12" customWidth="1"/>
    <col min="15628" max="15630" width="11.7109375" style="12" customWidth="1"/>
    <col min="15631" max="15632" width="6.28515625" style="12" customWidth="1"/>
    <col min="15633" max="15634" width="11.7109375" style="12" customWidth="1"/>
    <col min="15635" max="15636" width="6.28515625" style="12" customWidth="1"/>
    <col min="15637" max="15637" width="15.5703125" style="12" customWidth="1"/>
    <col min="15638" max="15638" width="9.140625" style="12"/>
    <col min="15639" max="15639" width="13" style="12" customWidth="1"/>
    <col min="15640" max="15640" width="9.140625" style="12"/>
    <col min="15641" max="15642" width="6.28515625" style="12" customWidth="1"/>
    <col min="15643" max="15646" width="6.85546875" style="12" customWidth="1"/>
    <col min="15647" max="15872" width="9.140625" style="12"/>
    <col min="15873" max="15873" width="6.7109375" style="12" customWidth="1"/>
    <col min="15874" max="15874" width="15.28515625" style="12" customWidth="1"/>
    <col min="15875" max="15875" width="10.42578125" style="12" customWidth="1"/>
    <col min="15876" max="15876" width="11.28515625" style="12" customWidth="1"/>
    <col min="15877" max="15877" width="12.7109375" style="12" customWidth="1"/>
    <col min="15878" max="15878" width="17.85546875" style="12" customWidth="1"/>
    <col min="15879" max="15879" width="10.5703125" style="12" customWidth="1"/>
    <col min="15880" max="15880" width="5.5703125" style="12" customWidth="1"/>
    <col min="15881" max="15881" width="6.7109375" style="12" customWidth="1"/>
    <col min="15882" max="15882" width="9.5703125" style="12" customWidth="1"/>
    <col min="15883" max="15883" width="9.42578125" style="12" customWidth="1"/>
    <col min="15884" max="15886" width="11.7109375" style="12" customWidth="1"/>
    <col min="15887" max="15888" width="6.28515625" style="12" customWidth="1"/>
    <col min="15889" max="15890" width="11.7109375" style="12" customWidth="1"/>
    <col min="15891" max="15892" width="6.28515625" style="12" customWidth="1"/>
    <col min="15893" max="15893" width="15.5703125" style="12" customWidth="1"/>
    <col min="15894" max="15894" width="9.140625" style="12"/>
    <col min="15895" max="15895" width="13" style="12" customWidth="1"/>
    <col min="15896" max="15896" width="9.140625" style="12"/>
    <col min="15897" max="15898" width="6.28515625" style="12" customWidth="1"/>
    <col min="15899" max="15902" width="6.85546875" style="12" customWidth="1"/>
    <col min="15903" max="16128" width="9.140625" style="12"/>
    <col min="16129" max="16129" width="6.7109375" style="12" customWidth="1"/>
    <col min="16130" max="16130" width="15.28515625" style="12" customWidth="1"/>
    <col min="16131" max="16131" width="10.42578125" style="12" customWidth="1"/>
    <col min="16132" max="16132" width="11.28515625" style="12" customWidth="1"/>
    <col min="16133" max="16133" width="12.7109375" style="12" customWidth="1"/>
    <col min="16134" max="16134" width="17.85546875" style="12" customWidth="1"/>
    <col min="16135" max="16135" width="10.5703125" style="12" customWidth="1"/>
    <col min="16136" max="16136" width="5.5703125" style="12" customWidth="1"/>
    <col min="16137" max="16137" width="6.7109375" style="12" customWidth="1"/>
    <col min="16138" max="16138" width="9.5703125" style="12" customWidth="1"/>
    <col min="16139" max="16139" width="9.42578125" style="12" customWidth="1"/>
    <col min="16140" max="16142" width="11.7109375" style="12" customWidth="1"/>
    <col min="16143" max="16144" width="6.28515625" style="12" customWidth="1"/>
    <col min="16145" max="16146" width="11.7109375" style="12" customWidth="1"/>
    <col min="16147" max="16148" width="6.28515625" style="12" customWidth="1"/>
    <col min="16149" max="16149" width="15.5703125" style="12" customWidth="1"/>
    <col min="16150" max="16150" width="9.140625" style="12"/>
    <col min="16151" max="16151" width="13" style="12" customWidth="1"/>
    <col min="16152" max="16152" width="9.140625" style="12"/>
    <col min="16153" max="16154" width="6.28515625" style="12" customWidth="1"/>
    <col min="16155" max="16158" width="6.85546875" style="12" customWidth="1"/>
    <col min="16159" max="16384" width="9.140625" style="12"/>
  </cols>
  <sheetData>
    <row r="1" spans="1:30" s="40" customFormat="1" ht="32.25" customHeight="1" outlineLevel="1" x14ac:dyDescent="0.25">
      <c r="M1" s="41"/>
      <c r="N1" s="614" t="s">
        <v>345</v>
      </c>
      <c r="O1" s="614"/>
      <c r="P1" s="614"/>
    </row>
    <row r="2" spans="1:30" s="2" customFormat="1" ht="11.25" outlineLevel="1" x14ac:dyDescent="0.2"/>
    <row r="3" spans="1:30" s="2" customFormat="1" ht="11.25" outlineLevel="1" x14ac:dyDescent="0.2">
      <c r="A3" s="570" t="s">
        <v>346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</row>
    <row r="4" spans="1:30" s="14" customFormat="1" ht="10.5" outlineLevel="1" x14ac:dyDescent="0.15"/>
    <row r="5" spans="1:30" s="2" customFormat="1" ht="11.25" outlineLevel="1" x14ac:dyDescent="0.2">
      <c r="F5" s="69" t="s">
        <v>2</v>
      </c>
      <c r="G5" s="660" t="str">
        <f>'Пр 1 (произв)'!M5</f>
        <v>Муниципальное предприятие Заполярного района "Севержилкомсервис"</v>
      </c>
      <c r="H5" s="661"/>
      <c r="I5" s="661"/>
      <c r="J5" s="661"/>
      <c r="K5" s="661"/>
      <c r="O5" s="53"/>
    </row>
    <row r="6" spans="1:30" s="2" customFormat="1" ht="12.75" customHeight="1" outlineLevel="1" x14ac:dyDescent="0.2">
      <c r="E6" s="54"/>
      <c r="G6" s="571" t="s">
        <v>3</v>
      </c>
      <c r="H6" s="571"/>
      <c r="I6" s="571"/>
      <c r="J6" s="571"/>
      <c r="K6" s="571"/>
      <c r="O6" s="54"/>
    </row>
    <row r="7" spans="1:30" s="2" customFormat="1" ht="12.75" customHeight="1" outlineLevel="1" x14ac:dyDescent="0.2">
      <c r="E7" s="54"/>
      <c r="F7" s="4"/>
      <c r="G7" s="4"/>
      <c r="H7" s="4"/>
      <c r="I7" s="4"/>
      <c r="J7" s="4"/>
      <c r="O7" s="54"/>
    </row>
    <row r="8" spans="1:30" s="2" customFormat="1" ht="11.25" outlineLevel="1" x14ac:dyDescent="0.2">
      <c r="E8" s="54"/>
      <c r="F8" s="54"/>
      <c r="H8" s="70" t="s">
        <v>4</v>
      </c>
      <c r="I8" s="26" t="s">
        <v>510</v>
      </c>
      <c r="J8" s="53" t="s">
        <v>5</v>
      </c>
      <c r="K8" s="53"/>
      <c r="L8" s="53"/>
      <c r="M8" s="53"/>
      <c r="N8" s="53"/>
      <c r="O8" s="53"/>
    </row>
    <row r="9" spans="1:30" s="2" customFormat="1" ht="11.25" outlineLevel="1" x14ac:dyDescent="0.2">
      <c r="E9" s="54"/>
      <c r="F9" s="54"/>
      <c r="H9" s="70"/>
      <c r="I9" s="256"/>
      <c r="J9" s="53"/>
      <c r="K9" s="53"/>
      <c r="L9" s="53"/>
      <c r="M9" s="53"/>
      <c r="N9" s="53"/>
      <c r="O9" s="53"/>
    </row>
    <row r="10" spans="1:30" s="2" customFormat="1" ht="11.25" outlineLevel="1" x14ac:dyDescent="0.2">
      <c r="E10" s="54"/>
      <c r="F10" s="54"/>
      <c r="H10" s="70"/>
      <c r="I10" s="256"/>
      <c r="J10" s="53"/>
      <c r="K10" s="53"/>
      <c r="L10" s="53"/>
      <c r="M10" s="53"/>
      <c r="N10" s="53"/>
      <c r="O10" s="53"/>
    </row>
    <row r="11" spans="1:30" s="2" customFormat="1" ht="11.25" outlineLevel="1" x14ac:dyDescent="0.2">
      <c r="E11" s="54"/>
      <c r="F11" s="54"/>
      <c r="H11" s="70"/>
      <c r="I11" s="256"/>
      <c r="J11" s="53"/>
      <c r="K11" s="53"/>
      <c r="L11" s="53"/>
      <c r="M11" s="53"/>
      <c r="N11" s="53"/>
      <c r="O11" s="53"/>
    </row>
    <row r="12" spans="1:30" s="2" customFormat="1" ht="11.25" outlineLevel="1" x14ac:dyDescent="0.2">
      <c r="E12" s="54"/>
      <c r="F12" s="54"/>
      <c r="G12" s="54"/>
      <c r="H12" s="54"/>
      <c r="J12" s="53"/>
      <c r="K12" s="53"/>
      <c r="L12" s="53"/>
      <c r="M12" s="53"/>
      <c r="N12" s="53"/>
      <c r="O12" s="53"/>
    </row>
    <row r="13" spans="1:30" s="28" customFormat="1" ht="53.25" customHeight="1" x14ac:dyDescent="0.2">
      <c r="A13" s="622" t="s">
        <v>8</v>
      </c>
      <c r="B13" s="622" t="s">
        <v>106</v>
      </c>
      <c r="C13" s="622" t="s">
        <v>313</v>
      </c>
      <c r="D13" s="646" t="s">
        <v>347</v>
      </c>
      <c r="E13" s="655"/>
      <c r="F13" s="647"/>
      <c r="G13" s="649" t="s">
        <v>348</v>
      </c>
      <c r="H13" s="646" t="s">
        <v>349</v>
      </c>
      <c r="I13" s="655"/>
      <c r="J13" s="655"/>
      <c r="K13" s="655"/>
      <c r="L13" s="655"/>
      <c r="M13" s="647"/>
      <c r="N13" s="646" t="s">
        <v>350</v>
      </c>
      <c r="O13" s="655"/>
      <c r="P13" s="647"/>
      <c r="Q13" s="646" t="s">
        <v>351</v>
      </c>
      <c r="R13" s="655"/>
      <c r="S13" s="655"/>
      <c r="T13" s="647"/>
      <c r="U13" s="622" t="s">
        <v>352</v>
      </c>
      <c r="V13" s="706" t="s">
        <v>353</v>
      </c>
      <c r="W13" s="707"/>
      <c r="X13" s="622" t="s">
        <v>354</v>
      </c>
      <c r="Y13" s="706" t="s">
        <v>355</v>
      </c>
      <c r="Z13" s="707"/>
      <c r="AA13" s="705" t="s">
        <v>356</v>
      </c>
      <c r="AB13" s="705"/>
      <c r="AC13" s="705"/>
      <c r="AD13" s="705"/>
    </row>
    <row r="14" spans="1:30" s="28" customFormat="1" ht="129.75" customHeight="1" x14ac:dyDescent="0.2">
      <c r="A14" s="622"/>
      <c r="B14" s="622"/>
      <c r="C14" s="622"/>
      <c r="D14" s="622" t="s">
        <v>357</v>
      </c>
      <c r="E14" s="622"/>
      <c r="F14" s="622" t="s">
        <v>358</v>
      </c>
      <c r="G14" s="650"/>
      <c r="H14" s="622" t="s">
        <v>359</v>
      </c>
      <c r="I14" s="622"/>
      <c r="J14" s="646" t="s">
        <v>360</v>
      </c>
      <c r="K14" s="647"/>
      <c r="L14" s="649" t="s">
        <v>361</v>
      </c>
      <c r="M14" s="649" t="s">
        <v>362</v>
      </c>
      <c r="N14" s="622" t="s">
        <v>363</v>
      </c>
      <c r="O14" s="646" t="s">
        <v>364</v>
      </c>
      <c r="P14" s="647"/>
      <c r="Q14" s="622" t="s">
        <v>365</v>
      </c>
      <c r="R14" s="622" t="s">
        <v>366</v>
      </c>
      <c r="S14" s="646" t="s">
        <v>367</v>
      </c>
      <c r="T14" s="647"/>
      <c r="U14" s="622"/>
      <c r="V14" s="708"/>
      <c r="W14" s="709"/>
      <c r="X14" s="622"/>
      <c r="Y14" s="708"/>
      <c r="Z14" s="709"/>
      <c r="AA14" s="646" t="s">
        <v>368</v>
      </c>
      <c r="AB14" s="647"/>
      <c r="AC14" s="646" t="s">
        <v>369</v>
      </c>
      <c r="AD14" s="647"/>
    </row>
    <row r="15" spans="1:30" s="28" customFormat="1" ht="26.25" customHeight="1" x14ac:dyDescent="0.2">
      <c r="A15" s="622"/>
      <c r="B15" s="622"/>
      <c r="C15" s="622"/>
      <c r="D15" s="81" t="s">
        <v>370</v>
      </c>
      <c r="E15" s="29" t="s">
        <v>371</v>
      </c>
      <c r="F15" s="622"/>
      <c r="G15" s="651"/>
      <c r="H15" s="622"/>
      <c r="I15" s="622"/>
      <c r="J15" s="29" t="s">
        <v>372</v>
      </c>
      <c r="K15" s="29" t="s">
        <v>373</v>
      </c>
      <c r="L15" s="651"/>
      <c r="M15" s="651"/>
      <c r="N15" s="622"/>
      <c r="O15" s="31" t="s">
        <v>374</v>
      </c>
      <c r="P15" s="31" t="s">
        <v>375</v>
      </c>
      <c r="Q15" s="622"/>
      <c r="R15" s="622"/>
      <c r="S15" s="31" t="s">
        <v>374</v>
      </c>
      <c r="T15" s="31" t="s">
        <v>375</v>
      </c>
      <c r="U15" s="622"/>
      <c r="V15" s="29" t="s">
        <v>376</v>
      </c>
      <c r="W15" s="29" t="s">
        <v>377</v>
      </c>
      <c r="X15" s="622"/>
      <c r="Y15" s="31" t="s">
        <v>374</v>
      </c>
      <c r="Z15" s="31" t="s">
        <v>375</v>
      </c>
      <c r="AA15" s="31" t="s">
        <v>378</v>
      </c>
      <c r="AB15" s="31" t="s">
        <v>379</v>
      </c>
      <c r="AC15" s="31" t="s">
        <v>378</v>
      </c>
      <c r="AD15" s="31" t="s">
        <v>379</v>
      </c>
    </row>
    <row r="16" spans="1:30" s="28" customFormat="1" ht="10.5" x14ac:dyDescent="0.2">
      <c r="A16" s="32">
        <v>1</v>
      </c>
      <c r="B16" s="82">
        <v>2</v>
      </c>
      <c r="C16" s="32">
        <v>3</v>
      </c>
      <c r="D16" s="32">
        <v>4</v>
      </c>
      <c r="E16" s="33" t="s">
        <v>230</v>
      </c>
      <c r="F16" s="33" t="s">
        <v>231</v>
      </c>
      <c r="G16" s="33" t="s">
        <v>232</v>
      </c>
      <c r="H16" s="703" t="s">
        <v>233</v>
      </c>
      <c r="I16" s="704"/>
      <c r="J16" s="33" t="s">
        <v>192</v>
      </c>
      <c r="K16" s="33" t="s">
        <v>234</v>
      </c>
      <c r="L16" s="33" t="s">
        <v>235</v>
      </c>
      <c r="M16" s="33" t="s">
        <v>339</v>
      </c>
      <c r="N16" s="83" t="s">
        <v>340</v>
      </c>
      <c r="O16" s="33" t="s">
        <v>341</v>
      </c>
      <c r="P16" s="33" t="s">
        <v>342</v>
      </c>
      <c r="Q16" s="83" t="s">
        <v>343</v>
      </c>
      <c r="R16" s="83" t="s">
        <v>344</v>
      </c>
      <c r="S16" s="33" t="s">
        <v>380</v>
      </c>
      <c r="T16" s="33" t="s">
        <v>381</v>
      </c>
      <c r="U16" s="82">
        <v>20</v>
      </c>
      <c r="V16" s="33" t="s">
        <v>382</v>
      </c>
      <c r="W16" s="33" t="s">
        <v>383</v>
      </c>
      <c r="X16" s="82">
        <v>23</v>
      </c>
      <c r="Y16" s="33" t="s">
        <v>384</v>
      </c>
      <c r="Z16" s="33" t="s">
        <v>385</v>
      </c>
      <c r="AA16" s="33" t="s">
        <v>386</v>
      </c>
      <c r="AB16" s="33" t="s">
        <v>387</v>
      </c>
      <c r="AC16" s="33" t="s">
        <v>388</v>
      </c>
      <c r="AD16" s="33" t="s">
        <v>389</v>
      </c>
    </row>
    <row r="17" spans="1:30" s="39" customFormat="1" ht="38.25" customHeight="1" x14ac:dyDescent="0.25">
      <c r="A17" s="170" t="str">
        <f>'Пр 1 (произв)'!A20</f>
        <v>0.3</v>
      </c>
      <c r="B17" s="84" t="str">
        <f>'Пр 1 (произв)'!B20</f>
        <v>Модернизация, техническое перевооружение, всего</v>
      </c>
      <c r="C17" s="36" t="s">
        <v>1600</v>
      </c>
      <c r="D17" s="36" t="s">
        <v>1600</v>
      </c>
      <c r="E17" s="36" t="s">
        <v>1600</v>
      </c>
      <c r="F17" s="36" t="s">
        <v>1600</v>
      </c>
      <c r="G17" s="36" t="s">
        <v>1600</v>
      </c>
      <c r="H17" s="36" t="s">
        <v>1600</v>
      </c>
      <c r="I17" s="36" t="s">
        <v>1600</v>
      </c>
      <c r="J17" s="36" t="s">
        <v>1600</v>
      </c>
      <c r="K17" s="36" t="s">
        <v>1600</v>
      </c>
      <c r="L17" s="36" t="s">
        <v>1600</v>
      </c>
      <c r="M17" s="36" t="s">
        <v>1600</v>
      </c>
      <c r="N17" s="36" t="s">
        <v>1600</v>
      </c>
      <c r="O17" s="36" t="s">
        <v>1600</v>
      </c>
      <c r="P17" s="36" t="s">
        <v>1600</v>
      </c>
      <c r="Q17" s="36" t="s">
        <v>1600</v>
      </c>
      <c r="R17" s="36" t="s">
        <v>1600</v>
      </c>
      <c r="S17" s="36" t="s">
        <v>1600</v>
      </c>
      <c r="T17" s="36" t="s">
        <v>1600</v>
      </c>
      <c r="U17" s="36" t="s">
        <v>1600</v>
      </c>
      <c r="V17" s="36" t="s">
        <v>1600</v>
      </c>
      <c r="W17" s="36" t="s">
        <v>1600</v>
      </c>
      <c r="X17" s="36" t="s">
        <v>1600</v>
      </c>
      <c r="Y17" s="36" t="s">
        <v>1600</v>
      </c>
      <c r="Z17" s="36" t="s">
        <v>1600</v>
      </c>
      <c r="AA17" s="36" t="s">
        <v>1600</v>
      </c>
      <c r="AB17" s="36" t="s">
        <v>1600</v>
      </c>
      <c r="AC17" s="36" t="s">
        <v>1600</v>
      </c>
      <c r="AD17" s="36" t="s">
        <v>1600</v>
      </c>
    </row>
    <row r="18" spans="1:30" s="39" customFormat="1" ht="38.25" customHeight="1" x14ac:dyDescent="0.25">
      <c r="A18" s="170" t="str">
        <f>'Пр 1 (произв)'!A22</f>
        <v>0.5</v>
      </c>
      <c r="B18" s="84" t="str">
        <f>'Пр 1 (произв)'!B22</f>
        <v>Новое строительство, всего</v>
      </c>
      <c r="C18" s="36" t="s">
        <v>1600</v>
      </c>
      <c r="D18" s="36" t="s">
        <v>1600</v>
      </c>
      <c r="E18" s="36" t="s">
        <v>1600</v>
      </c>
      <c r="F18" s="36" t="s">
        <v>1600</v>
      </c>
      <c r="G18" s="36" t="s">
        <v>1600</v>
      </c>
      <c r="H18" s="36" t="s">
        <v>1600</v>
      </c>
      <c r="I18" s="36" t="s">
        <v>1600</v>
      </c>
      <c r="J18" s="36" t="s">
        <v>1600</v>
      </c>
      <c r="K18" s="36" t="s">
        <v>1600</v>
      </c>
      <c r="L18" s="36" t="s">
        <v>1600</v>
      </c>
      <c r="M18" s="36" t="s">
        <v>1600</v>
      </c>
      <c r="N18" s="36" t="s">
        <v>1600</v>
      </c>
      <c r="O18" s="36" t="s">
        <v>1600</v>
      </c>
      <c r="P18" s="36" t="s">
        <v>1600</v>
      </c>
      <c r="Q18" s="36" t="s">
        <v>1600</v>
      </c>
      <c r="R18" s="36" t="s">
        <v>1600</v>
      </c>
      <c r="S18" s="36" t="s">
        <v>1600</v>
      </c>
      <c r="T18" s="36" t="s">
        <v>1600</v>
      </c>
      <c r="U18" s="36" t="s">
        <v>1600</v>
      </c>
      <c r="V18" s="36" t="s">
        <v>1600</v>
      </c>
      <c r="W18" s="36" t="s">
        <v>1600</v>
      </c>
      <c r="X18" s="36" t="s">
        <v>1600</v>
      </c>
      <c r="Y18" s="36" t="s">
        <v>1600</v>
      </c>
      <c r="Z18" s="36" t="s">
        <v>1600</v>
      </c>
      <c r="AA18" s="36" t="s">
        <v>1600</v>
      </c>
      <c r="AB18" s="36" t="s">
        <v>1600</v>
      </c>
      <c r="AC18" s="36" t="s">
        <v>1600</v>
      </c>
      <c r="AD18" s="36" t="s">
        <v>1600</v>
      </c>
    </row>
  </sheetData>
  <mergeCells count="31">
    <mergeCell ref="AA14:AB14"/>
    <mergeCell ref="AC14:AD14"/>
    <mergeCell ref="H16:I16"/>
    <mergeCell ref="AA13:AD13"/>
    <mergeCell ref="M14:M15"/>
    <mergeCell ref="N14:N15"/>
    <mergeCell ref="O14:P14"/>
    <mergeCell ref="Q14:Q15"/>
    <mergeCell ref="N13:P13"/>
    <mergeCell ref="Q13:T13"/>
    <mergeCell ref="U13:U15"/>
    <mergeCell ref="V13:W14"/>
    <mergeCell ref="X13:X15"/>
    <mergeCell ref="Y13:Z14"/>
    <mergeCell ref="R14:R15"/>
    <mergeCell ref="S14:T14"/>
    <mergeCell ref="N1:P1"/>
    <mergeCell ref="A3:P3"/>
    <mergeCell ref="G5:K5"/>
    <mergeCell ref="G6:K6"/>
    <mergeCell ref="A13:A15"/>
    <mergeCell ref="B13:B15"/>
    <mergeCell ref="C13:C15"/>
    <mergeCell ref="D13:F13"/>
    <mergeCell ref="G13:G15"/>
    <mergeCell ref="H13:M13"/>
    <mergeCell ref="D14:E14"/>
    <mergeCell ref="F14:F15"/>
    <mergeCell ref="H14:I15"/>
    <mergeCell ref="J14:K14"/>
    <mergeCell ref="L14:L15"/>
  </mergeCells>
  <pageMargins left="0.78740157480314965" right="0.78740157480314965" top="0.78740157480314965" bottom="0.39370078740157483" header="0.19685039370078741" footer="0.19685039370078741"/>
  <pageSetup paperSize="8" pageOrder="overThenDown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" max="1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view="pageBreakPreview" zoomScaleNormal="100" workbookViewId="0">
      <selection activeCell="G9" sqref="G9"/>
    </sheetView>
  </sheetViews>
  <sheetFormatPr defaultRowHeight="15" x14ac:dyDescent="0.25"/>
  <cols>
    <col min="1" max="1" width="10.5703125" style="12" customWidth="1"/>
    <col min="2" max="2" width="22.7109375" style="12" customWidth="1"/>
    <col min="3" max="3" width="9.7109375" style="12" customWidth="1"/>
    <col min="4" max="4" width="18.5703125" style="12" customWidth="1"/>
    <col min="5" max="5" width="20.7109375" style="12" customWidth="1"/>
    <col min="6" max="6" width="15.28515625" style="12" customWidth="1"/>
    <col min="7" max="7" width="8.7109375" style="12" customWidth="1"/>
    <col min="8" max="8" width="9.42578125" style="12" customWidth="1"/>
    <col min="9" max="9" width="12.140625" style="12" customWidth="1"/>
    <col min="10" max="10" width="13.42578125" style="12" customWidth="1"/>
    <col min="11" max="12" width="10.7109375" style="12" customWidth="1"/>
    <col min="13" max="16" width="12.42578125" style="12" customWidth="1"/>
    <col min="17" max="18" width="8.7109375" style="12" customWidth="1"/>
    <col min="19" max="19" width="17.42578125" style="12" customWidth="1"/>
    <col min="20" max="20" width="16.42578125" style="12" customWidth="1"/>
    <col min="21" max="22" width="12.140625" style="12" customWidth="1"/>
    <col min="23" max="24" width="12.7109375" style="12" customWidth="1"/>
    <col min="25" max="25" width="16" style="12" customWidth="1"/>
    <col min="26" max="26" width="15.85546875" style="12" customWidth="1"/>
    <col min="27" max="27" width="34.28515625" style="12" customWidth="1"/>
    <col min="28" max="256" width="9.140625" style="12"/>
    <col min="257" max="257" width="10.5703125" style="12" customWidth="1"/>
    <col min="258" max="258" width="22.7109375" style="12" customWidth="1"/>
    <col min="259" max="259" width="9.7109375" style="12" customWidth="1"/>
    <col min="260" max="260" width="18.5703125" style="12" customWidth="1"/>
    <col min="261" max="261" width="20.7109375" style="12" customWidth="1"/>
    <col min="262" max="262" width="15.28515625" style="12" customWidth="1"/>
    <col min="263" max="263" width="8.7109375" style="12" customWidth="1"/>
    <col min="264" max="264" width="9.42578125" style="12" customWidth="1"/>
    <col min="265" max="265" width="12.140625" style="12" customWidth="1"/>
    <col min="266" max="266" width="13.42578125" style="12" customWidth="1"/>
    <col min="267" max="268" width="10.7109375" style="12" customWidth="1"/>
    <col min="269" max="272" width="12.42578125" style="12" customWidth="1"/>
    <col min="273" max="274" width="8.7109375" style="12" customWidth="1"/>
    <col min="275" max="275" width="17.42578125" style="12" customWidth="1"/>
    <col min="276" max="276" width="16.42578125" style="12" customWidth="1"/>
    <col min="277" max="278" width="12.140625" style="12" customWidth="1"/>
    <col min="279" max="280" width="12.7109375" style="12" customWidth="1"/>
    <col min="281" max="281" width="16" style="12" customWidth="1"/>
    <col min="282" max="282" width="15.85546875" style="12" customWidth="1"/>
    <col min="283" max="283" width="34.28515625" style="12" customWidth="1"/>
    <col min="284" max="512" width="9.140625" style="12"/>
    <col min="513" max="513" width="10.5703125" style="12" customWidth="1"/>
    <col min="514" max="514" width="22.7109375" style="12" customWidth="1"/>
    <col min="515" max="515" width="9.7109375" style="12" customWidth="1"/>
    <col min="516" max="516" width="18.5703125" style="12" customWidth="1"/>
    <col min="517" max="517" width="20.7109375" style="12" customWidth="1"/>
    <col min="518" max="518" width="15.28515625" style="12" customWidth="1"/>
    <col min="519" max="519" width="8.7109375" style="12" customWidth="1"/>
    <col min="520" max="520" width="9.42578125" style="12" customWidth="1"/>
    <col min="521" max="521" width="12.140625" style="12" customWidth="1"/>
    <col min="522" max="522" width="13.42578125" style="12" customWidth="1"/>
    <col min="523" max="524" width="10.7109375" style="12" customWidth="1"/>
    <col min="525" max="528" width="12.42578125" style="12" customWidth="1"/>
    <col min="529" max="530" width="8.7109375" style="12" customWidth="1"/>
    <col min="531" max="531" width="17.42578125" style="12" customWidth="1"/>
    <col min="532" max="532" width="16.42578125" style="12" customWidth="1"/>
    <col min="533" max="534" width="12.140625" style="12" customWidth="1"/>
    <col min="535" max="536" width="12.7109375" style="12" customWidth="1"/>
    <col min="537" max="537" width="16" style="12" customWidth="1"/>
    <col min="538" max="538" width="15.85546875" style="12" customWidth="1"/>
    <col min="539" max="539" width="34.28515625" style="12" customWidth="1"/>
    <col min="540" max="768" width="9.140625" style="12"/>
    <col min="769" max="769" width="10.5703125" style="12" customWidth="1"/>
    <col min="770" max="770" width="22.7109375" style="12" customWidth="1"/>
    <col min="771" max="771" width="9.7109375" style="12" customWidth="1"/>
    <col min="772" max="772" width="18.5703125" style="12" customWidth="1"/>
    <col min="773" max="773" width="20.7109375" style="12" customWidth="1"/>
    <col min="774" max="774" width="15.28515625" style="12" customWidth="1"/>
    <col min="775" max="775" width="8.7109375" style="12" customWidth="1"/>
    <col min="776" max="776" width="9.42578125" style="12" customWidth="1"/>
    <col min="777" max="777" width="12.140625" style="12" customWidth="1"/>
    <col min="778" max="778" width="13.42578125" style="12" customWidth="1"/>
    <col min="779" max="780" width="10.7109375" style="12" customWidth="1"/>
    <col min="781" max="784" width="12.42578125" style="12" customWidth="1"/>
    <col min="785" max="786" width="8.7109375" style="12" customWidth="1"/>
    <col min="787" max="787" width="17.42578125" style="12" customWidth="1"/>
    <col min="788" max="788" width="16.42578125" style="12" customWidth="1"/>
    <col min="789" max="790" width="12.140625" style="12" customWidth="1"/>
    <col min="791" max="792" width="12.7109375" style="12" customWidth="1"/>
    <col min="793" max="793" width="16" style="12" customWidth="1"/>
    <col min="794" max="794" width="15.85546875" style="12" customWidth="1"/>
    <col min="795" max="795" width="34.28515625" style="12" customWidth="1"/>
    <col min="796" max="1024" width="9.140625" style="12"/>
    <col min="1025" max="1025" width="10.5703125" style="12" customWidth="1"/>
    <col min="1026" max="1026" width="22.7109375" style="12" customWidth="1"/>
    <col min="1027" max="1027" width="9.7109375" style="12" customWidth="1"/>
    <col min="1028" max="1028" width="18.5703125" style="12" customWidth="1"/>
    <col min="1029" max="1029" width="20.7109375" style="12" customWidth="1"/>
    <col min="1030" max="1030" width="15.28515625" style="12" customWidth="1"/>
    <col min="1031" max="1031" width="8.7109375" style="12" customWidth="1"/>
    <col min="1032" max="1032" width="9.42578125" style="12" customWidth="1"/>
    <col min="1033" max="1033" width="12.140625" style="12" customWidth="1"/>
    <col min="1034" max="1034" width="13.42578125" style="12" customWidth="1"/>
    <col min="1035" max="1036" width="10.7109375" style="12" customWidth="1"/>
    <col min="1037" max="1040" width="12.42578125" style="12" customWidth="1"/>
    <col min="1041" max="1042" width="8.7109375" style="12" customWidth="1"/>
    <col min="1043" max="1043" width="17.42578125" style="12" customWidth="1"/>
    <col min="1044" max="1044" width="16.42578125" style="12" customWidth="1"/>
    <col min="1045" max="1046" width="12.140625" style="12" customWidth="1"/>
    <col min="1047" max="1048" width="12.7109375" style="12" customWidth="1"/>
    <col min="1049" max="1049" width="16" style="12" customWidth="1"/>
    <col min="1050" max="1050" width="15.85546875" style="12" customWidth="1"/>
    <col min="1051" max="1051" width="34.28515625" style="12" customWidth="1"/>
    <col min="1052" max="1280" width="9.140625" style="12"/>
    <col min="1281" max="1281" width="10.5703125" style="12" customWidth="1"/>
    <col min="1282" max="1282" width="22.7109375" style="12" customWidth="1"/>
    <col min="1283" max="1283" width="9.7109375" style="12" customWidth="1"/>
    <col min="1284" max="1284" width="18.5703125" style="12" customWidth="1"/>
    <col min="1285" max="1285" width="20.7109375" style="12" customWidth="1"/>
    <col min="1286" max="1286" width="15.28515625" style="12" customWidth="1"/>
    <col min="1287" max="1287" width="8.7109375" style="12" customWidth="1"/>
    <col min="1288" max="1288" width="9.42578125" style="12" customWidth="1"/>
    <col min="1289" max="1289" width="12.140625" style="12" customWidth="1"/>
    <col min="1290" max="1290" width="13.42578125" style="12" customWidth="1"/>
    <col min="1291" max="1292" width="10.7109375" style="12" customWidth="1"/>
    <col min="1293" max="1296" width="12.42578125" style="12" customWidth="1"/>
    <col min="1297" max="1298" width="8.7109375" style="12" customWidth="1"/>
    <col min="1299" max="1299" width="17.42578125" style="12" customWidth="1"/>
    <col min="1300" max="1300" width="16.42578125" style="12" customWidth="1"/>
    <col min="1301" max="1302" width="12.140625" style="12" customWidth="1"/>
    <col min="1303" max="1304" width="12.7109375" style="12" customWidth="1"/>
    <col min="1305" max="1305" width="16" style="12" customWidth="1"/>
    <col min="1306" max="1306" width="15.85546875" style="12" customWidth="1"/>
    <col min="1307" max="1307" width="34.28515625" style="12" customWidth="1"/>
    <col min="1308" max="1536" width="9.140625" style="12"/>
    <col min="1537" max="1537" width="10.5703125" style="12" customWidth="1"/>
    <col min="1538" max="1538" width="22.7109375" style="12" customWidth="1"/>
    <col min="1539" max="1539" width="9.7109375" style="12" customWidth="1"/>
    <col min="1540" max="1540" width="18.5703125" style="12" customWidth="1"/>
    <col min="1541" max="1541" width="20.7109375" style="12" customWidth="1"/>
    <col min="1542" max="1542" width="15.28515625" style="12" customWidth="1"/>
    <col min="1543" max="1543" width="8.7109375" style="12" customWidth="1"/>
    <col min="1544" max="1544" width="9.42578125" style="12" customWidth="1"/>
    <col min="1545" max="1545" width="12.140625" style="12" customWidth="1"/>
    <col min="1546" max="1546" width="13.42578125" style="12" customWidth="1"/>
    <col min="1547" max="1548" width="10.7109375" style="12" customWidth="1"/>
    <col min="1549" max="1552" width="12.42578125" style="12" customWidth="1"/>
    <col min="1553" max="1554" width="8.7109375" style="12" customWidth="1"/>
    <col min="1555" max="1555" width="17.42578125" style="12" customWidth="1"/>
    <col min="1556" max="1556" width="16.42578125" style="12" customWidth="1"/>
    <col min="1557" max="1558" width="12.140625" style="12" customWidth="1"/>
    <col min="1559" max="1560" width="12.7109375" style="12" customWidth="1"/>
    <col min="1561" max="1561" width="16" style="12" customWidth="1"/>
    <col min="1562" max="1562" width="15.85546875" style="12" customWidth="1"/>
    <col min="1563" max="1563" width="34.28515625" style="12" customWidth="1"/>
    <col min="1564" max="1792" width="9.140625" style="12"/>
    <col min="1793" max="1793" width="10.5703125" style="12" customWidth="1"/>
    <col min="1794" max="1794" width="22.7109375" style="12" customWidth="1"/>
    <col min="1795" max="1795" width="9.7109375" style="12" customWidth="1"/>
    <col min="1796" max="1796" width="18.5703125" style="12" customWidth="1"/>
    <col min="1797" max="1797" width="20.7109375" style="12" customWidth="1"/>
    <col min="1798" max="1798" width="15.28515625" style="12" customWidth="1"/>
    <col min="1799" max="1799" width="8.7109375" style="12" customWidth="1"/>
    <col min="1800" max="1800" width="9.42578125" style="12" customWidth="1"/>
    <col min="1801" max="1801" width="12.140625" style="12" customWidth="1"/>
    <col min="1802" max="1802" width="13.42578125" style="12" customWidth="1"/>
    <col min="1803" max="1804" width="10.7109375" style="12" customWidth="1"/>
    <col min="1805" max="1808" width="12.42578125" style="12" customWidth="1"/>
    <col min="1809" max="1810" width="8.7109375" style="12" customWidth="1"/>
    <col min="1811" max="1811" width="17.42578125" style="12" customWidth="1"/>
    <col min="1812" max="1812" width="16.42578125" style="12" customWidth="1"/>
    <col min="1813" max="1814" width="12.140625" style="12" customWidth="1"/>
    <col min="1815" max="1816" width="12.7109375" style="12" customWidth="1"/>
    <col min="1817" max="1817" width="16" style="12" customWidth="1"/>
    <col min="1818" max="1818" width="15.85546875" style="12" customWidth="1"/>
    <col min="1819" max="1819" width="34.28515625" style="12" customWidth="1"/>
    <col min="1820" max="2048" width="9.140625" style="12"/>
    <col min="2049" max="2049" width="10.5703125" style="12" customWidth="1"/>
    <col min="2050" max="2050" width="22.7109375" style="12" customWidth="1"/>
    <col min="2051" max="2051" width="9.7109375" style="12" customWidth="1"/>
    <col min="2052" max="2052" width="18.5703125" style="12" customWidth="1"/>
    <col min="2053" max="2053" width="20.7109375" style="12" customWidth="1"/>
    <col min="2054" max="2054" width="15.28515625" style="12" customWidth="1"/>
    <col min="2055" max="2055" width="8.7109375" style="12" customWidth="1"/>
    <col min="2056" max="2056" width="9.42578125" style="12" customWidth="1"/>
    <col min="2057" max="2057" width="12.140625" style="12" customWidth="1"/>
    <col min="2058" max="2058" width="13.42578125" style="12" customWidth="1"/>
    <col min="2059" max="2060" width="10.7109375" style="12" customWidth="1"/>
    <col min="2061" max="2064" width="12.42578125" style="12" customWidth="1"/>
    <col min="2065" max="2066" width="8.7109375" style="12" customWidth="1"/>
    <col min="2067" max="2067" width="17.42578125" style="12" customWidth="1"/>
    <col min="2068" max="2068" width="16.42578125" style="12" customWidth="1"/>
    <col min="2069" max="2070" width="12.140625" style="12" customWidth="1"/>
    <col min="2071" max="2072" width="12.7109375" style="12" customWidth="1"/>
    <col min="2073" max="2073" width="16" style="12" customWidth="1"/>
    <col min="2074" max="2074" width="15.85546875" style="12" customWidth="1"/>
    <col min="2075" max="2075" width="34.28515625" style="12" customWidth="1"/>
    <col min="2076" max="2304" width="9.140625" style="12"/>
    <col min="2305" max="2305" width="10.5703125" style="12" customWidth="1"/>
    <col min="2306" max="2306" width="22.7109375" style="12" customWidth="1"/>
    <col min="2307" max="2307" width="9.7109375" style="12" customWidth="1"/>
    <col min="2308" max="2308" width="18.5703125" style="12" customWidth="1"/>
    <col min="2309" max="2309" width="20.7109375" style="12" customWidth="1"/>
    <col min="2310" max="2310" width="15.28515625" style="12" customWidth="1"/>
    <col min="2311" max="2311" width="8.7109375" style="12" customWidth="1"/>
    <col min="2312" max="2312" width="9.42578125" style="12" customWidth="1"/>
    <col min="2313" max="2313" width="12.140625" style="12" customWidth="1"/>
    <col min="2314" max="2314" width="13.42578125" style="12" customWidth="1"/>
    <col min="2315" max="2316" width="10.7109375" style="12" customWidth="1"/>
    <col min="2317" max="2320" width="12.42578125" style="12" customWidth="1"/>
    <col min="2321" max="2322" width="8.7109375" style="12" customWidth="1"/>
    <col min="2323" max="2323" width="17.42578125" style="12" customWidth="1"/>
    <col min="2324" max="2324" width="16.42578125" style="12" customWidth="1"/>
    <col min="2325" max="2326" width="12.140625" style="12" customWidth="1"/>
    <col min="2327" max="2328" width="12.7109375" style="12" customWidth="1"/>
    <col min="2329" max="2329" width="16" style="12" customWidth="1"/>
    <col min="2330" max="2330" width="15.85546875" style="12" customWidth="1"/>
    <col min="2331" max="2331" width="34.28515625" style="12" customWidth="1"/>
    <col min="2332" max="2560" width="9.140625" style="12"/>
    <col min="2561" max="2561" width="10.5703125" style="12" customWidth="1"/>
    <col min="2562" max="2562" width="22.7109375" style="12" customWidth="1"/>
    <col min="2563" max="2563" width="9.7109375" style="12" customWidth="1"/>
    <col min="2564" max="2564" width="18.5703125" style="12" customWidth="1"/>
    <col min="2565" max="2565" width="20.7109375" style="12" customWidth="1"/>
    <col min="2566" max="2566" width="15.28515625" style="12" customWidth="1"/>
    <col min="2567" max="2567" width="8.7109375" style="12" customWidth="1"/>
    <col min="2568" max="2568" width="9.42578125" style="12" customWidth="1"/>
    <col min="2569" max="2569" width="12.140625" style="12" customWidth="1"/>
    <col min="2570" max="2570" width="13.42578125" style="12" customWidth="1"/>
    <col min="2571" max="2572" width="10.7109375" style="12" customWidth="1"/>
    <col min="2573" max="2576" width="12.42578125" style="12" customWidth="1"/>
    <col min="2577" max="2578" width="8.7109375" style="12" customWidth="1"/>
    <col min="2579" max="2579" width="17.42578125" style="12" customWidth="1"/>
    <col min="2580" max="2580" width="16.42578125" style="12" customWidth="1"/>
    <col min="2581" max="2582" width="12.140625" style="12" customWidth="1"/>
    <col min="2583" max="2584" width="12.7109375" style="12" customWidth="1"/>
    <col min="2585" max="2585" width="16" style="12" customWidth="1"/>
    <col min="2586" max="2586" width="15.85546875" style="12" customWidth="1"/>
    <col min="2587" max="2587" width="34.28515625" style="12" customWidth="1"/>
    <col min="2588" max="2816" width="9.140625" style="12"/>
    <col min="2817" max="2817" width="10.5703125" style="12" customWidth="1"/>
    <col min="2818" max="2818" width="22.7109375" style="12" customWidth="1"/>
    <col min="2819" max="2819" width="9.7109375" style="12" customWidth="1"/>
    <col min="2820" max="2820" width="18.5703125" style="12" customWidth="1"/>
    <col min="2821" max="2821" width="20.7109375" style="12" customWidth="1"/>
    <col min="2822" max="2822" width="15.28515625" style="12" customWidth="1"/>
    <col min="2823" max="2823" width="8.7109375" style="12" customWidth="1"/>
    <col min="2824" max="2824" width="9.42578125" style="12" customWidth="1"/>
    <col min="2825" max="2825" width="12.140625" style="12" customWidth="1"/>
    <col min="2826" max="2826" width="13.42578125" style="12" customWidth="1"/>
    <col min="2827" max="2828" width="10.7109375" style="12" customWidth="1"/>
    <col min="2829" max="2832" width="12.42578125" style="12" customWidth="1"/>
    <col min="2833" max="2834" width="8.7109375" style="12" customWidth="1"/>
    <col min="2835" max="2835" width="17.42578125" style="12" customWidth="1"/>
    <col min="2836" max="2836" width="16.42578125" style="12" customWidth="1"/>
    <col min="2837" max="2838" width="12.140625" style="12" customWidth="1"/>
    <col min="2839" max="2840" width="12.7109375" style="12" customWidth="1"/>
    <col min="2841" max="2841" width="16" style="12" customWidth="1"/>
    <col min="2842" max="2842" width="15.85546875" style="12" customWidth="1"/>
    <col min="2843" max="2843" width="34.28515625" style="12" customWidth="1"/>
    <col min="2844" max="3072" width="9.140625" style="12"/>
    <col min="3073" max="3073" width="10.5703125" style="12" customWidth="1"/>
    <col min="3074" max="3074" width="22.7109375" style="12" customWidth="1"/>
    <col min="3075" max="3075" width="9.7109375" style="12" customWidth="1"/>
    <col min="3076" max="3076" width="18.5703125" style="12" customWidth="1"/>
    <col min="3077" max="3077" width="20.7109375" style="12" customWidth="1"/>
    <col min="3078" max="3078" width="15.28515625" style="12" customWidth="1"/>
    <col min="3079" max="3079" width="8.7109375" style="12" customWidth="1"/>
    <col min="3080" max="3080" width="9.42578125" style="12" customWidth="1"/>
    <col min="3081" max="3081" width="12.140625" style="12" customWidth="1"/>
    <col min="3082" max="3082" width="13.42578125" style="12" customWidth="1"/>
    <col min="3083" max="3084" width="10.7109375" style="12" customWidth="1"/>
    <col min="3085" max="3088" width="12.42578125" style="12" customWidth="1"/>
    <col min="3089" max="3090" width="8.7109375" style="12" customWidth="1"/>
    <col min="3091" max="3091" width="17.42578125" style="12" customWidth="1"/>
    <col min="3092" max="3092" width="16.42578125" style="12" customWidth="1"/>
    <col min="3093" max="3094" width="12.140625" style="12" customWidth="1"/>
    <col min="3095" max="3096" width="12.7109375" style="12" customWidth="1"/>
    <col min="3097" max="3097" width="16" style="12" customWidth="1"/>
    <col min="3098" max="3098" width="15.85546875" style="12" customWidth="1"/>
    <col min="3099" max="3099" width="34.28515625" style="12" customWidth="1"/>
    <col min="3100" max="3328" width="9.140625" style="12"/>
    <col min="3329" max="3329" width="10.5703125" style="12" customWidth="1"/>
    <col min="3330" max="3330" width="22.7109375" style="12" customWidth="1"/>
    <col min="3331" max="3331" width="9.7109375" style="12" customWidth="1"/>
    <col min="3332" max="3332" width="18.5703125" style="12" customWidth="1"/>
    <col min="3333" max="3333" width="20.7109375" style="12" customWidth="1"/>
    <col min="3334" max="3334" width="15.28515625" style="12" customWidth="1"/>
    <col min="3335" max="3335" width="8.7109375" style="12" customWidth="1"/>
    <col min="3336" max="3336" width="9.42578125" style="12" customWidth="1"/>
    <col min="3337" max="3337" width="12.140625" style="12" customWidth="1"/>
    <col min="3338" max="3338" width="13.42578125" style="12" customWidth="1"/>
    <col min="3339" max="3340" width="10.7109375" style="12" customWidth="1"/>
    <col min="3341" max="3344" width="12.42578125" style="12" customWidth="1"/>
    <col min="3345" max="3346" width="8.7109375" style="12" customWidth="1"/>
    <col min="3347" max="3347" width="17.42578125" style="12" customWidth="1"/>
    <col min="3348" max="3348" width="16.42578125" style="12" customWidth="1"/>
    <col min="3349" max="3350" width="12.140625" style="12" customWidth="1"/>
    <col min="3351" max="3352" width="12.7109375" style="12" customWidth="1"/>
    <col min="3353" max="3353" width="16" style="12" customWidth="1"/>
    <col min="3354" max="3354" width="15.85546875" style="12" customWidth="1"/>
    <col min="3355" max="3355" width="34.28515625" style="12" customWidth="1"/>
    <col min="3356" max="3584" width="9.140625" style="12"/>
    <col min="3585" max="3585" width="10.5703125" style="12" customWidth="1"/>
    <col min="3586" max="3586" width="22.7109375" style="12" customWidth="1"/>
    <col min="3587" max="3587" width="9.7109375" style="12" customWidth="1"/>
    <col min="3588" max="3588" width="18.5703125" style="12" customWidth="1"/>
    <col min="3589" max="3589" width="20.7109375" style="12" customWidth="1"/>
    <col min="3590" max="3590" width="15.28515625" style="12" customWidth="1"/>
    <col min="3591" max="3591" width="8.7109375" style="12" customWidth="1"/>
    <col min="3592" max="3592" width="9.42578125" style="12" customWidth="1"/>
    <col min="3593" max="3593" width="12.140625" style="12" customWidth="1"/>
    <col min="3594" max="3594" width="13.42578125" style="12" customWidth="1"/>
    <col min="3595" max="3596" width="10.7109375" style="12" customWidth="1"/>
    <col min="3597" max="3600" width="12.42578125" style="12" customWidth="1"/>
    <col min="3601" max="3602" width="8.7109375" style="12" customWidth="1"/>
    <col min="3603" max="3603" width="17.42578125" style="12" customWidth="1"/>
    <col min="3604" max="3604" width="16.42578125" style="12" customWidth="1"/>
    <col min="3605" max="3606" width="12.140625" style="12" customWidth="1"/>
    <col min="3607" max="3608" width="12.7109375" style="12" customWidth="1"/>
    <col min="3609" max="3609" width="16" style="12" customWidth="1"/>
    <col min="3610" max="3610" width="15.85546875" style="12" customWidth="1"/>
    <col min="3611" max="3611" width="34.28515625" style="12" customWidth="1"/>
    <col min="3612" max="3840" width="9.140625" style="12"/>
    <col min="3841" max="3841" width="10.5703125" style="12" customWidth="1"/>
    <col min="3842" max="3842" width="22.7109375" style="12" customWidth="1"/>
    <col min="3843" max="3843" width="9.7109375" style="12" customWidth="1"/>
    <col min="3844" max="3844" width="18.5703125" style="12" customWidth="1"/>
    <col min="3845" max="3845" width="20.7109375" style="12" customWidth="1"/>
    <col min="3846" max="3846" width="15.28515625" style="12" customWidth="1"/>
    <col min="3847" max="3847" width="8.7109375" style="12" customWidth="1"/>
    <col min="3848" max="3848" width="9.42578125" style="12" customWidth="1"/>
    <col min="3849" max="3849" width="12.140625" style="12" customWidth="1"/>
    <col min="3850" max="3850" width="13.42578125" style="12" customWidth="1"/>
    <col min="3851" max="3852" width="10.7109375" style="12" customWidth="1"/>
    <col min="3853" max="3856" width="12.42578125" style="12" customWidth="1"/>
    <col min="3857" max="3858" width="8.7109375" style="12" customWidth="1"/>
    <col min="3859" max="3859" width="17.42578125" style="12" customWidth="1"/>
    <col min="3860" max="3860" width="16.42578125" style="12" customWidth="1"/>
    <col min="3861" max="3862" width="12.140625" style="12" customWidth="1"/>
    <col min="3863" max="3864" width="12.7109375" style="12" customWidth="1"/>
    <col min="3865" max="3865" width="16" style="12" customWidth="1"/>
    <col min="3866" max="3866" width="15.85546875" style="12" customWidth="1"/>
    <col min="3867" max="3867" width="34.28515625" style="12" customWidth="1"/>
    <col min="3868" max="4096" width="9.140625" style="12"/>
    <col min="4097" max="4097" width="10.5703125" style="12" customWidth="1"/>
    <col min="4098" max="4098" width="22.7109375" style="12" customWidth="1"/>
    <col min="4099" max="4099" width="9.7109375" style="12" customWidth="1"/>
    <col min="4100" max="4100" width="18.5703125" style="12" customWidth="1"/>
    <col min="4101" max="4101" width="20.7109375" style="12" customWidth="1"/>
    <col min="4102" max="4102" width="15.28515625" style="12" customWidth="1"/>
    <col min="4103" max="4103" width="8.7109375" style="12" customWidth="1"/>
    <col min="4104" max="4104" width="9.42578125" style="12" customWidth="1"/>
    <col min="4105" max="4105" width="12.140625" style="12" customWidth="1"/>
    <col min="4106" max="4106" width="13.42578125" style="12" customWidth="1"/>
    <col min="4107" max="4108" width="10.7109375" style="12" customWidth="1"/>
    <col min="4109" max="4112" width="12.42578125" style="12" customWidth="1"/>
    <col min="4113" max="4114" width="8.7109375" style="12" customWidth="1"/>
    <col min="4115" max="4115" width="17.42578125" style="12" customWidth="1"/>
    <col min="4116" max="4116" width="16.42578125" style="12" customWidth="1"/>
    <col min="4117" max="4118" width="12.140625" style="12" customWidth="1"/>
    <col min="4119" max="4120" width="12.7109375" style="12" customWidth="1"/>
    <col min="4121" max="4121" width="16" style="12" customWidth="1"/>
    <col min="4122" max="4122" width="15.85546875" style="12" customWidth="1"/>
    <col min="4123" max="4123" width="34.28515625" style="12" customWidth="1"/>
    <col min="4124" max="4352" width="9.140625" style="12"/>
    <col min="4353" max="4353" width="10.5703125" style="12" customWidth="1"/>
    <col min="4354" max="4354" width="22.7109375" style="12" customWidth="1"/>
    <col min="4355" max="4355" width="9.7109375" style="12" customWidth="1"/>
    <col min="4356" max="4356" width="18.5703125" style="12" customWidth="1"/>
    <col min="4357" max="4357" width="20.7109375" style="12" customWidth="1"/>
    <col min="4358" max="4358" width="15.28515625" style="12" customWidth="1"/>
    <col min="4359" max="4359" width="8.7109375" style="12" customWidth="1"/>
    <col min="4360" max="4360" width="9.42578125" style="12" customWidth="1"/>
    <col min="4361" max="4361" width="12.140625" style="12" customWidth="1"/>
    <col min="4362" max="4362" width="13.42578125" style="12" customWidth="1"/>
    <col min="4363" max="4364" width="10.7109375" style="12" customWidth="1"/>
    <col min="4365" max="4368" width="12.42578125" style="12" customWidth="1"/>
    <col min="4369" max="4370" width="8.7109375" style="12" customWidth="1"/>
    <col min="4371" max="4371" width="17.42578125" style="12" customWidth="1"/>
    <col min="4372" max="4372" width="16.42578125" style="12" customWidth="1"/>
    <col min="4373" max="4374" width="12.140625" style="12" customWidth="1"/>
    <col min="4375" max="4376" width="12.7109375" style="12" customWidth="1"/>
    <col min="4377" max="4377" width="16" style="12" customWidth="1"/>
    <col min="4378" max="4378" width="15.85546875" style="12" customWidth="1"/>
    <col min="4379" max="4379" width="34.28515625" style="12" customWidth="1"/>
    <col min="4380" max="4608" width="9.140625" style="12"/>
    <col min="4609" max="4609" width="10.5703125" style="12" customWidth="1"/>
    <col min="4610" max="4610" width="22.7109375" style="12" customWidth="1"/>
    <col min="4611" max="4611" width="9.7109375" style="12" customWidth="1"/>
    <col min="4612" max="4612" width="18.5703125" style="12" customWidth="1"/>
    <col min="4613" max="4613" width="20.7109375" style="12" customWidth="1"/>
    <col min="4614" max="4614" width="15.28515625" style="12" customWidth="1"/>
    <col min="4615" max="4615" width="8.7109375" style="12" customWidth="1"/>
    <col min="4616" max="4616" width="9.42578125" style="12" customWidth="1"/>
    <col min="4617" max="4617" width="12.140625" style="12" customWidth="1"/>
    <col min="4618" max="4618" width="13.42578125" style="12" customWidth="1"/>
    <col min="4619" max="4620" width="10.7109375" style="12" customWidth="1"/>
    <col min="4621" max="4624" width="12.42578125" style="12" customWidth="1"/>
    <col min="4625" max="4626" width="8.7109375" style="12" customWidth="1"/>
    <col min="4627" max="4627" width="17.42578125" style="12" customWidth="1"/>
    <col min="4628" max="4628" width="16.42578125" style="12" customWidth="1"/>
    <col min="4629" max="4630" width="12.140625" style="12" customWidth="1"/>
    <col min="4631" max="4632" width="12.7109375" style="12" customWidth="1"/>
    <col min="4633" max="4633" width="16" style="12" customWidth="1"/>
    <col min="4634" max="4634" width="15.85546875" style="12" customWidth="1"/>
    <col min="4635" max="4635" width="34.28515625" style="12" customWidth="1"/>
    <col min="4636" max="4864" width="9.140625" style="12"/>
    <col min="4865" max="4865" width="10.5703125" style="12" customWidth="1"/>
    <col min="4866" max="4866" width="22.7109375" style="12" customWidth="1"/>
    <col min="4867" max="4867" width="9.7109375" style="12" customWidth="1"/>
    <col min="4868" max="4868" width="18.5703125" style="12" customWidth="1"/>
    <col min="4869" max="4869" width="20.7109375" style="12" customWidth="1"/>
    <col min="4870" max="4870" width="15.28515625" style="12" customWidth="1"/>
    <col min="4871" max="4871" width="8.7109375" style="12" customWidth="1"/>
    <col min="4872" max="4872" width="9.42578125" style="12" customWidth="1"/>
    <col min="4873" max="4873" width="12.140625" style="12" customWidth="1"/>
    <col min="4874" max="4874" width="13.42578125" style="12" customWidth="1"/>
    <col min="4875" max="4876" width="10.7109375" style="12" customWidth="1"/>
    <col min="4877" max="4880" width="12.42578125" style="12" customWidth="1"/>
    <col min="4881" max="4882" width="8.7109375" style="12" customWidth="1"/>
    <col min="4883" max="4883" width="17.42578125" style="12" customWidth="1"/>
    <col min="4884" max="4884" width="16.42578125" style="12" customWidth="1"/>
    <col min="4885" max="4886" width="12.140625" style="12" customWidth="1"/>
    <col min="4887" max="4888" width="12.7109375" style="12" customWidth="1"/>
    <col min="4889" max="4889" width="16" style="12" customWidth="1"/>
    <col min="4890" max="4890" width="15.85546875" style="12" customWidth="1"/>
    <col min="4891" max="4891" width="34.28515625" style="12" customWidth="1"/>
    <col min="4892" max="5120" width="9.140625" style="12"/>
    <col min="5121" max="5121" width="10.5703125" style="12" customWidth="1"/>
    <col min="5122" max="5122" width="22.7109375" style="12" customWidth="1"/>
    <col min="5123" max="5123" width="9.7109375" style="12" customWidth="1"/>
    <col min="5124" max="5124" width="18.5703125" style="12" customWidth="1"/>
    <col min="5125" max="5125" width="20.7109375" style="12" customWidth="1"/>
    <col min="5126" max="5126" width="15.28515625" style="12" customWidth="1"/>
    <col min="5127" max="5127" width="8.7109375" style="12" customWidth="1"/>
    <col min="5128" max="5128" width="9.42578125" style="12" customWidth="1"/>
    <col min="5129" max="5129" width="12.140625" style="12" customWidth="1"/>
    <col min="5130" max="5130" width="13.42578125" style="12" customWidth="1"/>
    <col min="5131" max="5132" width="10.7109375" style="12" customWidth="1"/>
    <col min="5133" max="5136" width="12.42578125" style="12" customWidth="1"/>
    <col min="5137" max="5138" width="8.7109375" style="12" customWidth="1"/>
    <col min="5139" max="5139" width="17.42578125" style="12" customWidth="1"/>
    <col min="5140" max="5140" width="16.42578125" style="12" customWidth="1"/>
    <col min="5141" max="5142" width="12.140625" style="12" customWidth="1"/>
    <col min="5143" max="5144" width="12.7109375" style="12" customWidth="1"/>
    <col min="5145" max="5145" width="16" style="12" customWidth="1"/>
    <col min="5146" max="5146" width="15.85546875" style="12" customWidth="1"/>
    <col min="5147" max="5147" width="34.28515625" style="12" customWidth="1"/>
    <col min="5148" max="5376" width="9.140625" style="12"/>
    <col min="5377" max="5377" width="10.5703125" style="12" customWidth="1"/>
    <col min="5378" max="5378" width="22.7109375" style="12" customWidth="1"/>
    <col min="5379" max="5379" width="9.7109375" style="12" customWidth="1"/>
    <col min="5380" max="5380" width="18.5703125" style="12" customWidth="1"/>
    <col min="5381" max="5381" width="20.7109375" style="12" customWidth="1"/>
    <col min="5382" max="5382" width="15.28515625" style="12" customWidth="1"/>
    <col min="5383" max="5383" width="8.7109375" style="12" customWidth="1"/>
    <col min="5384" max="5384" width="9.42578125" style="12" customWidth="1"/>
    <col min="5385" max="5385" width="12.140625" style="12" customWidth="1"/>
    <col min="5386" max="5386" width="13.42578125" style="12" customWidth="1"/>
    <col min="5387" max="5388" width="10.7109375" style="12" customWidth="1"/>
    <col min="5389" max="5392" width="12.42578125" style="12" customWidth="1"/>
    <col min="5393" max="5394" width="8.7109375" style="12" customWidth="1"/>
    <col min="5395" max="5395" width="17.42578125" style="12" customWidth="1"/>
    <col min="5396" max="5396" width="16.42578125" style="12" customWidth="1"/>
    <col min="5397" max="5398" width="12.140625" style="12" customWidth="1"/>
    <col min="5399" max="5400" width="12.7109375" style="12" customWidth="1"/>
    <col min="5401" max="5401" width="16" style="12" customWidth="1"/>
    <col min="5402" max="5402" width="15.85546875" style="12" customWidth="1"/>
    <col min="5403" max="5403" width="34.28515625" style="12" customWidth="1"/>
    <col min="5404" max="5632" width="9.140625" style="12"/>
    <col min="5633" max="5633" width="10.5703125" style="12" customWidth="1"/>
    <col min="5634" max="5634" width="22.7109375" style="12" customWidth="1"/>
    <col min="5635" max="5635" width="9.7109375" style="12" customWidth="1"/>
    <col min="5636" max="5636" width="18.5703125" style="12" customWidth="1"/>
    <col min="5637" max="5637" width="20.7109375" style="12" customWidth="1"/>
    <col min="5638" max="5638" width="15.28515625" style="12" customWidth="1"/>
    <col min="5639" max="5639" width="8.7109375" style="12" customWidth="1"/>
    <col min="5640" max="5640" width="9.42578125" style="12" customWidth="1"/>
    <col min="5641" max="5641" width="12.140625" style="12" customWidth="1"/>
    <col min="5642" max="5642" width="13.42578125" style="12" customWidth="1"/>
    <col min="5643" max="5644" width="10.7109375" style="12" customWidth="1"/>
    <col min="5645" max="5648" width="12.42578125" style="12" customWidth="1"/>
    <col min="5649" max="5650" width="8.7109375" style="12" customWidth="1"/>
    <col min="5651" max="5651" width="17.42578125" style="12" customWidth="1"/>
    <col min="5652" max="5652" width="16.42578125" style="12" customWidth="1"/>
    <col min="5653" max="5654" width="12.140625" style="12" customWidth="1"/>
    <col min="5655" max="5656" width="12.7109375" style="12" customWidth="1"/>
    <col min="5657" max="5657" width="16" style="12" customWidth="1"/>
    <col min="5658" max="5658" width="15.85546875" style="12" customWidth="1"/>
    <col min="5659" max="5659" width="34.28515625" style="12" customWidth="1"/>
    <col min="5660" max="5888" width="9.140625" style="12"/>
    <col min="5889" max="5889" width="10.5703125" style="12" customWidth="1"/>
    <col min="5890" max="5890" width="22.7109375" style="12" customWidth="1"/>
    <col min="5891" max="5891" width="9.7109375" style="12" customWidth="1"/>
    <col min="5892" max="5892" width="18.5703125" style="12" customWidth="1"/>
    <col min="5893" max="5893" width="20.7109375" style="12" customWidth="1"/>
    <col min="5894" max="5894" width="15.28515625" style="12" customWidth="1"/>
    <col min="5895" max="5895" width="8.7109375" style="12" customWidth="1"/>
    <col min="5896" max="5896" width="9.42578125" style="12" customWidth="1"/>
    <col min="5897" max="5897" width="12.140625" style="12" customWidth="1"/>
    <col min="5898" max="5898" width="13.42578125" style="12" customWidth="1"/>
    <col min="5899" max="5900" width="10.7109375" style="12" customWidth="1"/>
    <col min="5901" max="5904" width="12.42578125" style="12" customWidth="1"/>
    <col min="5905" max="5906" width="8.7109375" style="12" customWidth="1"/>
    <col min="5907" max="5907" width="17.42578125" style="12" customWidth="1"/>
    <col min="5908" max="5908" width="16.42578125" style="12" customWidth="1"/>
    <col min="5909" max="5910" width="12.140625" style="12" customWidth="1"/>
    <col min="5911" max="5912" width="12.7109375" style="12" customWidth="1"/>
    <col min="5913" max="5913" width="16" style="12" customWidth="1"/>
    <col min="5914" max="5914" width="15.85546875" style="12" customWidth="1"/>
    <col min="5915" max="5915" width="34.28515625" style="12" customWidth="1"/>
    <col min="5916" max="6144" width="9.140625" style="12"/>
    <col min="6145" max="6145" width="10.5703125" style="12" customWidth="1"/>
    <col min="6146" max="6146" width="22.7109375" style="12" customWidth="1"/>
    <col min="6147" max="6147" width="9.7109375" style="12" customWidth="1"/>
    <col min="6148" max="6148" width="18.5703125" style="12" customWidth="1"/>
    <col min="6149" max="6149" width="20.7109375" style="12" customWidth="1"/>
    <col min="6150" max="6150" width="15.28515625" style="12" customWidth="1"/>
    <col min="6151" max="6151" width="8.7109375" style="12" customWidth="1"/>
    <col min="6152" max="6152" width="9.42578125" style="12" customWidth="1"/>
    <col min="6153" max="6153" width="12.140625" style="12" customWidth="1"/>
    <col min="6154" max="6154" width="13.42578125" style="12" customWidth="1"/>
    <col min="6155" max="6156" width="10.7109375" style="12" customWidth="1"/>
    <col min="6157" max="6160" width="12.42578125" style="12" customWidth="1"/>
    <col min="6161" max="6162" width="8.7109375" style="12" customWidth="1"/>
    <col min="6163" max="6163" width="17.42578125" style="12" customWidth="1"/>
    <col min="6164" max="6164" width="16.42578125" style="12" customWidth="1"/>
    <col min="6165" max="6166" width="12.140625" style="12" customWidth="1"/>
    <col min="6167" max="6168" width="12.7109375" style="12" customWidth="1"/>
    <col min="6169" max="6169" width="16" style="12" customWidth="1"/>
    <col min="6170" max="6170" width="15.85546875" style="12" customWidth="1"/>
    <col min="6171" max="6171" width="34.28515625" style="12" customWidth="1"/>
    <col min="6172" max="6400" width="9.140625" style="12"/>
    <col min="6401" max="6401" width="10.5703125" style="12" customWidth="1"/>
    <col min="6402" max="6402" width="22.7109375" style="12" customWidth="1"/>
    <col min="6403" max="6403" width="9.7109375" style="12" customWidth="1"/>
    <col min="6404" max="6404" width="18.5703125" style="12" customWidth="1"/>
    <col min="6405" max="6405" width="20.7109375" style="12" customWidth="1"/>
    <col min="6406" max="6406" width="15.28515625" style="12" customWidth="1"/>
    <col min="6407" max="6407" width="8.7109375" style="12" customWidth="1"/>
    <col min="6408" max="6408" width="9.42578125" style="12" customWidth="1"/>
    <col min="6409" max="6409" width="12.140625" style="12" customWidth="1"/>
    <col min="6410" max="6410" width="13.42578125" style="12" customWidth="1"/>
    <col min="6411" max="6412" width="10.7109375" style="12" customWidth="1"/>
    <col min="6413" max="6416" width="12.42578125" style="12" customWidth="1"/>
    <col min="6417" max="6418" width="8.7109375" style="12" customWidth="1"/>
    <col min="6419" max="6419" width="17.42578125" style="12" customWidth="1"/>
    <col min="6420" max="6420" width="16.42578125" style="12" customWidth="1"/>
    <col min="6421" max="6422" width="12.140625" style="12" customWidth="1"/>
    <col min="6423" max="6424" width="12.7109375" style="12" customWidth="1"/>
    <col min="6425" max="6425" width="16" style="12" customWidth="1"/>
    <col min="6426" max="6426" width="15.85546875" style="12" customWidth="1"/>
    <col min="6427" max="6427" width="34.28515625" style="12" customWidth="1"/>
    <col min="6428" max="6656" width="9.140625" style="12"/>
    <col min="6657" max="6657" width="10.5703125" style="12" customWidth="1"/>
    <col min="6658" max="6658" width="22.7109375" style="12" customWidth="1"/>
    <col min="6659" max="6659" width="9.7109375" style="12" customWidth="1"/>
    <col min="6660" max="6660" width="18.5703125" style="12" customWidth="1"/>
    <col min="6661" max="6661" width="20.7109375" style="12" customWidth="1"/>
    <col min="6662" max="6662" width="15.28515625" style="12" customWidth="1"/>
    <col min="6663" max="6663" width="8.7109375" style="12" customWidth="1"/>
    <col min="6664" max="6664" width="9.42578125" style="12" customWidth="1"/>
    <col min="6665" max="6665" width="12.140625" style="12" customWidth="1"/>
    <col min="6666" max="6666" width="13.42578125" style="12" customWidth="1"/>
    <col min="6667" max="6668" width="10.7109375" style="12" customWidth="1"/>
    <col min="6669" max="6672" width="12.42578125" style="12" customWidth="1"/>
    <col min="6673" max="6674" width="8.7109375" style="12" customWidth="1"/>
    <col min="6675" max="6675" width="17.42578125" style="12" customWidth="1"/>
    <col min="6676" max="6676" width="16.42578125" style="12" customWidth="1"/>
    <col min="6677" max="6678" width="12.140625" style="12" customWidth="1"/>
    <col min="6679" max="6680" width="12.7109375" style="12" customWidth="1"/>
    <col min="6681" max="6681" width="16" style="12" customWidth="1"/>
    <col min="6682" max="6682" width="15.85546875" style="12" customWidth="1"/>
    <col min="6683" max="6683" width="34.28515625" style="12" customWidth="1"/>
    <col min="6684" max="6912" width="9.140625" style="12"/>
    <col min="6913" max="6913" width="10.5703125" style="12" customWidth="1"/>
    <col min="6914" max="6914" width="22.7109375" style="12" customWidth="1"/>
    <col min="6915" max="6915" width="9.7109375" style="12" customWidth="1"/>
    <col min="6916" max="6916" width="18.5703125" style="12" customWidth="1"/>
    <col min="6917" max="6917" width="20.7109375" style="12" customWidth="1"/>
    <col min="6918" max="6918" width="15.28515625" style="12" customWidth="1"/>
    <col min="6919" max="6919" width="8.7109375" style="12" customWidth="1"/>
    <col min="6920" max="6920" width="9.42578125" style="12" customWidth="1"/>
    <col min="6921" max="6921" width="12.140625" style="12" customWidth="1"/>
    <col min="6922" max="6922" width="13.42578125" style="12" customWidth="1"/>
    <col min="6923" max="6924" width="10.7109375" style="12" customWidth="1"/>
    <col min="6925" max="6928" width="12.42578125" style="12" customWidth="1"/>
    <col min="6929" max="6930" width="8.7109375" style="12" customWidth="1"/>
    <col min="6931" max="6931" width="17.42578125" style="12" customWidth="1"/>
    <col min="6932" max="6932" width="16.42578125" style="12" customWidth="1"/>
    <col min="6933" max="6934" width="12.140625" style="12" customWidth="1"/>
    <col min="6935" max="6936" width="12.7109375" style="12" customWidth="1"/>
    <col min="6937" max="6937" width="16" style="12" customWidth="1"/>
    <col min="6938" max="6938" width="15.85546875" style="12" customWidth="1"/>
    <col min="6939" max="6939" width="34.28515625" style="12" customWidth="1"/>
    <col min="6940" max="7168" width="9.140625" style="12"/>
    <col min="7169" max="7169" width="10.5703125" style="12" customWidth="1"/>
    <col min="7170" max="7170" width="22.7109375" style="12" customWidth="1"/>
    <col min="7171" max="7171" width="9.7109375" style="12" customWidth="1"/>
    <col min="7172" max="7172" width="18.5703125" style="12" customWidth="1"/>
    <col min="7173" max="7173" width="20.7109375" style="12" customWidth="1"/>
    <col min="7174" max="7174" width="15.28515625" style="12" customWidth="1"/>
    <col min="7175" max="7175" width="8.7109375" style="12" customWidth="1"/>
    <col min="7176" max="7176" width="9.42578125" style="12" customWidth="1"/>
    <col min="7177" max="7177" width="12.140625" style="12" customWidth="1"/>
    <col min="7178" max="7178" width="13.42578125" style="12" customWidth="1"/>
    <col min="7179" max="7180" width="10.7109375" style="12" customWidth="1"/>
    <col min="7181" max="7184" width="12.42578125" style="12" customWidth="1"/>
    <col min="7185" max="7186" width="8.7109375" style="12" customWidth="1"/>
    <col min="7187" max="7187" width="17.42578125" style="12" customWidth="1"/>
    <col min="7188" max="7188" width="16.42578125" style="12" customWidth="1"/>
    <col min="7189" max="7190" width="12.140625" style="12" customWidth="1"/>
    <col min="7191" max="7192" width="12.7109375" style="12" customWidth="1"/>
    <col min="7193" max="7193" width="16" style="12" customWidth="1"/>
    <col min="7194" max="7194" width="15.85546875" style="12" customWidth="1"/>
    <col min="7195" max="7195" width="34.28515625" style="12" customWidth="1"/>
    <col min="7196" max="7424" width="9.140625" style="12"/>
    <col min="7425" max="7425" width="10.5703125" style="12" customWidth="1"/>
    <col min="7426" max="7426" width="22.7109375" style="12" customWidth="1"/>
    <col min="7427" max="7427" width="9.7109375" style="12" customWidth="1"/>
    <col min="7428" max="7428" width="18.5703125" style="12" customWidth="1"/>
    <col min="7429" max="7429" width="20.7109375" style="12" customWidth="1"/>
    <col min="7430" max="7430" width="15.28515625" style="12" customWidth="1"/>
    <col min="7431" max="7431" width="8.7109375" style="12" customWidth="1"/>
    <col min="7432" max="7432" width="9.42578125" style="12" customWidth="1"/>
    <col min="7433" max="7433" width="12.140625" style="12" customWidth="1"/>
    <col min="7434" max="7434" width="13.42578125" style="12" customWidth="1"/>
    <col min="7435" max="7436" width="10.7109375" style="12" customWidth="1"/>
    <col min="7437" max="7440" width="12.42578125" style="12" customWidth="1"/>
    <col min="7441" max="7442" width="8.7109375" style="12" customWidth="1"/>
    <col min="7443" max="7443" width="17.42578125" style="12" customWidth="1"/>
    <col min="7444" max="7444" width="16.42578125" style="12" customWidth="1"/>
    <col min="7445" max="7446" width="12.140625" style="12" customWidth="1"/>
    <col min="7447" max="7448" width="12.7109375" style="12" customWidth="1"/>
    <col min="7449" max="7449" width="16" style="12" customWidth="1"/>
    <col min="7450" max="7450" width="15.85546875" style="12" customWidth="1"/>
    <col min="7451" max="7451" width="34.28515625" style="12" customWidth="1"/>
    <col min="7452" max="7680" width="9.140625" style="12"/>
    <col min="7681" max="7681" width="10.5703125" style="12" customWidth="1"/>
    <col min="7682" max="7682" width="22.7109375" style="12" customWidth="1"/>
    <col min="7683" max="7683" width="9.7109375" style="12" customWidth="1"/>
    <col min="7684" max="7684" width="18.5703125" style="12" customWidth="1"/>
    <col min="7685" max="7685" width="20.7109375" style="12" customWidth="1"/>
    <col min="7686" max="7686" width="15.28515625" style="12" customWidth="1"/>
    <col min="7687" max="7687" width="8.7109375" style="12" customWidth="1"/>
    <col min="7688" max="7688" width="9.42578125" style="12" customWidth="1"/>
    <col min="7689" max="7689" width="12.140625" style="12" customWidth="1"/>
    <col min="7690" max="7690" width="13.42578125" style="12" customWidth="1"/>
    <col min="7691" max="7692" width="10.7109375" style="12" customWidth="1"/>
    <col min="7693" max="7696" width="12.42578125" style="12" customWidth="1"/>
    <col min="7697" max="7698" width="8.7109375" style="12" customWidth="1"/>
    <col min="7699" max="7699" width="17.42578125" style="12" customWidth="1"/>
    <col min="7700" max="7700" width="16.42578125" style="12" customWidth="1"/>
    <col min="7701" max="7702" width="12.140625" style="12" customWidth="1"/>
    <col min="7703" max="7704" width="12.7109375" style="12" customWidth="1"/>
    <col min="7705" max="7705" width="16" style="12" customWidth="1"/>
    <col min="7706" max="7706" width="15.85546875" style="12" customWidth="1"/>
    <col min="7707" max="7707" width="34.28515625" style="12" customWidth="1"/>
    <col min="7708" max="7936" width="9.140625" style="12"/>
    <col min="7937" max="7937" width="10.5703125" style="12" customWidth="1"/>
    <col min="7938" max="7938" width="22.7109375" style="12" customWidth="1"/>
    <col min="7939" max="7939" width="9.7109375" style="12" customWidth="1"/>
    <col min="7940" max="7940" width="18.5703125" style="12" customWidth="1"/>
    <col min="7941" max="7941" width="20.7109375" style="12" customWidth="1"/>
    <col min="7942" max="7942" width="15.28515625" style="12" customWidth="1"/>
    <col min="7943" max="7943" width="8.7109375" style="12" customWidth="1"/>
    <col min="7944" max="7944" width="9.42578125" style="12" customWidth="1"/>
    <col min="7945" max="7945" width="12.140625" style="12" customWidth="1"/>
    <col min="7946" max="7946" width="13.42578125" style="12" customWidth="1"/>
    <col min="7947" max="7948" width="10.7109375" style="12" customWidth="1"/>
    <col min="7949" max="7952" width="12.42578125" style="12" customWidth="1"/>
    <col min="7953" max="7954" width="8.7109375" style="12" customWidth="1"/>
    <col min="7955" max="7955" width="17.42578125" style="12" customWidth="1"/>
    <col min="7956" max="7956" width="16.42578125" style="12" customWidth="1"/>
    <col min="7957" max="7958" width="12.140625" style="12" customWidth="1"/>
    <col min="7959" max="7960" width="12.7109375" style="12" customWidth="1"/>
    <col min="7961" max="7961" width="16" style="12" customWidth="1"/>
    <col min="7962" max="7962" width="15.85546875" style="12" customWidth="1"/>
    <col min="7963" max="7963" width="34.28515625" style="12" customWidth="1"/>
    <col min="7964" max="8192" width="9.140625" style="12"/>
    <col min="8193" max="8193" width="10.5703125" style="12" customWidth="1"/>
    <col min="8194" max="8194" width="22.7109375" style="12" customWidth="1"/>
    <col min="8195" max="8195" width="9.7109375" style="12" customWidth="1"/>
    <col min="8196" max="8196" width="18.5703125" style="12" customWidth="1"/>
    <col min="8197" max="8197" width="20.7109375" style="12" customWidth="1"/>
    <col min="8198" max="8198" width="15.28515625" style="12" customWidth="1"/>
    <col min="8199" max="8199" width="8.7109375" style="12" customWidth="1"/>
    <col min="8200" max="8200" width="9.42578125" style="12" customWidth="1"/>
    <col min="8201" max="8201" width="12.140625" style="12" customWidth="1"/>
    <col min="8202" max="8202" width="13.42578125" style="12" customWidth="1"/>
    <col min="8203" max="8204" width="10.7109375" style="12" customWidth="1"/>
    <col min="8205" max="8208" width="12.42578125" style="12" customWidth="1"/>
    <col min="8209" max="8210" width="8.7109375" style="12" customWidth="1"/>
    <col min="8211" max="8211" width="17.42578125" style="12" customWidth="1"/>
    <col min="8212" max="8212" width="16.42578125" style="12" customWidth="1"/>
    <col min="8213" max="8214" width="12.140625" style="12" customWidth="1"/>
    <col min="8215" max="8216" width="12.7109375" style="12" customWidth="1"/>
    <col min="8217" max="8217" width="16" style="12" customWidth="1"/>
    <col min="8218" max="8218" width="15.85546875" style="12" customWidth="1"/>
    <col min="8219" max="8219" width="34.28515625" style="12" customWidth="1"/>
    <col min="8220" max="8448" width="9.140625" style="12"/>
    <col min="8449" max="8449" width="10.5703125" style="12" customWidth="1"/>
    <col min="8450" max="8450" width="22.7109375" style="12" customWidth="1"/>
    <col min="8451" max="8451" width="9.7109375" style="12" customWidth="1"/>
    <col min="8452" max="8452" width="18.5703125" style="12" customWidth="1"/>
    <col min="8453" max="8453" width="20.7109375" style="12" customWidth="1"/>
    <col min="8454" max="8454" width="15.28515625" style="12" customWidth="1"/>
    <col min="8455" max="8455" width="8.7109375" style="12" customWidth="1"/>
    <col min="8456" max="8456" width="9.42578125" style="12" customWidth="1"/>
    <col min="8457" max="8457" width="12.140625" style="12" customWidth="1"/>
    <col min="8458" max="8458" width="13.42578125" style="12" customWidth="1"/>
    <col min="8459" max="8460" width="10.7109375" style="12" customWidth="1"/>
    <col min="8461" max="8464" width="12.42578125" style="12" customWidth="1"/>
    <col min="8465" max="8466" width="8.7109375" style="12" customWidth="1"/>
    <col min="8467" max="8467" width="17.42578125" style="12" customWidth="1"/>
    <col min="8468" max="8468" width="16.42578125" style="12" customWidth="1"/>
    <col min="8469" max="8470" width="12.140625" style="12" customWidth="1"/>
    <col min="8471" max="8472" width="12.7109375" style="12" customWidth="1"/>
    <col min="8473" max="8473" width="16" style="12" customWidth="1"/>
    <col min="8474" max="8474" width="15.85546875" style="12" customWidth="1"/>
    <col min="8475" max="8475" width="34.28515625" style="12" customWidth="1"/>
    <col min="8476" max="8704" width="9.140625" style="12"/>
    <col min="8705" max="8705" width="10.5703125" style="12" customWidth="1"/>
    <col min="8706" max="8706" width="22.7109375" style="12" customWidth="1"/>
    <col min="8707" max="8707" width="9.7109375" style="12" customWidth="1"/>
    <col min="8708" max="8708" width="18.5703125" style="12" customWidth="1"/>
    <col min="8709" max="8709" width="20.7109375" style="12" customWidth="1"/>
    <col min="8710" max="8710" width="15.28515625" style="12" customWidth="1"/>
    <col min="8711" max="8711" width="8.7109375" style="12" customWidth="1"/>
    <col min="8712" max="8712" width="9.42578125" style="12" customWidth="1"/>
    <col min="8713" max="8713" width="12.140625" style="12" customWidth="1"/>
    <col min="8714" max="8714" width="13.42578125" style="12" customWidth="1"/>
    <col min="8715" max="8716" width="10.7109375" style="12" customWidth="1"/>
    <col min="8717" max="8720" width="12.42578125" style="12" customWidth="1"/>
    <col min="8721" max="8722" width="8.7109375" style="12" customWidth="1"/>
    <col min="8723" max="8723" width="17.42578125" style="12" customWidth="1"/>
    <col min="8724" max="8724" width="16.42578125" style="12" customWidth="1"/>
    <col min="8725" max="8726" width="12.140625" style="12" customWidth="1"/>
    <col min="8727" max="8728" width="12.7109375" style="12" customWidth="1"/>
    <col min="8729" max="8729" width="16" style="12" customWidth="1"/>
    <col min="8730" max="8730" width="15.85546875" style="12" customWidth="1"/>
    <col min="8731" max="8731" width="34.28515625" style="12" customWidth="1"/>
    <col min="8732" max="8960" width="9.140625" style="12"/>
    <col min="8961" max="8961" width="10.5703125" style="12" customWidth="1"/>
    <col min="8962" max="8962" width="22.7109375" style="12" customWidth="1"/>
    <col min="8963" max="8963" width="9.7109375" style="12" customWidth="1"/>
    <col min="8964" max="8964" width="18.5703125" style="12" customWidth="1"/>
    <col min="8965" max="8965" width="20.7109375" style="12" customWidth="1"/>
    <col min="8966" max="8966" width="15.28515625" style="12" customWidth="1"/>
    <col min="8967" max="8967" width="8.7109375" style="12" customWidth="1"/>
    <col min="8968" max="8968" width="9.42578125" style="12" customWidth="1"/>
    <col min="8969" max="8969" width="12.140625" style="12" customWidth="1"/>
    <col min="8970" max="8970" width="13.42578125" style="12" customWidth="1"/>
    <col min="8971" max="8972" width="10.7109375" style="12" customWidth="1"/>
    <col min="8973" max="8976" width="12.42578125" style="12" customWidth="1"/>
    <col min="8977" max="8978" width="8.7109375" style="12" customWidth="1"/>
    <col min="8979" max="8979" width="17.42578125" style="12" customWidth="1"/>
    <col min="8980" max="8980" width="16.42578125" style="12" customWidth="1"/>
    <col min="8981" max="8982" width="12.140625" style="12" customWidth="1"/>
    <col min="8983" max="8984" width="12.7109375" style="12" customWidth="1"/>
    <col min="8985" max="8985" width="16" style="12" customWidth="1"/>
    <col min="8986" max="8986" width="15.85546875" style="12" customWidth="1"/>
    <col min="8987" max="8987" width="34.28515625" style="12" customWidth="1"/>
    <col min="8988" max="9216" width="9.140625" style="12"/>
    <col min="9217" max="9217" width="10.5703125" style="12" customWidth="1"/>
    <col min="9218" max="9218" width="22.7109375" style="12" customWidth="1"/>
    <col min="9219" max="9219" width="9.7109375" style="12" customWidth="1"/>
    <col min="9220" max="9220" width="18.5703125" style="12" customWidth="1"/>
    <col min="9221" max="9221" width="20.7109375" style="12" customWidth="1"/>
    <col min="9222" max="9222" width="15.28515625" style="12" customWidth="1"/>
    <col min="9223" max="9223" width="8.7109375" style="12" customWidth="1"/>
    <col min="9224" max="9224" width="9.42578125" style="12" customWidth="1"/>
    <col min="9225" max="9225" width="12.140625" style="12" customWidth="1"/>
    <col min="9226" max="9226" width="13.42578125" style="12" customWidth="1"/>
    <col min="9227" max="9228" width="10.7109375" style="12" customWidth="1"/>
    <col min="9229" max="9232" width="12.42578125" style="12" customWidth="1"/>
    <col min="9233" max="9234" width="8.7109375" style="12" customWidth="1"/>
    <col min="9235" max="9235" width="17.42578125" style="12" customWidth="1"/>
    <col min="9236" max="9236" width="16.42578125" style="12" customWidth="1"/>
    <col min="9237" max="9238" width="12.140625" style="12" customWidth="1"/>
    <col min="9239" max="9240" width="12.7109375" style="12" customWidth="1"/>
    <col min="9241" max="9241" width="16" style="12" customWidth="1"/>
    <col min="9242" max="9242" width="15.85546875" style="12" customWidth="1"/>
    <col min="9243" max="9243" width="34.28515625" style="12" customWidth="1"/>
    <col min="9244" max="9472" width="9.140625" style="12"/>
    <col min="9473" max="9473" width="10.5703125" style="12" customWidth="1"/>
    <col min="9474" max="9474" width="22.7109375" style="12" customWidth="1"/>
    <col min="9475" max="9475" width="9.7109375" style="12" customWidth="1"/>
    <col min="9476" max="9476" width="18.5703125" style="12" customWidth="1"/>
    <col min="9477" max="9477" width="20.7109375" style="12" customWidth="1"/>
    <col min="9478" max="9478" width="15.28515625" style="12" customWidth="1"/>
    <col min="9479" max="9479" width="8.7109375" style="12" customWidth="1"/>
    <col min="9480" max="9480" width="9.42578125" style="12" customWidth="1"/>
    <col min="9481" max="9481" width="12.140625" style="12" customWidth="1"/>
    <col min="9482" max="9482" width="13.42578125" style="12" customWidth="1"/>
    <col min="9483" max="9484" width="10.7109375" style="12" customWidth="1"/>
    <col min="9485" max="9488" width="12.42578125" style="12" customWidth="1"/>
    <col min="9489" max="9490" width="8.7109375" style="12" customWidth="1"/>
    <col min="9491" max="9491" width="17.42578125" style="12" customWidth="1"/>
    <col min="9492" max="9492" width="16.42578125" style="12" customWidth="1"/>
    <col min="9493" max="9494" width="12.140625" style="12" customWidth="1"/>
    <col min="9495" max="9496" width="12.7109375" style="12" customWidth="1"/>
    <col min="9497" max="9497" width="16" style="12" customWidth="1"/>
    <col min="9498" max="9498" width="15.85546875" style="12" customWidth="1"/>
    <col min="9499" max="9499" width="34.28515625" style="12" customWidth="1"/>
    <col min="9500" max="9728" width="9.140625" style="12"/>
    <col min="9729" max="9729" width="10.5703125" style="12" customWidth="1"/>
    <col min="9730" max="9730" width="22.7109375" style="12" customWidth="1"/>
    <col min="9731" max="9731" width="9.7109375" style="12" customWidth="1"/>
    <col min="9732" max="9732" width="18.5703125" style="12" customWidth="1"/>
    <col min="9733" max="9733" width="20.7109375" style="12" customWidth="1"/>
    <col min="9734" max="9734" width="15.28515625" style="12" customWidth="1"/>
    <col min="9735" max="9735" width="8.7109375" style="12" customWidth="1"/>
    <col min="9736" max="9736" width="9.42578125" style="12" customWidth="1"/>
    <col min="9737" max="9737" width="12.140625" style="12" customWidth="1"/>
    <col min="9738" max="9738" width="13.42578125" style="12" customWidth="1"/>
    <col min="9739" max="9740" width="10.7109375" style="12" customWidth="1"/>
    <col min="9741" max="9744" width="12.42578125" style="12" customWidth="1"/>
    <col min="9745" max="9746" width="8.7109375" style="12" customWidth="1"/>
    <col min="9747" max="9747" width="17.42578125" style="12" customWidth="1"/>
    <col min="9748" max="9748" width="16.42578125" style="12" customWidth="1"/>
    <col min="9749" max="9750" width="12.140625" style="12" customWidth="1"/>
    <col min="9751" max="9752" width="12.7109375" style="12" customWidth="1"/>
    <col min="9753" max="9753" width="16" style="12" customWidth="1"/>
    <col min="9754" max="9754" width="15.85546875" style="12" customWidth="1"/>
    <col min="9755" max="9755" width="34.28515625" style="12" customWidth="1"/>
    <col min="9756" max="9984" width="9.140625" style="12"/>
    <col min="9985" max="9985" width="10.5703125" style="12" customWidth="1"/>
    <col min="9986" max="9986" width="22.7109375" style="12" customWidth="1"/>
    <col min="9987" max="9987" width="9.7109375" style="12" customWidth="1"/>
    <col min="9988" max="9988" width="18.5703125" style="12" customWidth="1"/>
    <col min="9989" max="9989" width="20.7109375" style="12" customWidth="1"/>
    <col min="9990" max="9990" width="15.28515625" style="12" customWidth="1"/>
    <col min="9991" max="9991" width="8.7109375" style="12" customWidth="1"/>
    <col min="9992" max="9992" width="9.42578125" style="12" customWidth="1"/>
    <col min="9993" max="9993" width="12.140625" style="12" customWidth="1"/>
    <col min="9994" max="9994" width="13.42578125" style="12" customWidth="1"/>
    <col min="9995" max="9996" width="10.7109375" style="12" customWidth="1"/>
    <col min="9997" max="10000" width="12.42578125" style="12" customWidth="1"/>
    <col min="10001" max="10002" width="8.7109375" style="12" customWidth="1"/>
    <col min="10003" max="10003" width="17.42578125" style="12" customWidth="1"/>
    <col min="10004" max="10004" width="16.42578125" style="12" customWidth="1"/>
    <col min="10005" max="10006" width="12.140625" style="12" customWidth="1"/>
    <col min="10007" max="10008" width="12.7109375" style="12" customWidth="1"/>
    <col min="10009" max="10009" width="16" style="12" customWidth="1"/>
    <col min="10010" max="10010" width="15.85546875" style="12" customWidth="1"/>
    <col min="10011" max="10011" width="34.28515625" style="12" customWidth="1"/>
    <col min="10012" max="10240" width="9.140625" style="12"/>
    <col min="10241" max="10241" width="10.5703125" style="12" customWidth="1"/>
    <col min="10242" max="10242" width="22.7109375" style="12" customWidth="1"/>
    <col min="10243" max="10243" width="9.7109375" style="12" customWidth="1"/>
    <col min="10244" max="10244" width="18.5703125" style="12" customWidth="1"/>
    <col min="10245" max="10245" width="20.7109375" style="12" customWidth="1"/>
    <col min="10246" max="10246" width="15.28515625" style="12" customWidth="1"/>
    <col min="10247" max="10247" width="8.7109375" style="12" customWidth="1"/>
    <col min="10248" max="10248" width="9.42578125" style="12" customWidth="1"/>
    <col min="10249" max="10249" width="12.140625" style="12" customWidth="1"/>
    <col min="10250" max="10250" width="13.42578125" style="12" customWidth="1"/>
    <col min="10251" max="10252" width="10.7109375" style="12" customWidth="1"/>
    <col min="10253" max="10256" width="12.42578125" style="12" customWidth="1"/>
    <col min="10257" max="10258" width="8.7109375" style="12" customWidth="1"/>
    <col min="10259" max="10259" width="17.42578125" style="12" customWidth="1"/>
    <col min="10260" max="10260" width="16.42578125" style="12" customWidth="1"/>
    <col min="10261" max="10262" width="12.140625" style="12" customWidth="1"/>
    <col min="10263" max="10264" width="12.7109375" style="12" customWidth="1"/>
    <col min="10265" max="10265" width="16" style="12" customWidth="1"/>
    <col min="10266" max="10266" width="15.85546875" style="12" customWidth="1"/>
    <col min="10267" max="10267" width="34.28515625" style="12" customWidth="1"/>
    <col min="10268" max="10496" width="9.140625" style="12"/>
    <col min="10497" max="10497" width="10.5703125" style="12" customWidth="1"/>
    <col min="10498" max="10498" width="22.7109375" style="12" customWidth="1"/>
    <col min="10499" max="10499" width="9.7109375" style="12" customWidth="1"/>
    <col min="10500" max="10500" width="18.5703125" style="12" customWidth="1"/>
    <col min="10501" max="10501" width="20.7109375" style="12" customWidth="1"/>
    <col min="10502" max="10502" width="15.28515625" style="12" customWidth="1"/>
    <col min="10503" max="10503" width="8.7109375" style="12" customWidth="1"/>
    <col min="10504" max="10504" width="9.42578125" style="12" customWidth="1"/>
    <col min="10505" max="10505" width="12.140625" style="12" customWidth="1"/>
    <col min="10506" max="10506" width="13.42578125" style="12" customWidth="1"/>
    <col min="10507" max="10508" width="10.7109375" style="12" customWidth="1"/>
    <col min="10509" max="10512" width="12.42578125" style="12" customWidth="1"/>
    <col min="10513" max="10514" width="8.7109375" style="12" customWidth="1"/>
    <col min="10515" max="10515" width="17.42578125" style="12" customWidth="1"/>
    <col min="10516" max="10516" width="16.42578125" style="12" customWidth="1"/>
    <col min="10517" max="10518" width="12.140625" style="12" customWidth="1"/>
    <col min="10519" max="10520" width="12.7109375" style="12" customWidth="1"/>
    <col min="10521" max="10521" width="16" style="12" customWidth="1"/>
    <col min="10522" max="10522" width="15.85546875" style="12" customWidth="1"/>
    <col min="10523" max="10523" width="34.28515625" style="12" customWidth="1"/>
    <col min="10524" max="10752" width="9.140625" style="12"/>
    <col min="10753" max="10753" width="10.5703125" style="12" customWidth="1"/>
    <col min="10754" max="10754" width="22.7109375" style="12" customWidth="1"/>
    <col min="10755" max="10755" width="9.7109375" style="12" customWidth="1"/>
    <col min="10756" max="10756" width="18.5703125" style="12" customWidth="1"/>
    <col min="10757" max="10757" width="20.7109375" style="12" customWidth="1"/>
    <col min="10758" max="10758" width="15.28515625" style="12" customWidth="1"/>
    <col min="10759" max="10759" width="8.7109375" style="12" customWidth="1"/>
    <col min="10760" max="10760" width="9.42578125" style="12" customWidth="1"/>
    <col min="10761" max="10761" width="12.140625" style="12" customWidth="1"/>
    <col min="10762" max="10762" width="13.42578125" style="12" customWidth="1"/>
    <col min="10763" max="10764" width="10.7109375" style="12" customWidth="1"/>
    <col min="10765" max="10768" width="12.42578125" style="12" customWidth="1"/>
    <col min="10769" max="10770" width="8.7109375" style="12" customWidth="1"/>
    <col min="10771" max="10771" width="17.42578125" style="12" customWidth="1"/>
    <col min="10772" max="10772" width="16.42578125" style="12" customWidth="1"/>
    <col min="10773" max="10774" width="12.140625" style="12" customWidth="1"/>
    <col min="10775" max="10776" width="12.7109375" style="12" customWidth="1"/>
    <col min="10777" max="10777" width="16" style="12" customWidth="1"/>
    <col min="10778" max="10778" width="15.85546875" style="12" customWidth="1"/>
    <col min="10779" max="10779" width="34.28515625" style="12" customWidth="1"/>
    <col min="10780" max="11008" width="9.140625" style="12"/>
    <col min="11009" max="11009" width="10.5703125" style="12" customWidth="1"/>
    <col min="11010" max="11010" width="22.7109375" style="12" customWidth="1"/>
    <col min="11011" max="11011" width="9.7109375" style="12" customWidth="1"/>
    <col min="11012" max="11012" width="18.5703125" style="12" customWidth="1"/>
    <col min="11013" max="11013" width="20.7109375" style="12" customWidth="1"/>
    <col min="11014" max="11014" width="15.28515625" style="12" customWidth="1"/>
    <col min="11015" max="11015" width="8.7109375" style="12" customWidth="1"/>
    <col min="11016" max="11016" width="9.42578125" style="12" customWidth="1"/>
    <col min="11017" max="11017" width="12.140625" style="12" customWidth="1"/>
    <col min="11018" max="11018" width="13.42578125" style="12" customWidth="1"/>
    <col min="11019" max="11020" width="10.7109375" style="12" customWidth="1"/>
    <col min="11021" max="11024" width="12.42578125" style="12" customWidth="1"/>
    <col min="11025" max="11026" width="8.7109375" style="12" customWidth="1"/>
    <col min="11027" max="11027" width="17.42578125" style="12" customWidth="1"/>
    <col min="11028" max="11028" width="16.42578125" style="12" customWidth="1"/>
    <col min="11029" max="11030" width="12.140625" style="12" customWidth="1"/>
    <col min="11031" max="11032" width="12.7109375" style="12" customWidth="1"/>
    <col min="11033" max="11033" width="16" style="12" customWidth="1"/>
    <col min="11034" max="11034" width="15.85546875" style="12" customWidth="1"/>
    <col min="11035" max="11035" width="34.28515625" style="12" customWidth="1"/>
    <col min="11036" max="11264" width="9.140625" style="12"/>
    <col min="11265" max="11265" width="10.5703125" style="12" customWidth="1"/>
    <col min="11266" max="11266" width="22.7109375" style="12" customWidth="1"/>
    <col min="11267" max="11267" width="9.7109375" style="12" customWidth="1"/>
    <col min="11268" max="11268" width="18.5703125" style="12" customWidth="1"/>
    <col min="11269" max="11269" width="20.7109375" style="12" customWidth="1"/>
    <col min="11270" max="11270" width="15.28515625" style="12" customWidth="1"/>
    <col min="11271" max="11271" width="8.7109375" style="12" customWidth="1"/>
    <col min="11272" max="11272" width="9.42578125" style="12" customWidth="1"/>
    <col min="11273" max="11273" width="12.140625" style="12" customWidth="1"/>
    <col min="11274" max="11274" width="13.42578125" style="12" customWidth="1"/>
    <col min="11275" max="11276" width="10.7109375" style="12" customWidth="1"/>
    <col min="11277" max="11280" width="12.42578125" style="12" customWidth="1"/>
    <col min="11281" max="11282" width="8.7109375" style="12" customWidth="1"/>
    <col min="11283" max="11283" width="17.42578125" style="12" customWidth="1"/>
    <col min="11284" max="11284" width="16.42578125" style="12" customWidth="1"/>
    <col min="11285" max="11286" width="12.140625" style="12" customWidth="1"/>
    <col min="11287" max="11288" width="12.7109375" style="12" customWidth="1"/>
    <col min="11289" max="11289" width="16" style="12" customWidth="1"/>
    <col min="11290" max="11290" width="15.85546875" style="12" customWidth="1"/>
    <col min="11291" max="11291" width="34.28515625" style="12" customWidth="1"/>
    <col min="11292" max="11520" width="9.140625" style="12"/>
    <col min="11521" max="11521" width="10.5703125" style="12" customWidth="1"/>
    <col min="11522" max="11522" width="22.7109375" style="12" customWidth="1"/>
    <col min="11523" max="11523" width="9.7109375" style="12" customWidth="1"/>
    <col min="11524" max="11524" width="18.5703125" style="12" customWidth="1"/>
    <col min="11525" max="11525" width="20.7109375" style="12" customWidth="1"/>
    <col min="11526" max="11526" width="15.28515625" style="12" customWidth="1"/>
    <col min="11527" max="11527" width="8.7109375" style="12" customWidth="1"/>
    <col min="11528" max="11528" width="9.42578125" style="12" customWidth="1"/>
    <col min="11529" max="11529" width="12.140625" style="12" customWidth="1"/>
    <col min="11530" max="11530" width="13.42578125" style="12" customWidth="1"/>
    <col min="11531" max="11532" width="10.7109375" style="12" customWidth="1"/>
    <col min="11533" max="11536" width="12.42578125" style="12" customWidth="1"/>
    <col min="11537" max="11538" width="8.7109375" style="12" customWidth="1"/>
    <col min="11539" max="11539" width="17.42578125" style="12" customWidth="1"/>
    <col min="11540" max="11540" width="16.42578125" style="12" customWidth="1"/>
    <col min="11541" max="11542" width="12.140625" style="12" customWidth="1"/>
    <col min="11543" max="11544" width="12.7109375" style="12" customWidth="1"/>
    <col min="11545" max="11545" width="16" style="12" customWidth="1"/>
    <col min="11546" max="11546" width="15.85546875" style="12" customWidth="1"/>
    <col min="11547" max="11547" width="34.28515625" style="12" customWidth="1"/>
    <col min="11548" max="11776" width="9.140625" style="12"/>
    <col min="11777" max="11777" width="10.5703125" style="12" customWidth="1"/>
    <col min="11778" max="11778" width="22.7109375" style="12" customWidth="1"/>
    <col min="11779" max="11779" width="9.7109375" style="12" customWidth="1"/>
    <col min="11780" max="11780" width="18.5703125" style="12" customWidth="1"/>
    <col min="11781" max="11781" width="20.7109375" style="12" customWidth="1"/>
    <col min="11782" max="11782" width="15.28515625" style="12" customWidth="1"/>
    <col min="11783" max="11783" width="8.7109375" style="12" customWidth="1"/>
    <col min="11784" max="11784" width="9.42578125" style="12" customWidth="1"/>
    <col min="11785" max="11785" width="12.140625" style="12" customWidth="1"/>
    <col min="11786" max="11786" width="13.42578125" style="12" customWidth="1"/>
    <col min="11787" max="11788" width="10.7109375" style="12" customWidth="1"/>
    <col min="11789" max="11792" width="12.42578125" style="12" customWidth="1"/>
    <col min="11793" max="11794" width="8.7109375" style="12" customWidth="1"/>
    <col min="11795" max="11795" width="17.42578125" style="12" customWidth="1"/>
    <col min="11796" max="11796" width="16.42578125" style="12" customWidth="1"/>
    <col min="11797" max="11798" width="12.140625" style="12" customWidth="1"/>
    <col min="11799" max="11800" width="12.7109375" style="12" customWidth="1"/>
    <col min="11801" max="11801" width="16" style="12" customWidth="1"/>
    <col min="11802" max="11802" width="15.85546875" style="12" customWidth="1"/>
    <col min="11803" max="11803" width="34.28515625" style="12" customWidth="1"/>
    <col min="11804" max="12032" width="9.140625" style="12"/>
    <col min="12033" max="12033" width="10.5703125" style="12" customWidth="1"/>
    <col min="12034" max="12034" width="22.7109375" style="12" customWidth="1"/>
    <col min="12035" max="12035" width="9.7109375" style="12" customWidth="1"/>
    <col min="12036" max="12036" width="18.5703125" style="12" customWidth="1"/>
    <col min="12037" max="12037" width="20.7109375" style="12" customWidth="1"/>
    <col min="12038" max="12038" width="15.28515625" style="12" customWidth="1"/>
    <col min="12039" max="12039" width="8.7109375" style="12" customWidth="1"/>
    <col min="12040" max="12040" width="9.42578125" style="12" customWidth="1"/>
    <col min="12041" max="12041" width="12.140625" style="12" customWidth="1"/>
    <col min="12042" max="12042" width="13.42578125" style="12" customWidth="1"/>
    <col min="12043" max="12044" width="10.7109375" style="12" customWidth="1"/>
    <col min="12045" max="12048" width="12.42578125" style="12" customWidth="1"/>
    <col min="12049" max="12050" width="8.7109375" style="12" customWidth="1"/>
    <col min="12051" max="12051" width="17.42578125" style="12" customWidth="1"/>
    <col min="12052" max="12052" width="16.42578125" style="12" customWidth="1"/>
    <col min="12053" max="12054" width="12.140625" style="12" customWidth="1"/>
    <col min="12055" max="12056" width="12.7109375" style="12" customWidth="1"/>
    <col min="12057" max="12057" width="16" style="12" customWidth="1"/>
    <col min="12058" max="12058" width="15.85546875" style="12" customWidth="1"/>
    <col min="12059" max="12059" width="34.28515625" style="12" customWidth="1"/>
    <col min="12060" max="12288" width="9.140625" style="12"/>
    <col min="12289" max="12289" width="10.5703125" style="12" customWidth="1"/>
    <col min="12290" max="12290" width="22.7109375" style="12" customWidth="1"/>
    <col min="12291" max="12291" width="9.7109375" style="12" customWidth="1"/>
    <col min="12292" max="12292" width="18.5703125" style="12" customWidth="1"/>
    <col min="12293" max="12293" width="20.7109375" style="12" customWidth="1"/>
    <col min="12294" max="12294" width="15.28515625" style="12" customWidth="1"/>
    <col min="12295" max="12295" width="8.7109375" style="12" customWidth="1"/>
    <col min="12296" max="12296" width="9.42578125" style="12" customWidth="1"/>
    <col min="12297" max="12297" width="12.140625" style="12" customWidth="1"/>
    <col min="12298" max="12298" width="13.42578125" style="12" customWidth="1"/>
    <col min="12299" max="12300" width="10.7109375" style="12" customWidth="1"/>
    <col min="12301" max="12304" width="12.42578125" style="12" customWidth="1"/>
    <col min="12305" max="12306" width="8.7109375" style="12" customWidth="1"/>
    <col min="12307" max="12307" width="17.42578125" style="12" customWidth="1"/>
    <col min="12308" max="12308" width="16.42578125" style="12" customWidth="1"/>
    <col min="12309" max="12310" width="12.140625" style="12" customWidth="1"/>
    <col min="12311" max="12312" width="12.7109375" style="12" customWidth="1"/>
    <col min="12313" max="12313" width="16" style="12" customWidth="1"/>
    <col min="12314" max="12314" width="15.85546875" style="12" customWidth="1"/>
    <col min="12315" max="12315" width="34.28515625" style="12" customWidth="1"/>
    <col min="12316" max="12544" width="9.140625" style="12"/>
    <col min="12545" max="12545" width="10.5703125" style="12" customWidth="1"/>
    <col min="12546" max="12546" width="22.7109375" style="12" customWidth="1"/>
    <col min="12547" max="12547" width="9.7109375" style="12" customWidth="1"/>
    <col min="12548" max="12548" width="18.5703125" style="12" customWidth="1"/>
    <col min="12549" max="12549" width="20.7109375" style="12" customWidth="1"/>
    <col min="12550" max="12550" width="15.28515625" style="12" customWidth="1"/>
    <col min="12551" max="12551" width="8.7109375" style="12" customWidth="1"/>
    <col min="12552" max="12552" width="9.42578125" style="12" customWidth="1"/>
    <col min="12553" max="12553" width="12.140625" style="12" customWidth="1"/>
    <col min="12554" max="12554" width="13.42578125" style="12" customWidth="1"/>
    <col min="12555" max="12556" width="10.7109375" style="12" customWidth="1"/>
    <col min="12557" max="12560" width="12.42578125" style="12" customWidth="1"/>
    <col min="12561" max="12562" width="8.7109375" style="12" customWidth="1"/>
    <col min="12563" max="12563" width="17.42578125" style="12" customWidth="1"/>
    <col min="12564" max="12564" width="16.42578125" style="12" customWidth="1"/>
    <col min="12565" max="12566" width="12.140625" style="12" customWidth="1"/>
    <col min="12567" max="12568" width="12.7109375" style="12" customWidth="1"/>
    <col min="12569" max="12569" width="16" style="12" customWidth="1"/>
    <col min="12570" max="12570" width="15.85546875" style="12" customWidth="1"/>
    <col min="12571" max="12571" width="34.28515625" style="12" customWidth="1"/>
    <col min="12572" max="12800" width="9.140625" style="12"/>
    <col min="12801" max="12801" width="10.5703125" style="12" customWidth="1"/>
    <col min="12802" max="12802" width="22.7109375" style="12" customWidth="1"/>
    <col min="12803" max="12803" width="9.7109375" style="12" customWidth="1"/>
    <col min="12804" max="12804" width="18.5703125" style="12" customWidth="1"/>
    <col min="12805" max="12805" width="20.7109375" style="12" customWidth="1"/>
    <col min="12806" max="12806" width="15.28515625" style="12" customWidth="1"/>
    <col min="12807" max="12807" width="8.7109375" style="12" customWidth="1"/>
    <col min="12808" max="12808" width="9.42578125" style="12" customWidth="1"/>
    <col min="12809" max="12809" width="12.140625" style="12" customWidth="1"/>
    <col min="12810" max="12810" width="13.42578125" style="12" customWidth="1"/>
    <col min="12811" max="12812" width="10.7109375" style="12" customWidth="1"/>
    <col min="12813" max="12816" width="12.42578125" style="12" customWidth="1"/>
    <col min="12817" max="12818" width="8.7109375" style="12" customWidth="1"/>
    <col min="12819" max="12819" width="17.42578125" style="12" customWidth="1"/>
    <col min="12820" max="12820" width="16.42578125" style="12" customWidth="1"/>
    <col min="12821" max="12822" width="12.140625" style="12" customWidth="1"/>
    <col min="12823" max="12824" width="12.7109375" style="12" customWidth="1"/>
    <col min="12825" max="12825" width="16" style="12" customWidth="1"/>
    <col min="12826" max="12826" width="15.85546875" style="12" customWidth="1"/>
    <col min="12827" max="12827" width="34.28515625" style="12" customWidth="1"/>
    <col min="12828" max="13056" width="9.140625" style="12"/>
    <col min="13057" max="13057" width="10.5703125" style="12" customWidth="1"/>
    <col min="13058" max="13058" width="22.7109375" style="12" customWidth="1"/>
    <col min="13059" max="13059" width="9.7109375" style="12" customWidth="1"/>
    <col min="13060" max="13060" width="18.5703125" style="12" customWidth="1"/>
    <col min="13061" max="13061" width="20.7109375" style="12" customWidth="1"/>
    <col min="13062" max="13062" width="15.28515625" style="12" customWidth="1"/>
    <col min="13063" max="13063" width="8.7109375" style="12" customWidth="1"/>
    <col min="13064" max="13064" width="9.42578125" style="12" customWidth="1"/>
    <col min="13065" max="13065" width="12.140625" style="12" customWidth="1"/>
    <col min="13066" max="13066" width="13.42578125" style="12" customWidth="1"/>
    <col min="13067" max="13068" width="10.7109375" style="12" customWidth="1"/>
    <col min="13069" max="13072" width="12.42578125" style="12" customWidth="1"/>
    <col min="13073" max="13074" width="8.7109375" style="12" customWidth="1"/>
    <col min="13075" max="13075" width="17.42578125" style="12" customWidth="1"/>
    <col min="13076" max="13076" width="16.42578125" style="12" customWidth="1"/>
    <col min="13077" max="13078" width="12.140625" style="12" customWidth="1"/>
    <col min="13079" max="13080" width="12.7109375" style="12" customWidth="1"/>
    <col min="13081" max="13081" width="16" style="12" customWidth="1"/>
    <col min="13082" max="13082" width="15.85546875" style="12" customWidth="1"/>
    <col min="13083" max="13083" width="34.28515625" style="12" customWidth="1"/>
    <col min="13084" max="13312" width="9.140625" style="12"/>
    <col min="13313" max="13313" width="10.5703125" style="12" customWidth="1"/>
    <col min="13314" max="13314" width="22.7109375" style="12" customWidth="1"/>
    <col min="13315" max="13315" width="9.7109375" style="12" customWidth="1"/>
    <col min="13316" max="13316" width="18.5703125" style="12" customWidth="1"/>
    <col min="13317" max="13317" width="20.7109375" style="12" customWidth="1"/>
    <col min="13318" max="13318" width="15.28515625" style="12" customWidth="1"/>
    <col min="13319" max="13319" width="8.7109375" style="12" customWidth="1"/>
    <col min="13320" max="13320" width="9.42578125" style="12" customWidth="1"/>
    <col min="13321" max="13321" width="12.140625" style="12" customWidth="1"/>
    <col min="13322" max="13322" width="13.42578125" style="12" customWidth="1"/>
    <col min="13323" max="13324" width="10.7109375" style="12" customWidth="1"/>
    <col min="13325" max="13328" width="12.42578125" style="12" customWidth="1"/>
    <col min="13329" max="13330" width="8.7109375" style="12" customWidth="1"/>
    <col min="13331" max="13331" width="17.42578125" style="12" customWidth="1"/>
    <col min="13332" max="13332" width="16.42578125" style="12" customWidth="1"/>
    <col min="13333" max="13334" width="12.140625" style="12" customWidth="1"/>
    <col min="13335" max="13336" width="12.7109375" style="12" customWidth="1"/>
    <col min="13337" max="13337" width="16" style="12" customWidth="1"/>
    <col min="13338" max="13338" width="15.85546875" style="12" customWidth="1"/>
    <col min="13339" max="13339" width="34.28515625" style="12" customWidth="1"/>
    <col min="13340" max="13568" width="9.140625" style="12"/>
    <col min="13569" max="13569" width="10.5703125" style="12" customWidth="1"/>
    <col min="13570" max="13570" width="22.7109375" style="12" customWidth="1"/>
    <col min="13571" max="13571" width="9.7109375" style="12" customWidth="1"/>
    <col min="13572" max="13572" width="18.5703125" style="12" customWidth="1"/>
    <col min="13573" max="13573" width="20.7109375" style="12" customWidth="1"/>
    <col min="13574" max="13574" width="15.28515625" style="12" customWidth="1"/>
    <col min="13575" max="13575" width="8.7109375" style="12" customWidth="1"/>
    <col min="13576" max="13576" width="9.42578125" style="12" customWidth="1"/>
    <col min="13577" max="13577" width="12.140625" style="12" customWidth="1"/>
    <col min="13578" max="13578" width="13.42578125" style="12" customWidth="1"/>
    <col min="13579" max="13580" width="10.7109375" style="12" customWidth="1"/>
    <col min="13581" max="13584" width="12.42578125" style="12" customWidth="1"/>
    <col min="13585" max="13586" width="8.7109375" style="12" customWidth="1"/>
    <col min="13587" max="13587" width="17.42578125" style="12" customWidth="1"/>
    <col min="13588" max="13588" width="16.42578125" style="12" customWidth="1"/>
    <col min="13589" max="13590" width="12.140625" style="12" customWidth="1"/>
    <col min="13591" max="13592" width="12.7109375" style="12" customWidth="1"/>
    <col min="13593" max="13593" width="16" style="12" customWidth="1"/>
    <col min="13594" max="13594" width="15.85546875" style="12" customWidth="1"/>
    <col min="13595" max="13595" width="34.28515625" style="12" customWidth="1"/>
    <col min="13596" max="13824" width="9.140625" style="12"/>
    <col min="13825" max="13825" width="10.5703125" style="12" customWidth="1"/>
    <col min="13826" max="13826" width="22.7109375" style="12" customWidth="1"/>
    <col min="13827" max="13827" width="9.7109375" style="12" customWidth="1"/>
    <col min="13828" max="13828" width="18.5703125" style="12" customWidth="1"/>
    <col min="13829" max="13829" width="20.7109375" style="12" customWidth="1"/>
    <col min="13830" max="13830" width="15.28515625" style="12" customWidth="1"/>
    <col min="13831" max="13831" width="8.7109375" style="12" customWidth="1"/>
    <col min="13832" max="13832" width="9.42578125" style="12" customWidth="1"/>
    <col min="13833" max="13833" width="12.140625" style="12" customWidth="1"/>
    <col min="13834" max="13834" width="13.42578125" style="12" customWidth="1"/>
    <col min="13835" max="13836" width="10.7109375" style="12" customWidth="1"/>
    <col min="13837" max="13840" width="12.42578125" style="12" customWidth="1"/>
    <col min="13841" max="13842" width="8.7109375" style="12" customWidth="1"/>
    <col min="13843" max="13843" width="17.42578125" style="12" customWidth="1"/>
    <col min="13844" max="13844" width="16.42578125" style="12" customWidth="1"/>
    <col min="13845" max="13846" width="12.140625" style="12" customWidth="1"/>
    <col min="13847" max="13848" width="12.7109375" style="12" customWidth="1"/>
    <col min="13849" max="13849" width="16" style="12" customWidth="1"/>
    <col min="13850" max="13850" width="15.85546875" style="12" customWidth="1"/>
    <col min="13851" max="13851" width="34.28515625" style="12" customWidth="1"/>
    <col min="13852" max="14080" width="9.140625" style="12"/>
    <col min="14081" max="14081" width="10.5703125" style="12" customWidth="1"/>
    <col min="14082" max="14082" width="22.7109375" style="12" customWidth="1"/>
    <col min="14083" max="14083" width="9.7109375" style="12" customWidth="1"/>
    <col min="14084" max="14084" width="18.5703125" style="12" customWidth="1"/>
    <col min="14085" max="14085" width="20.7109375" style="12" customWidth="1"/>
    <col min="14086" max="14086" width="15.28515625" style="12" customWidth="1"/>
    <col min="14087" max="14087" width="8.7109375" style="12" customWidth="1"/>
    <col min="14088" max="14088" width="9.42578125" style="12" customWidth="1"/>
    <col min="14089" max="14089" width="12.140625" style="12" customWidth="1"/>
    <col min="14090" max="14090" width="13.42578125" style="12" customWidth="1"/>
    <col min="14091" max="14092" width="10.7109375" style="12" customWidth="1"/>
    <col min="14093" max="14096" width="12.42578125" style="12" customWidth="1"/>
    <col min="14097" max="14098" width="8.7109375" style="12" customWidth="1"/>
    <col min="14099" max="14099" width="17.42578125" style="12" customWidth="1"/>
    <col min="14100" max="14100" width="16.42578125" style="12" customWidth="1"/>
    <col min="14101" max="14102" width="12.140625" style="12" customWidth="1"/>
    <col min="14103" max="14104" width="12.7109375" style="12" customWidth="1"/>
    <col min="14105" max="14105" width="16" style="12" customWidth="1"/>
    <col min="14106" max="14106" width="15.85546875" style="12" customWidth="1"/>
    <col min="14107" max="14107" width="34.28515625" style="12" customWidth="1"/>
    <col min="14108" max="14336" width="9.140625" style="12"/>
    <col min="14337" max="14337" width="10.5703125" style="12" customWidth="1"/>
    <col min="14338" max="14338" width="22.7109375" style="12" customWidth="1"/>
    <col min="14339" max="14339" width="9.7109375" style="12" customWidth="1"/>
    <col min="14340" max="14340" width="18.5703125" style="12" customWidth="1"/>
    <col min="14341" max="14341" width="20.7109375" style="12" customWidth="1"/>
    <col min="14342" max="14342" width="15.28515625" style="12" customWidth="1"/>
    <col min="14343" max="14343" width="8.7109375" style="12" customWidth="1"/>
    <col min="14344" max="14344" width="9.42578125" style="12" customWidth="1"/>
    <col min="14345" max="14345" width="12.140625" style="12" customWidth="1"/>
    <col min="14346" max="14346" width="13.42578125" style="12" customWidth="1"/>
    <col min="14347" max="14348" width="10.7109375" style="12" customWidth="1"/>
    <col min="14349" max="14352" width="12.42578125" style="12" customWidth="1"/>
    <col min="14353" max="14354" width="8.7109375" style="12" customWidth="1"/>
    <col min="14355" max="14355" width="17.42578125" style="12" customWidth="1"/>
    <col min="14356" max="14356" width="16.42578125" style="12" customWidth="1"/>
    <col min="14357" max="14358" width="12.140625" style="12" customWidth="1"/>
    <col min="14359" max="14360" width="12.7109375" style="12" customWidth="1"/>
    <col min="14361" max="14361" width="16" style="12" customWidth="1"/>
    <col min="14362" max="14362" width="15.85546875" style="12" customWidth="1"/>
    <col min="14363" max="14363" width="34.28515625" style="12" customWidth="1"/>
    <col min="14364" max="14592" width="9.140625" style="12"/>
    <col min="14593" max="14593" width="10.5703125" style="12" customWidth="1"/>
    <col min="14594" max="14594" width="22.7109375" style="12" customWidth="1"/>
    <col min="14595" max="14595" width="9.7109375" style="12" customWidth="1"/>
    <col min="14596" max="14596" width="18.5703125" style="12" customWidth="1"/>
    <col min="14597" max="14597" width="20.7109375" style="12" customWidth="1"/>
    <col min="14598" max="14598" width="15.28515625" style="12" customWidth="1"/>
    <col min="14599" max="14599" width="8.7109375" style="12" customWidth="1"/>
    <col min="14600" max="14600" width="9.42578125" style="12" customWidth="1"/>
    <col min="14601" max="14601" width="12.140625" style="12" customWidth="1"/>
    <col min="14602" max="14602" width="13.42578125" style="12" customWidth="1"/>
    <col min="14603" max="14604" width="10.7109375" style="12" customWidth="1"/>
    <col min="14605" max="14608" width="12.42578125" style="12" customWidth="1"/>
    <col min="14609" max="14610" width="8.7109375" style="12" customWidth="1"/>
    <col min="14611" max="14611" width="17.42578125" style="12" customWidth="1"/>
    <col min="14612" max="14612" width="16.42578125" style="12" customWidth="1"/>
    <col min="14613" max="14614" width="12.140625" style="12" customWidth="1"/>
    <col min="14615" max="14616" width="12.7109375" style="12" customWidth="1"/>
    <col min="14617" max="14617" width="16" style="12" customWidth="1"/>
    <col min="14618" max="14618" width="15.85546875" style="12" customWidth="1"/>
    <col min="14619" max="14619" width="34.28515625" style="12" customWidth="1"/>
    <col min="14620" max="14848" width="9.140625" style="12"/>
    <col min="14849" max="14849" width="10.5703125" style="12" customWidth="1"/>
    <col min="14850" max="14850" width="22.7109375" style="12" customWidth="1"/>
    <col min="14851" max="14851" width="9.7109375" style="12" customWidth="1"/>
    <col min="14852" max="14852" width="18.5703125" style="12" customWidth="1"/>
    <col min="14853" max="14853" width="20.7109375" style="12" customWidth="1"/>
    <col min="14854" max="14854" width="15.28515625" style="12" customWidth="1"/>
    <col min="14855" max="14855" width="8.7109375" style="12" customWidth="1"/>
    <col min="14856" max="14856" width="9.42578125" style="12" customWidth="1"/>
    <col min="14857" max="14857" width="12.140625" style="12" customWidth="1"/>
    <col min="14858" max="14858" width="13.42578125" style="12" customWidth="1"/>
    <col min="14859" max="14860" width="10.7109375" style="12" customWidth="1"/>
    <col min="14861" max="14864" width="12.42578125" style="12" customWidth="1"/>
    <col min="14865" max="14866" width="8.7109375" style="12" customWidth="1"/>
    <col min="14867" max="14867" width="17.42578125" style="12" customWidth="1"/>
    <col min="14868" max="14868" width="16.42578125" style="12" customWidth="1"/>
    <col min="14869" max="14870" width="12.140625" style="12" customWidth="1"/>
    <col min="14871" max="14872" width="12.7109375" style="12" customWidth="1"/>
    <col min="14873" max="14873" width="16" style="12" customWidth="1"/>
    <col min="14874" max="14874" width="15.85546875" style="12" customWidth="1"/>
    <col min="14875" max="14875" width="34.28515625" style="12" customWidth="1"/>
    <col min="14876" max="15104" width="9.140625" style="12"/>
    <col min="15105" max="15105" width="10.5703125" style="12" customWidth="1"/>
    <col min="15106" max="15106" width="22.7109375" style="12" customWidth="1"/>
    <col min="15107" max="15107" width="9.7109375" style="12" customWidth="1"/>
    <col min="15108" max="15108" width="18.5703125" style="12" customWidth="1"/>
    <col min="15109" max="15109" width="20.7109375" style="12" customWidth="1"/>
    <col min="15110" max="15110" width="15.28515625" style="12" customWidth="1"/>
    <col min="15111" max="15111" width="8.7109375" style="12" customWidth="1"/>
    <col min="15112" max="15112" width="9.42578125" style="12" customWidth="1"/>
    <col min="15113" max="15113" width="12.140625" style="12" customWidth="1"/>
    <col min="15114" max="15114" width="13.42578125" style="12" customWidth="1"/>
    <col min="15115" max="15116" width="10.7109375" style="12" customWidth="1"/>
    <col min="15117" max="15120" width="12.42578125" style="12" customWidth="1"/>
    <col min="15121" max="15122" width="8.7109375" style="12" customWidth="1"/>
    <col min="15123" max="15123" width="17.42578125" style="12" customWidth="1"/>
    <col min="15124" max="15124" width="16.42578125" style="12" customWidth="1"/>
    <col min="15125" max="15126" width="12.140625" style="12" customWidth="1"/>
    <col min="15127" max="15128" width="12.7109375" style="12" customWidth="1"/>
    <col min="15129" max="15129" width="16" style="12" customWidth="1"/>
    <col min="15130" max="15130" width="15.85546875" style="12" customWidth="1"/>
    <col min="15131" max="15131" width="34.28515625" style="12" customWidth="1"/>
    <col min="15132" max="15360" width="9.140625" style="12"/>
    <col min="15361" max="15361" width="10.5703125" style="12" customWidth="1"/>
    <col min="15362" max="15362" width="22.7109375" style="12" customWidth="1"/>
    <col min="15363" max="15363" width="9.7109375" style="12" customWidth="1"/>
    <col min="15364" max="15364" width="18.5703125" style="12" customWidth="1"/>
    <col min="15365" max="15365" width="20.7109375" style="12" customWidth="1"/>
    <col min="15366" max="15366" width="15.28515625" style="12" customWidth="1"/>
    <col min="15367" max="15367" width="8.7109375" style="12" customWidth="1"/>
    <col min="15368" max="15368" width="9.42578125" style="12" customWidth="1"/>
    <col min="15369" max="15369" width="12.140625" style="12" customWidth="1"/>
    <col min="15370" max="15370" width="13.42578125" style="12" customWidth="1"/>
    <col min="15371" max="15372" width="10.7109375" style="12" customWidth="1"/>
    <col min="15373" max="15376" width="12.42578125" style="12" customWidth="1"/>
    <col min="15377" max="15378" width="8.7109375" style="12" customWidth="1"/>
    <col min="15379" max="15379" width="17.42578125" style="12" customWidth="1"/>
    <col min="15380" max="15380" width="16.42578125" style="12" customWidth="1"/>
    <col min="15381" max="15382" width="12.140625" style="12" customWidth="1"/>
    <col min="15383" max="15384" width="12.7109375" style="12" customWidth="1"/>
    <col min="15385" max="15385" width="16" style="12" customWidth="1"/>
    <col min="15386" max="15386" width="15.85546875" style="12" customWidth="1"/>
    <col min="15387" max="15387" width="34.28515625" style="12" customWidth="1"/>
    <col min="15388" max="15616" width="9.140625" style="12"/>
    <col min="15617" max="15617" width="10.5703125" style="12" customWidth="1"/>
    <col min="15618" max="15618" width="22.7109375" style="12" customWidth="1"/>
    <col min="15619" max="15619" width="9.7109375" style="12" customWidth="1"/>
    <col min="15620" max="15620" width="18.5703125" style="12" customWidth="1"/>
    <col min="15621" max="15621" width="20.7109375" style="12" customWidth="1"/>
    <col min="15622" max="15622" width="15.28515625" style="12" customWidth="1"/>
    <col min="15623" max="15623" width="8.7109375" style="12" customWidth="1"/>
    <col min="15624" max="15624" width="9.42578125" style="12" customWidth="1"/>
    <col min="15625" max="15625" width="12.140625" style="12" customWidth="1"/>
    <col min="15626" max="15626" width="13.42578125" style="12" customWidth="1"/>
    <col min="15627" max="15628" width="10.7109375" style="12" customWidth="1"/>
    <col min="15629" max="15632" width="12.42578125" style="12" customWidth="1"/>
    <col min="15633" max="15634" width="8.7109375" style="12" customWidth="1"/>
    <col min="15635" max="15635" width="17.42578125" style="12" customWidth="1"/>
    <col min="15636" max="15636" width="16.42578125" style="12" customWidth="1"/>
    <col min="15637" max="15638" width="12.140625" style="12" customWidth="1"/>
    <col min="15639" max="15640" width="12.7109375" style="12" customWidth="1"/>
    <col min="15641" max="15641" width="16" style="12" customWidth="1"/>
    <col min="15642" max="15642" width="15.85546875" style="12" customWidth="1"/>
    <col min="15643" max="15643" width="34.28515625" style="12" customWidth="1"/>
    <col min="15644" max="15872" width="9.140625" style="12"/>
    <col min="15873" max="15873" width="10.5703125" style="12" customWidth="1"/>
    <col min="15874" max="15874" width="22.7109375" style="12" customWidth="1"/>
    <col min="15875" max="15875" width="9.7109375" style="12" customWidth="1"/>
    <col min="15876" max="15876" width="18.5703125" style="12" customWidth="1"/>
    <col min="15877" max="15877" width="20.7109375" style="12" customWidth="1"/>
    <col min="15878" max="15878" width="15.28515625" style="12" customWidth="1"/>
    <col min="15879" max="15879" width="8.7109375" style="12" customWidth="1"/>
    <col min="15880" max="15880" width="9.42578125" style="12" customWidth="1"/>
    <col min="15881" max="15881" width="12.140625" style="12" customWidth="1"/>
    <col min="15882" max="15882" width="13.42578125" style="12" customWidth="1"/>
    <col min="15883" max="15884" width="10.7109375" style="12" customWidth="1"/>
    <col min="15885" max="15888" width="12.42578125" style="12" customWidth="1"/>
    <col min="15889" max="15890" width="8.7109375" style="12" customWidth="1"/>
    <col min="15891" max="15891" width="17.42578125" style="12" customWidth="1"/>
    <col min="15892" max="15892" width="16.42578125" style="12" customWidth="1"/>
    <col min="15893" max="15894" width="12.140625" style="12" customWidth="1"/>
    <col min="15895" max="15896" width="12.7109375" style="12" customWidth="1"/>
    <col min="15897" max="15897" width="16" style="12" customWidth="1"/>
    <col min="15898" max="15898" width="15.85546875" style="12" customWidth="1"/>
    <col min="15899" max="15899" width="34.28515625" style="12" customWidth="1"/>
    <col min="15900" max="16128" width="9.140625" style="12"/>
    <col min="16129" max="16129" width="10.5703125" style="12" customWidth="1"/>
    <col min="16130" max="16130" width="22.7109375" style="12" customWidth="1"/>
    <col min="16131" max="16131" width="9.7109375" style="12" customWidth="1"/>
    <col min="16132" max="16132" width="18.5703125" style="12" customWidth="1"/>
    <col min="16133" max="16133" width="20.7109375" style="12" customWidth="1"/>
    <col min="16134" max="16134" width="15.28515625" style="12" customWidth="1"/>
    <col min="16135" max="16135" width="8.7109375" style="12" customWidth="1"/>
    <col min="16136" max="16136" width="9.42578125" style="12" customWidth="1"/>
    <col min="16137" max="16137" width="12.140625" style="12" customWidth="1"/>
    <col min="16138" max="16138" width="13.42578125" style="12" customWidth="1"/>
    <col min="16139" max="16140" width="10.7109375" style="12" customWidth="1"/>
    <col min="16141" max="16144" width="12.42578125" style="12" customWidth="1"/>
    <col min="16145" max="16146" width="8.7109375" style="12" customWidth="1"/>
    <col min="16147" max="16147" width="17.42578125" style="12" customWidth="1"/>
    <col min="16148" max="16148" width="16.42578125" style="12" customWidth="1"/>
    <col min="16149" max="16150" width="12.140625" style="12" customWidth="1"/>
    <col min="16151" max="16152" width="12.7109375" style="12" customWidth="1"/>
    <col min="16153" max="16153" width="16" style="12" customWidth="1"/>
    <col min="16154" max="16154" width="15.85546875" style="12" customWidth="1"/>
    <col min="16155" max="16155" width="34.28515625" style="12" customWidth="1"/>
    <col min="16156" max="16384" width="9.140625" style="12"/>
  </cols>
  <sheetData>
    <row r="1" spans="1:27" s="40" customFormat="1" ht="32.25" customHeight="1" x14ac:dyDescent="0.25">
      <c r="M1" s="614" t="s">
        <v>390</v>
      </c>
      <c r="N1" s="614"/>
      <c r="O1" s="41"/>
      <c r="P1" s="41"/>
      <c r="Q1" s="41"/>
      <c r="R1" s="41"/>
    </row>
    <row r="2" spans="1:27" s="2" customFormat="1" ht="11.25" x14ac:dyDescent="0.2"/>
    <row r="3" spans="1:27" s="2" customFormat="1" ht="11.25" x14ac:dyDescent="0.2">
      <c r="A3" s="570" t="s">
        <v>391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7" s="14" customFormat="1" ht="10.5" x14ac:dyDescent="0.15"/>
    <row r="5" spans="1:27" s="2" customFormat="1" ht="11.25" x14ac:dyDescent="0.2">
      <c r="D5" s="53"/>
      <c r="E5" s="69" t="s">
        <v>2</v>
      </c>
      <c r="F5" s="660" t="str">
        <f>'Пр 1 (произв)'!M5</f>
        <v>Муниципальное предприятие Заполярного района "Севержилкомсервис"</v>
      </c>
      <c r="G5" s="661"/>
      <c r="H5" s="661"/>
      <c r="I5" s="661"/>
    </row>
    <row r="6" spans="1:27" s="2" customFormat="1" ht="12.75" customHeight="1" x14ac:dyDescent="0.2">
      <c r="E6" s="4"/>
      <c r="F6" s="571" t="s">
        <v>3</v>
      </c>
      <c r="G6" s="571"/>
      <c r="H6" s="571"/>
      <c r="I6" s="571"/>
    </row>
    <row r="7" spans="1:27" s="2" customFormat="1" ht="12.75" customHeight="1" x14ac:dyDescent="0.2">
      <c r="N7" s="4"/>
      <c r="O7" s="4"/>
      <c r="P7" s="4"/>
      <c r="Q7" s="4"/>
      <c r="R7" s="4"/>
      <c r="S7" s="4"/>
      <c r="T7" s="4"/>
      <c r="Y7" s="4"/>
    </row>
    <row r="8" spans="1:27" s="2" customFormat="1" ht="11.25" x14ac:dyDescent="0.2">
      <c r="F8" s="70" t="s">
        <v>4</v>
      </c>
      <c r="G8" s="26" t="s">
        <v>510</v>
      </c>
      <c r="H8" s="53" t="s">
        <v>5</v>
      </c>
      <c r="N8" s="54"/>
      <c r="O8" s="54"/>
      <c r="P8" s="54"/>
      <c r="Q8" s="54"/>
      <c r="R8" s="54"/>
      <c r="S8" s="56"/>
      <c r="T8" s="56"/>
      <c r="Z8" s="53"/>
    </row>
    <row r="9" spans="1:27" s="2" customFormat="1" ht="6" customHeight="1" x14ac:dyDescent="0.2">
      <c r="F9" s="70"/>
      <c r="G9" s="256"/>
      <c r="H9" s="53"/>
      <c r="N9" s="54"/>
      <c r="O9" s="54"/>
      <c r="P9" s="54"/>
      <c r="Q9" s="54"/>
      <c r="R9" s="54"/>
      <c r="S9" s="56"/>
      <c r="T9" s="56"/>
      <c r="Z9" s="53"/>
    </row>
    <row r="10" spans="1:27" s="2" customFormat="1" ht="6" customHeight="1" x14ac:dyDescent="0.2">
      <c r="F10" s="70"/>
      <c r="G10" s="256"/>
      <c r="H10" s="53"/>
      <c r="N10" s="54"/>
      <c r="O10" s="54"/>
      <c r="P10" s="54"/>
      <c r="Q10" s="54"/>
      <c r="R10" s="54"/>
      <c r="S10" s="56"/>
      <c r="T10" s="56"/>
      <c r="Z10" s="53"/>
    </row>
    <row r="11" spans="1:27" s="2" customFormat="1" ht="6" customHeight="1" x14ac:dyDescent="0.2">
      <c r="F11" s="70"/>
      <c r="G11" s="256"/>
      <c r="H11" s="53"/>
      <c r="N11" s="54"/>
      <c r="O11" s="54"/>
      <c r="P11" s="54"/>
      <c r="Q11" s="54"/>
      <c r="R11" s="54"/>
      <c r="S11" s="56"/>
      <c r="T11" s="56"/>
      <c r="Z11" s="53"/>
    </row>
    <row r="12" spans="1:27" s="2" customFormat="1" ht="6" customHeight="1" x14ac:dyDescent="0.2">
      <c r="N12" s="54"/>
      <c r="O12" s="54"/>
      <c r="P12" s="54"/>
      <c r="Q12" s="54"/>
      <c r="R12" s="54"/>
      <c r="Y12" s="53"/>
      <c r="Z12" s="53"/>
    </row>
    <row r="13" spans="1:27" s="27" customFormat="1" ht="42.75" customHeight="1" x14ac:dyDescent="0.2">
      <c r="A13" s="710" t="s">
        <v>8</v>
      </c>
      <c r="B13" s="710" t="s">
        <v>106</v>
      </c>
      <c r="C13" s="710" t="s">
        <v>392</v>
      </c>
      <c r="D13" s="711" t="s">
        <v>393</v>
      </c>
      <c r="E13" s="711"/>
      <c r="F13" s="711"/>
      <c r="G13" s="711"/>
      <c r="H13" s="711"/>
      <c r="I13" s="710" t="s">
        <v>394</v>
      </c>
      <c r="J13" s="681" t="s">
        <v>395</v>
      </c>
      <c r="K13" s="682"/>
      <c r="L13" s="682"/>
      <c r="M13" s="682"/>
      <c r="N13" s="683"/>
      <c r="O13" s="681" t="s">
        <v>396</v>
      </c>
      <c r="P13" s="682"/>
      <c r="Q13" s="682"/>
      <c r="R13" s="683"/>
      <c r="S13" s="710" t="s">
        <v>397</v>
      </c>
      <c r="T13" s="710" t="s">
        <v>398</v>
      </c>
      <c r="U13" s="711" t="s">
        <v>399</v>
      </c>
      <c r="V13" s="711"/>
      <c r="W13" s="711"/>
      <c r="X13" s="711"/>
      <c r="Y13" s="681" t="s">
        <v>400</v>
      </c>
      <c r="Z13" s="683"/>
      <c r="AA13" s="678" t="s">
        <v>401</v>
      </c>
    </row>
    <row r="14" spans="1:27" s="27" customFormat="1" ht="129.75" customHeight="1" x14ac:dyDescent="0.2">
      <c r="A14" s="710"/>
      <c r="B14" s="710"/>
      <c r="C14" s="710"/>
      <c r="D14" s="681" t="s">
        <v>402</v>
      </c>
      <c r="E14" s="683"/>
      <c r="F14" s="684" t="s">
        <v>403</v>
      </c>
      <c r="G14" s="712"/>
      <c r="H14" s="685"/>
      <c r="I14" s="710"/>
      <c r="J14" s="710" t="s">
        <v>404</v>
      </c>
      <c r="K14" s="681" t="s">
        <v>405</v>
      </c>
      <c r="L14" s="683"/>
      <c r="M14" s="710" t="s">
        <v>406</v>
      </c>
      <c r="N14" s="710" t="s">
        <v>407</v>
      </c>
      <c r="O14" s="710" t="s">
        <v>408</v>
      </c>
      <c r="P14" s="710" t="s">
        <v>409</v>
      </c>
      <c r="Q14" s="681" t="s">
        <v>410</v>
      </c>
      <c r="R14" s="683"/>
      <c r="S14" s="710"/>
      <c r="T14" s="710"/>
      <c r="U14" s="681" t="s">
        <v>411</v>
      </c>
      <c r="V14" s="683"/>
      <c r="W14" s="681" t="s">
        <v>412</v>
      </c>
      <c r="X14" s="683"/>
      <c r="Y14" s="710" t="s">
        <v>413</v>
      </c>
      <c r="Z14" s="710" t="s">
        <v>414</v>
      </c>
      <c r="AA14" s="679"/>
    </row>
    <row r="15" spans="1:27" s="27" customFormat="1" ht="37.5" customHeight="1" x14ac:dyDescent="0.2">
      <c r="A15" s="710"/>
      <c r="B15" s="710"/>
      <c r="C15" s="710"/>
      <c r="D15" s="72" t="s">
        <v>370</v>
      </c>
      <c r="E15" s="72" t="s">
        <v>371</v>
      </c>
      <c r="F15" s="688"/>
      <c r="G15" s="713"/>
      <c r="H15" s="689"/>
      <c r="I15" s="710"/>
      <c r="J15" s="710"/>
      <c r="K15" s="72" t="s">
        <v>372</v>
      </c>
      <c r="L15" s="72" t="s">
        <v>373</v>
      </c>
      <c r="M15" s="710"/>
      <c r="N15" s="710"/>
      <c r="O15" s="710"/>
      <c r="P15" s="710"/>
      <c r="Q15" s="85" t="s">
        <v>374</v>
      </c>
      <c r="R15" s="85" t="s">
        <v>375</v>
      </c>
      <c r="S15" s="710"/>
      <c r="T15" s="710"/>
      <c r="U15" s="86" t="s">
        <v>378</v>
      </c>
      <c r="V15" s="86" t="s">
        <v>379</v>
      </c>
      <c r="W15" s="86" t="s">
        <v>378</v>
      </c>
      <c r="X15" s="86" t="s">
        <v>379</v>
      </c>
      <c r="Y15" s="710"/>
      <c r="Z15" s="710"/>
      <c r="AA15" s="680"/>
    </row>
    <row r="16" spans="1:27" s="27" customFormat="1" ht="11.25" x14ac:dyDescent="0.2">
      <c r="A16" s="73">
        <v>1</v>
      </c>
      <c r="B16" s="87">
        <v>2</v>
      </c>
      <c r="C16" s="73">
        <v>3</v>
      </c>
      <c r="D16" s="74" t="s">
        <v>415</v>
      </c>
      <c r="E16" s="74" t="s">
        <v>230</v>
      </c>
      <c r="F16" s="694" t="s">
        <v>231</v>
      </c>
      <c r="G16" s="695"/>
      <c r="H16" s="696"/>
      <c r="I16" s="73">
        <v>7</v>
      </c>
      <c r="J16" s="74" t="s">
        <v>233</v>
      </c>
      <c r="K16" s="74" t="s">
        <v>192</v>
      </c>
      <c r="L16" s="74" t="s">
        <v>234</v>
      </c>
      <c r="M16" s="74" t="s">
        <v>235</v>
      </c>
      <c r="N16" s="74" t="s">
        <v>339</v>
      </c>
      <c r="O16" s="74" t="s">
        <v>340</v>
      </c>
      <c r="P16" s="74" t="s">
        <v>341</v>
      </c>
      <c r="Q16" s="74" t="s">
        <v>342</v>
      </c>
      <c r="R16" s="74" t="s">
        <v>343</v>
      </c>
      <c r="S16" s="87">
        <v>17</v>
      </c>
      <c r="T16" s="73">
        <v>18</v>
      </c>
      <c r="U16" s="74" t="s">
        <v>381</v>
      </c>
      <c r="V16" s="74" t="s">
        <v>416</v>
      </c>
      <c r="W16" s="74" t="s">
        <v>382</v>
      </c>
      <c r="X16" s="74" t="s">
        <v>383</v>
      </c>
      <c r="Y16" s="74" t="s">
        <v>417</v>
      </c>
      <c r="Z16" s="74" t="s">
        <v>384</v>
      </c>
      <c r="AA16" s="73">
        <v>25</v>
      </c>
    </row>
    <row r="17" spans="1:27" s="76" customFormat="1" ht="30" customHeight="1" x14ac:dyDescent="0.25">
      <c r="A17" s="170" t="str">
        <f>'Пр 1 (произв)'!A20</f>
        <v>0.3</v>
      </c>
      <c r="B17" s="84" t="str">
        <f>'Пр 1 (произв)'!B20</f>
        <v>Модернизация, техническое перевооружение, всего</v>
      </c>
      <c r="C17" s="36" t="s">
        <v>1600</v>
      </c>
      <c r="D17" s="36" t="s">
        <v>1600</v>
      </c>
      <c r="E17" s="36" t="s">
        <v>1600</v>
      </c>
      <c r="F17" s="36" t="s">
        <v>1600</v>
      </c>
      <c r="G17" s="36" t="s">
        <v>1600</v>
      </c>
      <c r="H17" s="36" t="s">
        <v>1600</v>
      </c>
      <c r="I17" s="36" t="s">
        <v>1600</v>
      </c>
      <c r="J17" s="36" t="s">
        <v>1600</v>
      </c>
      <c r="K17" s="36" t="s">
        <v>1600</v>
      </c>
      <c r="L17" s="36" t="s">
        <v>1600</v>
      </c>
      <c r="M17" s="36" t="s">
        <v>1600</v>
      </c>
      <c r="N17" s="36" t="s">
        <v>1600</v>
      </c>
      <c r="O17" s="36" t="s">
        <v>1600</v>
      </c>
      <c r="P17" s="36" t="s">
        <v>1600</v>
      </c>
      <c r="Q17" s="36" t="s">
        <v>1600</v>
      </c>
      <c r="R17" s="36" t="s">
        <v>1600</v>
      </c>
      <c r="S17" s="36" t="s">
        <v>1600</v>
      </c>
      <c r="T17" s="36" t="s">
        <v>1600</v>
      </c>
      <c r="U17" s="36" t="s">
        <v>1600</v>
      </c>
      <c r="V17" s="36" t="s">
        <v>1600</v>
      </c>
      <c r="W17" s="36" t="s">
        <v>1600</v>
      </c>
      <c r="X17" s="36" t="s">
        <v>1600</v>
      </c>
      <c r="Y17" s="36" t="s">
        <v>1600</v>
      </c>
      <c r="Z17" s="36" t="s">
        <v>1600</v>
      </c>
      <c r="AA17" s="36" t="s">
        <v>1600</v>
      </c>
    </row>
    <row r="18" spans="1:27" ht="30" customHeight="1" x14ac:dyDescent="0.25">
      <c r="A18" s="170" t="str">
        <f>'Пр 1 (произв)'!A22</f>
        <v>0.5</v>
      </c>
      <c r="B18" s="84" t="str">
        <f>'Пр 1 (произв)'!B22</f>
        <v>Новое строительство, всего</v>
      </c>
      <c r="C18" s="36" t="s">
        <v>1600</v>
      </c>
      <c r="D18" s="36" t="s">
        <v>1600</v>
      </c>
      <c r="E18" s="36" t="s">
        <v>1600</v>
      </c>
      <c r="F18" s="36" t="s">
        <v>1600</v>
      </c>
      <c r="G18" s="36" t="s">
        <v>1600</v>
      </c>
      <c r="H18" s="36" t="s">
        <v>1600</v>
      </c>
      <c r="I18" s="36" t="s">
        <v>1600</v>
      </c>
      <c r="J18" s="36" t="s">
        <v>1600</v>
      </c>
      <c r="K18" s="36" t="s">
        <v>1600</v>
      </c>
      <c r="L18" s="36" t="s">
        <v>1600</v>
      </c>
      <c r="M18" s="36" t="s">
        <v>1600</v>
      </c>
      <c r="N18" s="36" t="s">
        <v>1600</v>
      </c>
      <c r="O18" s="36" t="s">
        <v>1600</v>
      </c>
      <c r="P18" s="36" t="s">
        <v>1600</v>
      </c>
      <c r="Q18" s="36" t="s">
        <v>1600</v>
      </c>
      <c r="R18" s="36" t="s">
        <v>1600</v>
      </c>
      <c r="S18" s="36" t="s">
        <v>1600</v>
      </c>
      <c r="T18" s="36" t="s">
        <v>1600</v>
      </c>
      <c r="U18" s="36" t="s">
        <v>1600</v>
      </c>
      <c r="V18" s="36" t="s">
        <v>1600</v>
      </c>
      <c r="W18" s="36" t="s">
        <v>1600</v>
      </c>
      <c r="X18" s="36" t="s">
        <v>1600</v>
      </c>
      <c r="Y18" s="36" t="s">
        <v>1600</v>
      </c>
      <c r="Z18" s="36" t="s">
        <v>1600</v>
      </c>
      <c r="AA18" s="36" t="s">
        <v>1600</v>
      </c>
    </row>
  </sheetData>
  <mergeCells count="30">
    <mergeCell ref="F16:H16"/>
    <mergeCell ref="N14:N15"/>
    <mergeCell ref="AA13:AA15"/>
    <mergeCell ref="O14:O15"/>
    <mergeCell ref="P14:P15"/>
    <mergeCell ref="Q14:R14"/>
    <mergeCell ref="U14:V14"/>
    <mergeCell ref="O13:R13"/>
    <mergeCell ref="S13:S15"/>
    <mergeCell ref="T13:T15"/>
    <mergeCell ref="U13:X13"/>
    <mergeCell ref="Y13:Z13"/>
    <mergeCell ref="W14:X14"/>
    <mergeCell ref="Y14:Y15"/>
    <mergeCell ref="Z14:Z15"/>
    <mergeCell ref="M1:N1"/>
    <mergeCell ref="A3:N3"/>
    <mergeCell ref="F5:I5"/>
    <mergeCell ref="F6:I6"/>
    <mergeCell ref="A13:A15"/>
    <mergeCell ref="B13:B15"/>
    <mergeCell ref="C13:C15"/>
    <mergeCell ref="D13:H13"/>
    <mergeCell ref="I13:I15"/>
    <mergeCell ref="J13:N13"/>
    <mergeCell ref="D14:E14"/>
    <mergeCell ref="F14:H15"/>
    <mergeCell ref="J14:J15"/>
    <mergeCell ref="K14:L14"/>
    <mergeCell ref="M14:M15"/>
  </mergeCells>
  <pageMargins left="0.78740157480314965" right="0.78740157480314965" top="0.78740157480314965" bottom="0.39370078740157483" header="0.19685039370078741" footer="0.19685039370078741"/>
  <pageSetup paperSize="8" scale="79" fitToWidth="2" pageOrder="overThenDown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4" max="1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view="pageBreakPreview" topLeftCell="E1" zoomScale="130" zoomScaleNormal="100" zoomScaleSheetLayoutView="130" workbookViewId="0">
      <selection activeCell="M9" sqref="M9"/>
    </sheetView>
  </sheetViews>
  <sheetFormatPr defaultRowHeight="15" x14ac:dyDescent="0.25"/>
  <cols>
    <col min="1" max="1" width="5.28515625" style="12" customWidth="1"/>
    <col min="2" max="2" width="19.140625" style="12" customWidth="1"/>
    <col min="3" max="3" width="6.85546875" style="12" customWidth="1"/>
    <col min="4" max="4" width="8.85546875" style="12" customWidth="1"/>
    <col min="5" max="5" width="6.7109375" style="12" customWidth="1"/>
    <col min="6" max="6" width="6.5703125" style="12" customWidth="1"/>
    <col min="7" max="7" width="8.28515625" style="12" customWidth="1"/>
    <col min="8" max="8" width="9.28515625" style="12" customWidth="1"/>
    <col min="9" max="9" width="11.7109375" style="12" customWidth="1"/>
    <col min="10" max="10" width="10.28515625" style="12" customWidth="1"/>
    <col min="11" max="11" width="8.28515625" style="12" customWidth="1"/>
    <col min="12" max="12" width="9.140625" style="12"/>
    <col min="13" max="13" width="5.5703125" style="12" customWidth="1"/>
    <col min="14" max="14" width="2.85546875" style="12" customWidth="1"/>
    <col min="15" max="15" width="14.140625" style="12" customWidth="1"/>
    <col min="16" max="17" width="11.5703125" style="12" customWidth="1"/>
    <col min="18" max="18" width="8.85546875" style="12" customWidth="1"/>
    <col min="19" max="22" width="5.28515625" style="12" customWidth="1"/>
    <col min="23" max="23" width="8.85546875" style="12" customWidth="1"/>
    <col min="24" max="25" width="7.28515625" style="12" customWidth="1"/>
    <col min="26" max="256" width="9.140625" style="12"/>
    <col min="257" max="257" width="5.28515625" style="12" customWidth="1"/>
    <col min="258" max="258" width="12.28515625" style="12" customWidth="1"/>
    <col min="259" max="259" width="6.85546875" style="12" customWidth="1"/>
    <col min="260" max="260" width="8.85546875" style="12" customWidth="1"/>
    <col min="261" max="261" width="6.7109375" style="12" customWidth="1"/>
    <col min="262" max="262" width="6.5703125" style="12" customWidth="1"/>
    <col min="263" max="263" width="8.28515625" style="12" customWidth="1"/>
    <col min="264" max="264" width="9.28515625" style="12" customWidth="1"/>
    <col min="265" max="265" width="11.7109375" style="12" customWidth="1"/>
    <col min="266" max="266" width="10.28515625" style="12" customWidth="1"/>
    <col min="267" max="267" width="8.28515625" style="12" customWidth="1"/>
    <col min="268" max="268" width="9.140625" style="12"/>
    <col min="269" max="269" width="5.5703125" style="12" customWidth="1"/>
    <col min="270" max="270" width="2.85546875" style="12" customWidth="1"/>
    <col min="271" max="271" width="14.140625" style="12" customWidth="1"/>
    <col min="272" max="273" width="11.5703125" style="12" customWidth="1"/>
    <col min="274" max="274" width="8.85546875" style="12" customWidth="1"/>
    <col min="275" max="278" width="5.28515625" style="12" customWidth="1"/>
    <col min="279" max="279" width="8.85546875" style="12" customWidth="1"/>
    <col min="280" max="281" width="7.28515625" style="12" customWidth="1"/>
    <col min="282" max="512" width="9.140625" style="12"/>
    <col min="513" max="513" width="5.28515625" style="12" customWidth="1"/>
    <col min="514" max="514" width="12.28515625" style="12" customWidth="1"/>
    <col min="515" max="515" width="6.85546875" style="12" customWidth="1"/>
    <col min="516" max="516" width="8.85546875" style="12" customWidth="1"/>
    <col min="517" max="517" width="6.7109375" style="12" customWidth="1"/>
    <col min="518" max="518" width="6.5703125" style="12" customWidth="1"/>
    <col min="519" max="519" width="8.28515625" style="12" customWidth="1"/>
    <col min="520" max="520" width="9.28515625" style="12" customWidth="1"/>
    <col min="521" max="521" width="11.7109375" style="12" customWidth="1"/>
    <col min="522" max="522" width="10.28515625" style="12" customWidth="1"/>
    <col min="523" max="523" width="8.28515625" style="12" customWidth="1"/>
    <col min="524" max="524" width="9.140625" style="12"/>
    <col min="525" max="525" width="5.5703125" style="12" customWidth="1"/>
    <col min="526" max="526" width="2.85546875" style="12" customWidth="1"/>
    <col min="527" max="527" width="14.140625" style="12" customWidth="1"/>
    <col min="528" max="529" width="11.5703125" style="12" customWidth="1"/>
    <col min="530" max="530" width="8.85546875" style="12" customWidth="1"/>
    <col min="531" max="534" width="5.28515625" style="12" customWidth="1"/>
    <col min="535" max="535" width="8.85546875" style="12" customWidth="1"/>
    <col min="536" max="537" width="7.28515625" style="12" customWidth="1"/>
    <col min="538" max="768" width="9.140625" style="12"/>
    <col min="769" max="769" width="5.28515625" style="12" customWidth="1"/>
    <col min="770" max="770" width="12.28515625" style="12" customWidth="1"/>
    <col min="771" max="771" width="6.85546875" style="12" customWidth="1"/>
    <col min="772" max="772" width="8.85546875" style="12" customWidth="1"/>
    <col min="773" max="773" width="6.7109375" style="12" customWidth="1"/>
    <col min="774" max="774" width="6.5703125" style="12" customWidth="1"/>
    <col min="775" max="775" width="8.28515625" style="12" customWidth="1"/>
    <col min="776" max="776" width="9.28515625" style="12" customWidth="1"/>
    <col min="777" max="777" width="11.7109375" style="12" customWidth="1"/>
    <col min="778" max="778" width="10.28515625" style="12" customWidth="1"/>
    <col min="779" max="779" width="8.28515625" style="12" customWidth="1"/>
    <col min="780" max="780" width="9.140625" style="12"/>
    <col min="781" max="781" width="5.5703125" style="12" customWidth="1"/>
    <col min="782" max="782" width="2.85546875" style="12" customWidth="1"/>
    <col min="783" max="783" width="14.140625" style="12" customWidth="1"/>
    <col min="784" max="785" width="11.5703125" style="12" customWidth="1"/>
    <col min="786" max="786" width="8.85546875" style="12" customWidth="1"/>
    <col min="787" max="790" width="5.28515625" style="12" customWidth="1"/>
    <col min="791" max="791" width="8.85546875" style="12" customWidth="1"/>
    <col min="792" max="793" width="7.28515625" style="12" customWidth="1"/>
    <col min="794" max="1024" width="9.140625" style="12"/>
    <col min="1025" max="1025" width="5.28515625" style="12" customWidth="1"/>
    <col min="1026" max="1026" width="12.28515625" style="12" customWidth="1"/>
    <col min="1027" max="1027" width="6.85546875" style="12" customWidth="1"/>
    <col min="1028" max="1028" width="8.85546875" style="12" customWidth="1"/>
    <col min="1029" max="1029" width="6.7109375" style="12" customWidth="1"/>
    <col min="1030" max="1030" width="6.5703125" style="12" customWidth="1"/>
    <col min="1031" max="1031" width="8.28515625" style="12" customWidth="1"/>
    <col min="1032" max="1032" width="9.28515625" style="12" customWidth="1"/>
    <col min="1033" max="1033" width="11.7109375" style="12" customWidth="1"/>
    <col min="1034" max="1034" width="10.28515625" style="12" customWidth="1"/>
    <col min="1035" max="1035" width="8.28515625" style="12" customWidth="1"/>
    <col min="1036" max="1036" width="9.140625" style="12"/>
    <col min="1037" max="1037" width="5.5703125" style="12" customWidth="1"/>
    <col min="1038" max="1038" width="2.85546875" style="12" customWidth="1"/>
    <col min="1039" max="1039" width="14.140625" style="12" customWidth="1"/>
    <col min="1040" max="1041" width="11.5703125" style="12" customWidth="1"/>
    <col min="1042" max="1042" width="8.85546875" style="12" customWidth="1"/>
    <col min="1043" max="1046" width="5.28515625" style="12" customWidth="1"/>
    <col min="1047" max="1047" width="8.85546875" style="12" customWidth="1"/>
    <col min="1048" max="1049" width="7.28515625" style="12" customWidth="1"/>
    <col min="1050" max="1280" width="9.140625" style="12"/>
    <col min="1281" max="1281" width="5.28515625" style="12" customWidth="1"/>
    <col min="1282" max="1282" width="12.28515625" style="12" customWidth="1"/>
    <col min="1283" max="1283" width="6.85546875" style="12" customWidth="1"/>
    <col min="1284" max="1284" width="8.85546875" style="12" customWidth="1"/>
    <col min="1285" max="1285" width="6.7109375" style="12" customWidth="1"/>
    <col min="1286" max="1286" width="6.5703125" style="12" customWidth="1"/>
    <col min="1287" max="1287" width="8.28515625" style="12" customWidth="1"/>
    <col min="1288" max="1288" width="9.28515625" style="12" customWidth="1"/>
    <col min="1289" max="1289" width="11.7109375" style="12" customWidth="1"/>
    <col min="1290" max="1290" width="10.28515625" style="12" customWidth="1"/>
    <col min="1291" max="1291" width="8.28515625" style="12" customWidth="1"/>
    <col min="1292" max="1292" width="9.140625" style="12"/>
    <col min="1293" max="1293" width="5.5703125" style="12" customWidth="1"/>
    <col min="1294" max="1294" width="2.85546875" style="12" customWidth="1"/>
    <col min="1295" max="1295" width="14.140625" style="12" customWidth="1"/>
    <col min="1296" max="1297" width="11.5703125" style="12" customWidth="1"/>
    <col min="1298" max="1298" width="8.85546875" style="12" customWidth="1"/>
    <col min="1299" max="1302" width="5.28515625" style="12" customWidth="1"/>
    <col min="1303" max="1303" width="8.85546875" style="12" customWidth="1"/>
    <col min="1304" max="1305" width="7.28515625" style="12" customWidth="1"/>
    <col min="1306" max="1536" width="9.140625" style="12"/>
    <col min="1537" max="1537" width="5.28515625" style="12" customWidth="1"/>
    <col min="1538" max="1538" width="12.28515625" style="12" customWidth="1"/>
    <col min="1539" max="1539" width="6.85546875" style="12" customWidth="1"/>
    <col min="1540" max="1540" width="8.85546875" style="12" customWidth="1"/>
    <col min="1541" max="1541" width="6.7109375" style="12" customWidth="1"/>
    <col min="1542" max="1542" width="6.5703125" style="12" customWidth="1"/>
    <col min="1543" max="1543" width="8.28515625" style="12" customWidth="1"/>
    <col min="1544" max="1544" width="9.28515625" style="12" customWidth="1"/>
    <col min="1545" max="1545" width="11.7109375" style="12" customWidth="1"/>
    <col min="1546" max="1546" width="10.28515625" style="12" customWidth="1"/>
    <col min="1547" max="1547" width="8.28515625" style="12" customWidth="1"/>
    <col min="1548" max="1548" width="9.140625" style="12"/>
    <col min="1549" max="1549" width="5.5703125" style="12" customWidth="1"/>
    <col min="1550" max="1550" width="2.85546875" style="12" customWidth="1"/>
    <col min="1551" max="1551" width="14.140625" style="12" customWidth="1"/>
    <col min="1552" max="1553" width="11.5703125" style="12" customWidth="1"/>
    <col min="1554" max="1554" width="8.85546875" style="12" customWidth="1"/>
    <col min="1555" max="1558" width="5.28515625" style="12" customWidth="1"/>
    <col min="1559" max="1559" width="8.85546875" style="12" customWidth="1"/>
    <col min="1560" max="1561" width="7.28515625" style="12" customWidth="1"/>
    <col min="1562" max="1792" width="9.140625" style="12"/>
    <col min="1793" max="1793" width="5.28515625" style="12" customWidth="1"/>
    <col min="1794" max="1794" width="12.28515625" style="12" customWidth="1"/>
    <col min="1795" max="1795" width="6.85546875" style="12" customWidth="1"/>
    <col min="1796" max="1796" width="8.85546875" style="12" customWidth="1"/>
    <col min="1797" max="1797" width="6.7109375" style="12" customWidth="1"/>
    <col min="1798" max="1798" width="6.5703125" style="12" customWidth="1"/>
    <col min="1799" max="1799" width="8.28515625" style="12" customWidth="1"/>
    <col min="1800" max="1800" width="9.28515625" style="12" customWidth="1"/>
    <col min="1801" max="1801" width="11.7109375" style="12" customWidth="1"/>
    <col min="1802" max="1802" width="10.28515625" style="12" customWidth="1"/>
    <col min="1803" max="1803" width="8.28515625" style="12" customWidth="1"/>
    <col min="1804" max="1804" width="9.140625" style="12"/>
    <col min="1805" max="1805" width="5.5703125" style="12" customWidth="1"/>
    <col min="1806" max="1806" width="2.85546875" style="12" customWidth="1"/>
    <col min="1807" max="1807" width="14.140625" style="12" customWidth="1"/>
    <col min="1808" max="1809" width="11.5703125" style="12" customWidth="1"/>
    <col min="1810" max="1810" width="8.85546875" style="12" customWidth="1"/>
    <col min="1811" max="1814" width="5.28515625" style="12" customWidth="1"/>
    <col min="1815" max="1815" width="8.85546875" style="12" customWidth="1"/>
    <col min="1816" max="1817" width="7.28515625" style="12" customWidth="1"/>
    <col min="1818" max="2048" width="9.140625" style="12"/>
    <col min="2049" max="2049" width="5.28515625" style="12" customWidth="1"/>
    <col min="2050" max="2050" width="12.28515625" style="12" customWidth="1"/>
    <col min="2051" max="2051" width="6.85546875" style="12" customWidth="1"/>
    <col min="2052" max="2052" width="8.85546875" style="12" customWidth="1"/>
    <col min="2053" max="2053" width="6.7109375" style="12" customWidth="1"/>
    <col min="2054" max="2054" width="6.5703125" style="12" customWidth="1"/>
    <col min="2055" max="2055" width="8.28515625" style="12" customWidth="1"/>
    <col min="2056" max="2056" width="9.28515625" style="12" customWidth="1"/>
    <col min="2057" max="2057" width="11.7109375" style="12" customWidth="1"/>
    <col min="2058" max="2058" width="10.28515625" style="12" customWidth="1"/>
    <col min="2059" max="2059" width="8.28515625" style="12" customWidth="1"/>
    <col min="2060" max="2060" width="9.140625" style="12"/>
    <col min="2061" max="2061" width="5.5703125" style="12" customWidth="1"/>
    <col min="2062" max="2062" width="2.85546875" style="12" customWidth="1"/>
    <col min="2063" max="2063" width="14.140625" style="12" customWidth="1"/>
    <col min="2064" max="2065" width="11.5703125" style="12" customWidth="1"/>
    <col min="2066" max="2066" width="8.85546875" style="12" customWidth="1"/>
    <col min="2067" max="2070" width="5.28515625" style="12" customWidth="1"/>
    <col min="2071" max="2071" width="8.85546875" style="12" customWidth="1"/>
    <col min="2072" max="2073" width="7.28515625" style="12" customWidth="1"/>
    <col min="2074" max="2304" width="9.140625" style="12"/>
    <col min="2305" max="2305" width="5.28515625" style="12" customWidth="1"/>
    <col min="2306" max="2306" width="12.28515625" style="12" customWidth="1"/>
    <col min="2307" max="2307" width="6.85546875" style="12" customWidth="1"/>
    <col min="2308" max="2308" width="8.85546875" style="12" customWidth="1"/>
    <col min="2309" max="2309" width="6.7109375" style="12" customWidth="1"/>
    <col min="2310" max="2310" width="6.5703125" style="12" customWidth="1"/>
    <col min="2311" max="2311" width="8.28515625" style="12" customWidth="1"/>
    <col min="2312" max="2312" width="9.28515625" style="12" customWidth="1"/>
    <col min="2313" max="2313" width="11.7109375" style="12" customWidth="1"/>
    <col min="2314" max="2314" width="10.28515625" style="12" customWidth="1"/>
    <col min="2315" max="2315" width="8.28515625" style="12" customWidth="1"/>
    <col min="2316" max="2316" width="9.140625" style="12"/>
    <col min="2317" max="2317" width="5.5703125" style="12" customWidth="1"/>
    <col min="2318" max="2318" width="2.85546875" style="12" customWidth="1"/>
    <col min="2319" max="2319" width="14.140625" style="12" customWidth="1"/>
    <col min="2320" max="2321" width="11.5703125" style="12" customWidth="1"/>
    <col min="2322" max="2322" width="8.85546875" style="12" customWidth="1"/>
    <col min="2323" max="2326" width="5.28515625" style="12" customWidth="1"/>
    <col min="2327" max="2327" width="8.85546875" style="12" customWidth="1"/>
    <col min="2328" max="2329" width="7.28515625" style="12" customWidth="1"/>
    <col min="2330" max="2560" width="9.140625" style="12"/>
    <col min="2561" max="2561" width="5.28515625" style="12" customWidth="1"/>
    <col min="2562" max="2562" width="12.28515625" style="12" customWidth="1"/>
    <col min="2563" max="2563" width="6.85546875" style="12" customWidth="1"/>
    <col min="2564" max="2564" width="8.85546875" style="12" customWidth="1"/>
    <col min="2565" max="2565" width="6.7109375" style="12" customWidth="1"/>
    <col min="2566" max="2566" width="6.5703125" style="12" customWidth="1"/>
    <col min="2567" max="2567" width="8.28515625" style="12" customWidth="1"/>
    <col min="2568" max="2568" width="9.28515625" style="12" customWidth="1"/>
    <col min="2569" max="2569" width="11.7109375" style="12" customWidth="1"/>
    <col min="2570" max="2570" width="10.28515625" style="12" customWidth="1"/>
    <col min="2571" max="2571" width="8.28515625" style="12" customWidth="1"/>
    <col min="2572" max="2572" width="9.140625" style="12"/>
    <col min="2573" max="2573" width="5.5703125" style="12" customWidth="1"/>
    <col min="2574" max="2574" width="2.85546875" style="12" customWidth="1"/>
    <col min="2575" max="2575" width="14.140625" style="12" customWidth="1"/>
    <col min="2576" max="2577" width="11.5703125" style="12" customWidth="1"/>
    <col min="2578" max="2578" width="8.85546875" style="12" customWidth="1"/>
    <col min="2579" max="2582" width="5.28515625" style="12" customWidth="1"/>
    <col min="2583" max="2583" width="8.85546875" style="12" customWidth="1"/>
    <col min="2584" max="2585" width="7.28515625" style="12" customWidth="1"/>
    <col min="2586" max="2816" width="9.140625" style="12"/>
    <col min="2817" max="2817" width="5.28515625" style="12" customWidth="1"/>
    <col min="2818" max="2818" width="12.28515625" style="12" customWidth="1"/>
    <col min="2819" max="2819" width="6.85546875" style="12" customWidth="1"/>
    <col min="2820" max="2820" width="8.85546875" style="12" customWidth="1"/>
    <col min="2821" max="2821" width="6.7109375" style="12" customWidth="1"/>
    <col min="2822" max="2822" width="6.5703125" style="12" customWidth="1"/>
    <col min="2823" max="2823" width="8.28515625" style="12" customWidth="1"/>
    <col min="2824" max="2824" width="9.28515625" style="12" customWidth="1"/>
    <col min="2825" max="2825" width="11.7109375" style="12" customWidth="1"/>
    <col min="2826" max="2826" width="10.28515625" style="12" customWidth="1"/>
    <col min="2827" max="2827" width="8.28515625" style="12" customWidth="1"/>
    <col min="2828" max="2828" width="9.140625" style="12"/>
    <col min="2829" max="2829" width="5.5703125" style="12" customWidth="1"/>
    <col min="2830" max="2830" width="2.85546875" style="12" customWidth="1"/>
    <col min="2831" max="2831" width="14.140625" style="12" customWidth="1"/>
    <col min="2832" max="2833" width="11.5703125" style="12" customWidth="1"/>
    <col min="2834" max="2834" width="8.85546875" style="12" customWidth="1"/>
    <col min="2835" max="2838" width="5.28515625" style="12" customWidth="1"/>
    <col min="2839" max="2839" width="8.85546875" style="12" customWidth="1"/>
    <col min="2840" max="2841" width="7.28515625" style="12" customWidth="1"/>
    <col min="2842" max="3072" width="9.140625" style="12"/>
    <col min="3073" max="3073" width="5.28515625" style="12" customWidth="1"/>
    <col min="3074" max="3074" width="12.28515625" style="12" customWidth="1"/>
    <col min="3075" max="3075" width="6.85546875" style="12" customWidth="1"/>
    <col min="3076" max="3076" width="8.85546875" style="12" customWidth="1"/>
    <col min="3077" max="3077" width="6.7109375" style="12" customWidth="1"/>
    <col min="3078" max="3078" width="6.5703125" style="12" customWidth="1"/>
    <col min="3079" max="3079" width="8.28515625" style="12" customWidth="1"/>
    <col min="3080" max="3080" width="9.28515625" style="12" customWidth="1"/>
    <col min="3081" max="3081" width="11.7109375" style="12" customWidth="1"/>
    <col min="3082" max="3082" width="10.28515625" style="12" customWidth="1"/>
    <col min="3083" max="3083" width="8.28515625" style="12" customWidth="1"/>
    <col min="3084" max="3084" width="9.140625" style="12"/>
    <col min="3085" max="3085" width="5.5703125" style="12" customWidth="1"/>
    <col min="3086" max="3086" width="2.85546875" style="12" customWidth="1"/>
    <col min="3087" max="3087" width="14.140625" style="12" customWidth="1"/>
    <col min="3088" max="3089" width="11.5703125" style="12" customWidth="1"/>
    <col min="3090" max="3090" width="8.85546875" style="12" customWidth="1"/>
    <col min="3091" max="3094" width="5.28515625" style="12" customWidth="1"/>
    <col min="3095" max="3095" width="8.85546875" style="12" customWidth="1"/>
    <col min="3096" max="3097" width="7.28515625" style="12" customWidth="1"/>
    <col min="3098" max="3328" width="9.140625" style="12"/>
    <col min="3329" max="3329" width="5.28515625" style="12" customWidth="1"/>
    <col min="3330" max="3330" width="12.28515625" style="12" customWidth="1"/>
    <col min="3331" max="3331" width="6.85546875" style="12" customWidth="1"/>
    <col min="3332" max="3332" width="8.85546875" style="12" customWidth="1"/>
    <col min="3333" max="3333" width="6.7109375" style="12" customWidth="1"/>
    <col min="3334" max="3334" width="6.5703125" style="12" customWidth="1"/>
    <col min="3335" max="3335" width="8.28515625" style="12" customWidth="1"/>
    <col min="3336" max="3336" width="9.28515625" style="12" customWidth="1"/>
    <col min="3337" max="3337" width="11.7109375" style="12" customWidth="1"/>
    <col min="3338" max="3338" width="10.28515625" style="12" customWidth="1"/>
    <col min="3339" max="3339" width="8.28515625" style="12" customWidth="1"/>
    <col min="3340" max="3340" width="9.140625" style="12"/>
    <col min="3341" max="3341" width="5.5703125" style="12" customWidth="1"/>
    <col min="3342" max="3342" width="2.85546875" style="12" customWidth="1"/>
    <col min="3343" max="3343" width="14.140625" style="12" customWidth="1"/>
    <col min="3344" max="3345" width="11.5703125" style="12" customWidth="1"/>
    <col min="3346" max="3346" width="8.85546875" style="12" customWidth="1"/>
    <col min="3347" max="3350" width="5.28515625" style="12" customWidth="1"/>
    <col min="3351" max="3351" width="8.85546875" style="12" customWidth="1"/>
    <col min="3352" max="3353" width="7.28515625" style="12" customWidth="1"/>
    <col min="3354" max="3584" width="9.140625" style="12"/>
    <col min="3585" max="3585" width="5.28515625" style="12" customWidth="1"/>
    <col min="3586" max="3586" width="12.28515625" style="12" customWidth="1"/>
    <col min="3587" max="3587" width="6.85546875" style="12" customWidth="1"/>
    <col min="3588" max="3588" width="8.85546875" style="12" customWidth="1"/>
    <col min="3589" max="3589" width="6.7109375" style="12" customWidth="1"/>
    <col min="3590" max="3590" width="6.5703125" style="12" customWidth="1"/>
    <col min="3591" max="3591" width="8.28515625" style="12" customWidth="1"/>
    <col min="3592" max="3592" width="9.28515625" style="12" customWidth="1"/>
    <col min="3593" max="3593" width="11.7109375" style="12" customWidth="1"/>
    <col min="3594" max="3594" width="10.28515625" style="12" customWidth="1"/>
    <col min="3595" max="3595" width="8.28515625" style="12" customWidth="1"/>
    <col min="3596" max="3596" width="9.140625" style="12"/>
    <col min="3597" max="3597" width="5.5703125" style="12" customWidth="1"/>
    <col min="3598" max="3598" width="2.85546875" style="12" customWidth="1"/>
    <col min="3599" max="3599" width="14.140625" style="12" customWidth="1"/>
    <col min="3600" max="3601" width="11.5703125" style="12" customWidth="1"/>
    <col min="3602" max="3602" width="8.85546875" style="12" customWidth="1"/>
    <col min="3603" max="3606" width="5.28515625" style="12" customWidth="1"/>
    <col min="3607" max="3607" width="8.85546875" style="12" customWidth="1"/>
    <col min="3608" max="3609" width="7.28515625" style="12" customWidth="1"/>
    <col min="3610" max="3840" width="9.140625" style="12"/>
    <col min="3841" max="3841" width="5.28515625" style="12" customWidth="1"/>
    <col min="3842" max="3842" width="12.28515625" style="12" customWidth="1"/>
    <col min="3843" max="3843" width="6.85546875" style="12" customWidth="1"/>
    <col min="3844" max="3844" width="8.85546875" style="12" customWidth="1"/>
    <col min="3845" max="3845" width="6.7109375" style="12" customWidth="1"/>
    <col min="3846" max="3846" width="6.5703125" style="12" customWidth="1"/>
    <col min="3847" max="3847" width="8.28515625" style="12" customWidth="1"/>
    <col min="3848" max="3848" width="9.28515625" style="12" customWidth="1"/>
    <col min="3849" max="3849" width="11.7109375" style="12" customWidth="1"/>
    <col min="3850" max="3850" width="10.28515625" style="12" customWidth="1"/>
    <col min="3851" max="3851" width="8.28515625" style="12" customWidth="1"/>
    <col min="3852" max="3852" width="9.140625" style="12"/>
    <col min="3853" max="3853" width="5.5703125" style="12" customWidth="1"/>
    <col min="3854" max="3854" width="2.85546875" style="12" customWidth="1"/>
    <col min="3855" max="3855" width="14.140625" style="12" customWidth="1"/>
    <col min="3856" max="3857" width="11.5703125" style="12" customWidth="1"/>
    <col min="3858" max="3858" width="8.85546875" style="12" customWidth="1"/>
    <col min="3859" max="3862" width="5.28515625" style="12" customWidth="1"/>
    <col min="3863" max="3863" width="8.85546875" style="12" customWidth="1"/>
    <col min="3864" max="3865" width="7.28515625" style="12" customWidth="1"/>
    <col min="3866" max="4096" width="9.140625" style="12"/>
    <col min="4097" max="4097" width="5.28515625" style="12" customWidth="1"/>
    <col min="4098" max="4098" width="12.28515625" style="12" customWidth="1"/>
    <col min="4099" max="4099" width="6.85546875" style="12" customWidth="1"/>
    <col min="4100" max="4100" width="8.85546875" style="12" customWidth="1"/>
    <col min="4101" max="4101" width="6.7109375" style="12" customWidth="1"/>
    <col min="4102" max="4102" width="6.5703125" style="12" customWidth="1"/>
    <col min="4103" max="4103" width="8.28515625" style="12" customWidth="1"/>
    <col min="4104" max="4104" width="9.28515625" style="12" customWidth="1"/>
    <col min="4105" max="4105" width="11.7109375" style="12" customWidth="1"/>
    <col min="4106" max="4106" width="10.28515625" style="12" customWidth="1"/>
    <col min="4107" max="4107" width="8.28515625" style="12" customWidth="1"/>
    <col min="4108" max="4108" width="9.140625" style="12"/>
    <col min="4109" max="4109" width="5.5703125" style="12" customWidth="1"/>
    <col min="4110" max="4110" width="2.85546875" style="12" customWidth="1"/>
    <col min="4111" max="4111" width="14.140625" style="12" customWidth="1"/>
    <col min="4112" max="4113" width="11.5703125" style="12" customWidth="1"/>
    <col min="4114" max="4114" width="8.85546875" style="12" customWidth="1"/>
    <col min="4115" max="4118" width="5.28515625" style="12" customWidth="1"/>
    <col min="4119" max="4119" width="8.85546875" style="12" customWidth="1"/>
    <col min="4120" max="4121" width="7.28515625" style="12" customWidth="1"/>
    <col min="4122" max="4352" width="9.140625" style="12"/>
    <col min="4353" max="4353" width="5.28515625" style="12" customWidth="1"/>
    <col min="4354" max="4354" width="12.28515625" style="12" customWidth="1"/>
    <col min="4355" max="4355" width="6.85546875" style="12" customWidth="1"/>
    <col min="4356" max="4356" width="8.85546875" style="12" customWidth="1"/>
    <col min="4357" max="4357" width="6.7109375" style="12" customWidth="1"/>
    <col min="4358" max="4358" width="6.5703125" style="12" customWidth="1"/>
    <col min="4359" max="4359" width="8.28515625" style="12" customWidth="1"/>
    <col min="4360" max="4360" width="9.28515625" style="12" customWidth="1"/>
    <col min="4361" max="4361" width="11.7109375" style="12" customWidth="1"/>
    <col min="4362" max="4362" width="10.28515625" style="12" customWidth="1"/>
    <col min="4363" max="4363" width="8.28515625" style="12" customWidth="1"/>
    <col min="4364" max="4364" width="9.140625" style="12"/>
    <col min="4365" max="4365" width="5.5703125" style="12" customWidth="1"/>
    <col min="4366" max="4366" width="2.85546875" style="12" customWidth="1"/>
    <col min="4367" max="4367" width="14.140625" style="12" customWidth="1"/>
    <col min="4368" max="4369" width="11.5703125" style="12" customWidth="1"/>
    <col min="4370" max="4370" width="8.85546875" style="12" customWidth="1"/>
    <col min="4371" max="4374" width="5.28515625" style="12" customWidth="1"/>
    <col min="4375" max="4375" width="8.85546875" style="12" customWidth="1"/>
    <col min="4376" max="4377" width="7.28515625" style="12" customWidth="1"/>
    <col min="4378" max="4608" width="9.140625" style="12"/>
    <col min="4609" max="4609" width="5.28515625" style="12" customWidth="1"/>
    <col min="4610" max="4610" width="12.28515625" style="12" customWidth="1"/>
    <col min="4611" max="4611" width="6.85546875" style="12" customWidth="1"/>
    <col min="4612" max="4612" width="8.85546875" style="12" customWidth="1"/>
    <col min="4613" max="4613" width="6.7109375" style="12" customWidth="1"/>
    <col min="4614" max="4614" width="6.5703125" style="12" customWidth="1"/>
    <col min="4615" max="4615" width="8.28515625" style="12" customWidth="1"/>
    <col min="4616" max="4616" width="9.28515625" style="12" customWidth="1"/>
    <col min="4617" max="4617" width="11.7109375" style="12" customWidth="1"/>
    <col min="4618" max="4618" width="10.28515625" style="12" customWidth="1"/>
    <col min="4619" max="4619" width="8.28515625" style="12" customWidth="1"/>
    <col min="4620" max="4620" width="9.140625" style="12"/>
    <col min="4621" max="4621" width="5.5703125" style="12" customWidth="1"/>
    <col min="4622" max="4622" width="2.85546875" style="12" customWidth="1"/>
    <col min="4623" max="4623" width="14.140625" style="12" customWidth="1"/>
    <col min="4624" max="4625" width="11.5703125" style="12" customWidth="1"/>
    <col min="4626" max="4626" width="8.85546875" style="12" customWidth="1"/>
    <col min="4627" max="4630" width="5.28515625" style="12" customWidth="1"/>
    <col min="4631" max="4631" width="8.85546875" style="12" customWidth="1"/>
    <col min="4632" max="4633" width="7.28515625" style="12" customWidth="1"/>
    <col min="4634" max="4864" width="9.140625" style="12"/>
    <col min="4865" max="4865" width="5.28515625" style="12" customWidth="1"/>
    <col min="4866" max="4866" width="12.28515625" style="12" customWidth="1"/>
    <col min="4867" max="4867" width="6.85546875" style="12" customWidth="1"/>
    <col min="4868" max="4868" width="8.85546875" style="12" customWidth="1"/>
    <col min="4869" max="4869" width="6.7109375" style="12" customWidth="1"/>
    <col min="4870" max="4870" width="6.5703125" style="12" customWidth="1"/>
    <col min="4871" max="4871" width="8.28515625" style="12" customWidth="1"/>
    <col min="4872" max="4872" width="9.28515625" style="12" customWidth="1"/>
    <col min="4873" max="4873" width="11.7109375" style="12" customWidth="1"/>
    <col min="4874" max="4874" width="10.28515625" style="12" customWidth="1"/>
    <col min="4875" max="4875" width="8.28515625" style="12" customWidth="1"/>
    <col min="4876" max="4876" width="9.140625" style="12"/>
    <col min="4877" max="4877" width="5.5703125" style="12" customWidth="1"/>
    <col min="4878" max="4878" width="2.85546875" style="12" customWidth="1"/>
    <col min="4879" max="4879" width="14.140625" style="12" customWidth="1"/>
    <col min="4880" max="4881" width="11.5703125" style="12" customWidth="1"/>
    <col min="4882" max="4882" width="8.85546875" style="12" customWidth="1"/>
    <col min="4883" max="4886" width="5.28515625" style="12" customWidth="1"/>
    <col min="4887" max="4887" width="8.85546875" style="12" customWidth="1"/>
    <col min="4888" max="4889" width="7.28515625" style="12" customWidth="1"/>
    <col min="4890" max="5120" width="9.140625" style="12"/>
    <col min="5121" max="5121" width="5.28515625" style="12" customWidth="1"/>
    <col min="5122" max="5122" width="12.28515625" style="12" customWidth="1"/>
    <col min="5123" max="5123" width="6.85546875" style="12" customWidth="1"/>
    <col min="5124" max="5124" width="8.85546875" style="12" customWidth="1"/>
    <col min="5125" max="5125" width="6.7109375" style="12" customWidth="1"/>
    <col min="5126" max="5126" width="6.5703125" style="12" customWidth="1"/>
    <col min="5127" max="5127" width="8.28515625" style="12" customWidth="1"/>
    <col min="5128" max="5128" width="9.28515625" style="12" customWidth="1"/>
    <col min="5129" max="5129" width="11.7109375" style="12" customWidth="1"/>
    <col min="5130" max="5130" width="10.28515625" style="12" customWidth="1"/>
    <col min="5131" max="5131" width="8.28515625" style="12" customWidth="1"/>
    <col min="5132" max="5132" width="9.140625" style="12"/>
    <col min="5133" max="5133" width="5.5703125" style="12" customWidth="1"/>
    <col min="5134" max="5134" width="2.85546875" style="12" customWidth="1"/>
    <col min="5135" max="5135" width="14.140625" style="12" customWidth="1"/>
    <col min="5136" max="5137" width="11.5703125" style="12" customWidth="1"/>
    <col min="5138" max="5138" width="8.85546875" style="12" customWidth="1"/>
    <col min="5139" max="5142" width="5.28515625" style="12" customWidth="1"/>
    <col min="5143" max="5143" width="8.85546875" style="12" customWidth="1"/>
    <col min="5144" max="5145" width="7.28515625" style="12" customWidth="1"/>
    <col min="5146" max="5376" width="9.140625" style="12"/>
    <col min="5377" max="5377" width="5.28515625" style="12" customWidth="1"/>
    <col min="5378" max="5378" width="12.28515625" style="12" customWidth="1"/>
    <col min="5379" max="5379" width="6.85546875" style="12" customWidth="1"/>
    <col min="5380" max="5380" width="8.85546875" style="12" customWidth="1"/>
    <col min="5381" max="5381" width="6.7109375" style="12" customWidth="1"/>
    <col min="5382" max="5382" width="6.5703125" style="12" customWidth="1"/>
    <col min="5383" max="5383" width="8.28515625" style="12" customWidth="1"/>
    <col min="5384" max="5384" width="9.28515625" style="12" customWidth="1"/>
    <col min="5385" max="5385" width="11.7109375" style="12" customWidth="1"/>
    <col min="5386" max="5386" width="10.28515625" style="12" customWidth="1"/>
    <col min="5387" max="5387" width="8.28515625" style="12" customWidth="1"/>
    <col min="5388" max="5388" width="9.140625" style="12"/>
    <col min="5389" max="5389" width="5.5703125" style="12" customWidth="1"/>
    <col min="5390" max="5390" width="2.85546875" style="12" customWidth="1"/>
    <col min="5391" max="5391" width="14.140625" style="12" customWidth="1"/>
    <col min="5392" max="5393" width="11.5703125" style="12" customWidth="1"/>
    <col min="5394" max="5394" width="8.85546875" style="12" customWidth="1"/>
    <col min="5395" max="5398" width="5.28515625" style="12" customWidth="1"/>
    <col min="5399" max="5399" width="8.85546875" style="12" customWidth="1"/>
    <col min="5400" max="5401" width="7.28515625" style="12" customWidth="1"/>
    <col min="5402" max="5632" width="9.140625" style="12"/>
    <col min="5633" max="5633" width="5.28515625" style="12" customWidth="1"/>
    <col min="5634" max="5634" width="12.28515625" style="12" customWidth="1"/>
    <col min="5635" max="5635" width="6.85546875" style="12" customWidth="1"/>
    <col min="5636" max="5636" width="8.85546875" style="12" customWidth="1"/>
    <col min="5637" max="5637" width="6.7109375" style="12" customWidth="1"/>
    <col min="5638" max="5638" width="6.5703125" style="12" customWidth="1"/>
    <col min="5639" max="5639" width="8.28515625" style="12" customWidth="1"/>
    <col min="5640" max="5640" width="9.28515625" style="12" customWidth="1"/>
    <col min="5641" max="5641" width="11.7109375" style="12" customWidth="1"/>
    <col min="5642" max="5642" width="10.28515625" style="12" customWidth="1"/>
    <col min="5643" max="5643" width="8.28515625" style="12" customWidth="1"/>
    <col min="5644" max="5644" width="9.140625" style="12"/>
    <col min="5645" max="5645" width="5.5703125" style="12" customWidth="1"/>
    <col min="5646" max="5646" width="2.85546875" style="12" customWidth="1"/>
    <col min="5647" max="5647" width="14.140625" style="12" customWidth="1"/>
    <col min="5648" max="5649" width="11.5703125" style="12" customWidth="1"/>
    <col min="5650" max="5650" width="8.85546875" style="12" customWidth="1"/>
    <col min="5651" max="5654" width="5.28515625" style="12" customWidth="1"/>
    <col min="5655" max="5655" width="8.85546875" style="12" customWidth="1"/>
    <col min="5656" max="5657" width="7.28515625" style="12" customWidth="1"/>
    <col min="5658" max="5888" width="9.140625" style="12"/>
    <col min="5889" max="5889" width="5.28515625" style="12" customWidth="1"/>
    <col min="5890" max="5890" width="12.28515625" style="12" customWidth="1"/>
    <col min="5891" max="5891" width="6.85546875" style="12" customWidth="1"/>
    <col min="5892" max="5892" width="8.85546875" style="12" customWidth="1"/>
    <col min="5893" max="5893" width="6.7109375" style="12" customWidth="1"/>
    <col min="5894" max="5894" width="6.5703125" style="12" customWidth="1"/>
    <col min="5895" max="5895" width="8.28515625" style="12" customWidth="1"/>
    <col min="5896" max="5896" width="9.28515625" style="12" customWidth="1"/>
    <col min="5897" max="5897" width="11.7109375" style="12" customWidth="1"/>
    <col min="5898" max="5898" width="10.28515625" style="12" customWidth="1"/>
    <col min="5899" max="5899" width="8.28515625" style="12" customWidth="1"/>
    <col min="5900" max="5900" width="9.140625" style="12"/>
    <col min="5901" max="5901" width="5.5703125" style="12" customWidth="1"/>
    <col min="5902" max="5902" width="2.85546875" style="12" customWidth="1"/>
    <col min="5903" max="5903" width="14.140625" style="12" customWidth="1"/>
    <col min="5904" max="5905" width="11.5703125" style="12" customWidth="1"/>
    <col min="5906" max="5906" width="8.85546875" style="12" customWidth="1"/>
    <col min="5907" max="5910" width="5.28515625" style="12" customWidth="1"/>
    <col min="5911" max="5911" width="8.85546875" style="12" customWidth="1"/>
    <col min="5912" max="5913" width="7.28515625" style="12" customWidth="1"/>
    <col min="5914" max="6144" width="9.140625" style="12"/>
    <col min="6145" max="6145" width="5.28515625" style="12" customWidth="1"/>
    <col min="6146" max="6146" width="12.28515625" style="12" customWidth="1"/>
    <col min="6147" max="6147" width="6.85546875" style="12" customWidth="1"/>
    <col min="6148" max="6148" width="8.85546875" style="12" customWidth="1"/>
    <col min="6149" max="6149" width="6.7109375" style="12" customWidth="1"/>
    <col min="6150" max="6150" width="6.5703125" style="12" customWidth="1"/>
    <col min="6151" max="6151" width="8.28515625" style="12" customWidth="1"/>
    <col min="6152" max="6152" width="9.28515625" style="12" customWidth="1"/>
    <col min="6153" max="6153" width="11.7109375" style="12" customWidth="1"/>
    <col min="6154" max="6154" width="10.28515625" style="12" customWidth="1"/>
    <col min="6155" max="6155" width="8.28515625" style="12" customWidth="1"/>
    <col min="6156" max="6156" width="9.140625" style="12"/>
    <col min="6157" max="6157" width="5.5703125" style="12" customWidth="1"/>
    <col min="6158" max="6158" width="2.85546875" style="12" customWidth="1"/>
    <col min="6159" max="6159" width="14.140625" style="12" customWidth="1"/>
    <col min="6160" max="6161" width="11.5703125" style="12" customWidth="1"/>
    <col min="6162" max="6162" width="8.85546875" style="12" customWidth="1"/>
    <col min="6163" max="6166" width="5.28515625" style="12" customWidth="1"/>
    <col min="6167" max="6167" width="8.85546875" style="12" customWidth="1"/>
    <col min="6168" max="6169" width="7.28515625" style="12" customWidth="1"/>
    <col min="6170" max="6400" width="9.140625" style="12"/>
    <col min="6401" max="6401" width="5.28515625" style="12" customWidth="1"/>
    <col min="6402" max="6402" width="12.28515625" style="12" customWidth="1"/>
    <col min="6403" max="6403" width="6.85546875" style="12" customWidth="1"/>
    <col min="6404" max="6404" width="8.85546875" style="12" customWidth="1"/>
    <col min="6405" max="6405" width="6.7109375" style="12" customWidth="1"/>
    <col min="6406" max="6406" width="6.5703125" style="12" customWidth="1"/>
    <col min="6407" max="6407" width="8.28515625" style="12" customWidth="1"/>
    <col min="6408" max="6408" width="9.28515625" style="12" customWidth="1"/>
    <col min="6409" max="6409" width="11.7109375" style="12" customWidth="1"/>
    <col min="6410" max="6410" width="10.28515625" style="12" customWidth="1"/>
    <col min="6411" max="6411" width="8.28515625" style="12" customWidth="1"/>
    <col min="6412" max="6412" width="9.140625" style="12"/>
    <col min="6413" max="6413" width="5.5703125" style="12" customWidth="1"/>
    <col min="6414" max="6414" width="2.85546875" style="12" customWidth="1"/>
    <col min="6415" max="6415" width="14.140625" style="12" customWidth="1"/>
    <col min="6416" max="6417" width="11.5703125" style="12" customWidth="1"/>
    <col min="6418" max="6418" width="8.85546875" style="12" customWidth="1"/>
    <col min="6419" max="6422" width="5.28515625" style="12" customWidth="1"/>
    <col min="6423" max="6423" width="8.85546875" style="12" customWidth="1"/>
    <col min="6424" max="6425" width="7.28515625" style="12" customWidth="1"/>
    <col min="6426" max="6656" width="9.140625" style="12"/>
    <col min="6657" max="6657" width="5.28515625" style="12" customWidth="1"/>
    <col min="6658" max="6658" width="12.28515625" style="12" customWidth="1"/>
    <col min="6659" max="6659" width="6.85546875" style="12" customWidth="1"/>
    <col min="6660" max="6660" width="8.85546875" style="12" customWidth="1"/>
    <col min="6661" max="6661" width="6.7109375" style="12" customWidth="1"/>
    <col min="6662" max="6662" width="6.5703125" style="12" customWidth="1"/>
    <col min="6663" max="6663" width="8.28515625" style="12" customWidth="1"/>
    <col min="6664" max="6664" width="9.28515625" style="12" customWidth="1"/>
    <col min="6665" max="6665" width="11.7109375" style="12" customWidth="1"/>
    <col min="6666" max="6666" width="10.28515625" style="12" customWidth="1"/>
    <col min="6667" max="6667" width="8.28515625" style="12" customWidth="1"/>
    <col min="6668" max="6668" width="9.140625" style="12"/>
    <col min="6669" max="6669" width="5.5703125" style="12" customWidth="1"/>
    <col min="6670" max="6670" width="2.85546875" style="12" customWidth="1"/>
    <col min="6671" max="6671" width="14.140625" style="12" customWidth="1"/>
    <col min="6672" max="6673" width="11.5703125" style="12" customWidth="1"/>
    <col min="6674" max="6674" width="8.85546875" style="12" customWidth="1"/>
    <col min="6675" max="6678" width="5.28515625" style="12" customWidth="1"/>
    <col min="6679" max="6679" width="8.85546875" style="12" customWidth="1"/>
    <col min="6680" max="6681" width="7.28515625" style="12" customWidth="1"/>
    <col min="6682" max="6912" width="9.140625" style="12"/>
    <col min="6913" max="6913" width="5.28515625" style="12" customWidth="1"/>
    <col min="6914" max="6914" width="12.28515625" style="12" customWidth="1"/>
    <col min="6915" max="6915" width="6.85546875" style="12" customWidth="1"/>
    <col min="6916" max="6916" width="8.85546875" style="12" customWidth="1"/>
    <col min="6917" max="6917" width="6.7109375" style="12" customWidth="1"/>
    <col min="6918" max="6918" width="6.5703125" style="12" customWidth="1"/>
    <col min="6919" max="6919" width="8.28515625" style="12" customWidth="1"/>
    <col min="6920" max="6920" width="9.28515625" style="12" customWidth="1"/>
    <col min="6921" max="6921" width="11.7109375" style="12" customWidth="1"/>
    <col min="6922" max="6922" width="10.28515625" style="12" customWidth="1"/>
    <col min="6923" max="6923" width="8.28515625" style="12" customWidth="1"/>
    <col min="6924" max="6924" width="9.140625" style="12"/>
    <col min="6925" max="6925" width="5.5703125" style="12" customWidth="1"/>
    <col min="6926" max="6926" width="2.85546875" style="12" customWidth="1"/>
    <col min="6927" max="6927" width="14.140625" style="12" customWidth="1"/>
    <col min="6928" max="6929" width="11.5703125" style="12" customWidth="1"/>
    <col min="6930" max="6930" width="8.85546875" style="12" customWidth="1"/>
    <col min="6931" max="6934" width="5.28515625" style="12" customWidth="1"/>
    <col min="6935" max="6935" width="8.85546875" style="12" customWidth="1"/>
    <col min="6936" max="6937" width="7.28515625" style="12" customWidth="1"/>
    <col min="6938" max="7168" width="9.140625" style="12"/>
    <col min="7169" max="7169" width="5.28515625" style="12" customWidth="1"/>
    <col min="7170" max="7170" width="12.28515625" style="12" customWidth="1"/>
    <col min="7171" max="7171" width="6.85546875" style="12" customWidth="1"/>
    <col min="7172" max="7172" width="8.85546875" style="12" customWidth="1"/>
    <col min="7173" max="7173" width="6.7109375" style="12" customWidth="1"/>
    <col min="7174" max="7174" width="6.5703125" style="12" customWidth="1"/>
    <col min="7175" max="7175" width="8.28515625" style="12" customWidth="1"/>
    <col min="7176" max="7176" width="9.28515625" style="12" customWidth="1"/>
    <col min="7177" max="7177" width="11.7109375" style="12" customWidth="1"/>
    <col min="7178" max="7178" width="10.28515625" style="12" customWidth="1"/>
    <col min="7179" max="7179" width="8.28515625" style="12" customWidth="1"/>
    <col min="7180" max="7180" width="9.140625" style="12"/>
    <col min="7181" max="7181" width="5.5703125" style="12" customWidth="1"/>
    <col min="7182" max="7182" width="2.85546875" style="12" customWidth="1"/>
    <col min="7183" max="7183" width="14.140625" style="12" customWidth="1"/>
    <col min="7184" max="7185" width="11.5703125" style="12" customWidth="1"/>
    <col min="7186" max="7186" width="8.85546875" style="12" customWidth="1"/>
    <col min="7187" max="7190" width="5.28515625" style="12" customWidth="1"/>
    <col min="7191" max="7191" width="8.85546875" style="12" customWidth="1"/>
    <col min="7192" max="7193" width="7.28515625" style="12" customWidth="1"/>
    <col min="7194" max="7424" width="9.140625" style="12"/>
    <col min="7425" max="7425" width="5.28515625" style="12" customWidth="1"/>
    <col min="7426" max="7426" width="12.28515625" style="12" customWidth="1"/>
    <col min="7427" max="7427" width="6.85546875" style="12" customWidth="1"/>
    <col min="7428" max="7428" width="8.85546875" style="12" customWidth="1"/>
    <col min="7429" max="7429" width="6.7109375" style="12" customWidth="1"/>
    <col min="7430" max="7430" width="6.5703125" style="12" customWidth="1"/>
    <col min="7431" max="7431" width="8.28515625" style="12" customWidth="1"/>
    <col min="7432" max="7432" width="9.28515625" style="12" customWidth="1"/>
    <col min="7433" max="7433" width="11.7109375" style="12" customWidth="1"/>
    <col min="7434" max="7434" width="10.28515625" style="12" customWidth="1"/>
    <col min="7435" max="7435" width="8.28515625" style="12" customWidth="1"/>
    <col min="7436" max="7436" width="9.140625" style="12"/>
    <col min="7437" max="7437" width="5.5703125" style="12" customWidth="1"/>
    <col min="7438" max="7438" width="2.85546875" style="12" customWidth="1"/>
    <col min="7439" max="7439" width="14.140625" style="12" customWidth="1"/>
    <col min="7440" max="7441" width="11.5703125" style="12" customWidth="1"/>
    <col min="7442" max="7442" width="8.85546875" style="12" customWidth="1"/>
    <col min="7443" max="7446" width="5.28515625" style="12" customWidth="1"/>
    <col min="7447" max="7447" width="8.85546875" style="12" customWidth="1"/>
    <col min="7448" max="7449" width="7.28515625" style="12" customWidth="1"/>
    <col min="7450" max="7680" width="9.140625" style="12"/>
    <col min="7681" max="7681" width="5.28515625" style="12" customWidth="1"/>
    <col min="7682" max="7682" width="12.28515625" style="12" customWidth="1"/>
    <col min="7683" max="7683" width="6.85546875" style="12" customWidth="1"/>
    <col min="7684" max="7684" width="8.85546875" style="12" customWidth="1"/>
    <col min="7685" max="7685" width="6.7109375" style="12" customWidth="1"/>
    <col min="7686" max="7686" width="6.5703125" style="12" customWidth="1"/>
    <col min="7687" max="7687" width="8.28515625" style="12" customWidth="1"/>
    <col min="7688" max="7688" width="9.28515625" style="12" customWidth="1"/>
    <col min="7689" max="7689" width="11.7109375" style="12" customWidth="1"/>
    <col min="7690" max="7690" width="10.28515625" style="12" customWidth="1"/>
    <col min="7691" max="7691" width="8.28515625" style="12" customWidth="1"/>
    <col min="7692" max="7692" width="9.140625" style="12"/>
    <col min="7693" max="7693" width="5.5703125" style="12" customWidth="1"/>
    <col min="7694" max="7694" width="2.85546875" style="12" customWidth="1"/>
    <col min="7695" max="7695" width="14.140625" style="12" customWidth="1"/>
    <col min="7696" max="7697" width="11.5703125" style="12" customWidth="1"/>
    <col min="7698" max="7698" width="8.85546875" style="12" customWidth="1"/>
    <col min="7699" max="7702" width="5.28515625" style="12" customWidth="1"/>
    <col min="7703" max="7703" width="8.85546875" style="12" customWidth="1"/>
    <col min="7704" max="7705" width="7.28515625" style="12" customWidth="1"/>
    <col min="7706" max="7936" width="9.140625" style="12"/>
    <col min="7937" max="7937" width="5.28515625" style="12" customWidth="1"/>
    <col min="7938" max="7938" width="12.28515625" style="12" customWidth="1"/>
    <col min="7939" max="7939" width="6.85546875" style="12" customWidth="1"/>
    <col min="7940" max="7940" width="8.85546875" style="12" customWidth="1"/>
    <col min="7941" max="7941" width="6.7109375" style="12" customWidth="1"/>
    <col min="7942" max="7942" width="6.5703125" style="12" customWidth="1"/>
    <col min="7943" max="7943" width="8.28515625" style="12" customWidth="1"/>
    <col min="7944" max="7944" width="9.28515625" style="12" customWidth="1"/>
    <col min="7945" max="7945" width="11.7109375" style="12" customWidth="1"/>
    <col min="7946" max="7946" width="10.28515625" style="12" customWidth="1"/>
    <col min="7947" max="7947" width="8.28515625" style="12" customWidth="1"/>
    <col min="7948" max="7948" width="9.140625" style="12"/>
    <col min="7949" max="7949" width="5.5703125" style="12" customWidth="1"/>
    <col min="7950" max="7950" width="2.85546875" style="12" customWidth="1"/>
    <col min="7951" max="7951" width="14.140625" style="12" customWidth="1"/>
    <col min="7952" max="7953" width="11.5703125" style="12" customWidth="1"/>
    <col min="7954" max="7954" width="8.85546875" style="12" customWidth="1"/>
    <col min="7955" max="7958" width="5.28515625" style="12" customWidth="1"/>
    <col min="7959" max="7959" width="8.85546875" style="12" customWidth="1"/>
    <col min="7960" max="7961" width="7.28515625" style="12" customWidth="1"/>
    <col min="7962" max="8192" width="9.140625" style="12"/>
    <col min="8193" max="8193" width="5.28515625" style="12" customWidth="1"/>
    <col min="8194" max="8194" width="12.28515625" style="12" customWidth="1"/>
    <col min="8195" max="8195" width="6.85546875" style="12" customWidth="1"/>
    <col min="8196" max="8196" width="8.85546875" style="12" customWidth="1"/>
    <col min="8197" max="8197" width="6.7109375" style="12" customWidth="1"/>
    <col min="8198" max="8198" width="6.5703125" style="12" customWidth="1"/>
    <col min="8199" max="8199" width="8.28515625" style="12" customWidth="1"/>
    <col min="8200" max="8200" width="9.28515625" style="12" customWidth="1"/>
    <col min="8201" max="8201" width="11.7109375" style="12" customWidth="1"/>
    <col min="8202" max="8202" width="10.28515625" style="12" customWidth="1"/>
    <col min="8203" max="8203" width="8.28515625" style="12" customWidth="1"/>
    <col min="8204" max="8204" width="9.140625" style="12"/>
    <col min="8205" max="8205" width="5.5703125" style="12" customWidth="1"/>
    <col min="8206" max="8206" width="2.85546875" style="12" customWidth="1"/>
    <col min="8207" max="8207" width="14.140625" style="12" customWidth="1"/>
    <col min="8208" max="8209" width="11.5703125" style="12" customWidth="1"/>
    <col min="8210" max="8210" width="8.85546875" style="12" customWidth="1"/>
    <col min="8211" max="8214" width="5.28515625" style="12" customWidth="1"/>
    <col min="8215" max="8215" width="8.85546875" style="12" customWidth="1"/>
    <col min="8216" max="8217" width="7.28515625" style="12" customWidth="1"/>
    <col min="8218" max="8448" width="9.140625" style="12"/>
    <col min="8449" max="8449" width="5.28515625" style="12" customWidth="1"/>
    <col min="8450" max="8450" width="12.28515625" style="12" customWidth="1"/>
    <col min="8451" max="8451" width="6.85546875" style="12" customWidth="1"/>
    <col min="8452" max="8452" width="8.85546875" style="12" customWidth="1"/>
    <col min="8453" max="8453" width="6.7109375" style="12" customWidth="1"/>
    <col min="8454" max="8454" width="6.5703125" style="12" customWidth="1"/>
    <col min="8455" max="8455" width="8.28515625" style="12" customWidth="1"/>
    <col min="8456" max="8456" width="9.28515625" style="12" customWidth="1"/>
    <col min="8457" max="8457" width="11.7109375" style="12" customWidth="1"/>
    <col min="8458" max="8458" width="10.28515625" style="12" customWidth="1"/>
    <col min="8459" max="8459" width="8.28515625" style="12" customWidth="1"/>
    <col min="8460" max="8460" width="9.140625" style="12"/>
    <col min="8461" max="8461" width="5.5703125" style="12" customWidth="1"/>
    <col min="8462" max="8462" width="2.85546875" style="12" customWidth="1"/>
    <col min="8463" max="8463" width="14.140625" style="12" customWidth="1"/>
    <col min="8464" max="8465" width="11.5703125" style="12" customWidth="1"/>
    <col min="8466" max="8466" width="8.85546875" style="12" customWidth="1"/>
    <col min="8467" max="8470" width="5.28515625" style="12" customWidth="1"/>
    <col min="8471" max="8471" width="8.85546875" style="12" customWidth="1"/>
    <col min="8472" max="8473" width="7.28515625" style="12" customWidth="1"/>
    <col min="8474" max="8704" width="9.140625" style="12"/>
    <col min="8705" max="8705" width="5.28515625" style="12" customWidth="1"/>
    <col min="8706" max="8706" width="12.28515625" style="12" customWidth="1"/>
    <col min="8707" max="8707" width="6.85546875" style="12" customWidth="1"/>
    <col min="8708" max="8708" width="8.85546875" style="12" customWidth="1"/>
    <col min="8709" max="8709" width="6.7109375" style="12" customWidth="1"/>
    <col min="8710" max="8710" width="6.5703125" style="12" customWidth="1"/>
    <col min="8711" max="8711" width="8.28515625" style="12" customWidth="1"/>
    <col min="8712" max="8712" width="9.28515625" style="12" customWidth="1"/>
    <col min="8713" max="8713" width="11.7109375" style="12" customWidth="1"/>
    <col min="8714" max="8714" width="10.28515625" style="12" customWidth="1"/>
    <col min="8715" max="8715" width="8.28515625" style="12" customWidth="1"/>
    <col min="8716" max="8716" width="9.140625" style="12"/>
    <col min="8717" max="8717" width="5.5703125" style="12" customWidth="1"/>
    <col min="8718" max="8718" width="2.85546875" style="12" customWidth="1"/>
    <col min="8719" max="8719" width="14.140625" style="12" customWidth="1"/>
    <col min="8720" max="8721" width="11.5703125" style="12" customWidth="1"/>
    <col min="8722" max="8722" width="8.85546875" style="12" customWidth="1"/>
    <col min="8723" max="8726" width="5.28515625" style="12" customWidth="1"/>
    <col min="8727" max="8727" width="8.85546875" style="12" customWidth="1"/>
    <col min="8728" max="8729" width="7.28515625" style="12" customWidth="1"/>
    <col min="8730" max="8960" width="9.140625" style="12"/>
    <col min="8961" max="8961" width="5.28515625" style="12" customWidth="1"/>
    <col min="8962" max="8962" width="12.28515625" style="12" customWidth="1"/>
    <col min="8963" max="8963" width="6.85546875" style="12" customWidth="1"/>
    <col min="8964" max="8964" width="8.85546875" style="12" customWidth="1"/>
    <col min="8965" max="8965" width="6.7109375" style="12" customWidth="1"/>
    <col min="8966" max="8966" width="6.5703125" style="12" customWidth="1"/>
    <col min="8967" max="8967" width="8.28515625" style="12" customWidth="1"/>
    <col min="8968" max="8968" width="9.28515625" style="12" customWidth="1"/>
    <col min="8969" max="8969" width="11.7109375" style="12" customWidth="1"/>
    <col min="8970" max="8970" width="10.28515625" style="12" customWidth="1"/>
    <col min="8971" max="8971" width="8.28515625" style="12" customWidth="1"/>
    <col min="8972" max="8972" width="9.140625" style="12"/>
    <col min="8973" max="8973" width="5.5703125" style="12" customWidth="1"/>
    <col min="8974" max="8974" width="2.85546875" style="12" customWidth="1"/>
    <col min="8975" max="8975" width="14.140625" style="12" customWidth="1"/>
    <col min="8976" max="8977" width="11.5703125" style="12" customWidth="1"/>
    <col min="8978" max="8978" width="8.85546875" style="12" customWidth="1"/>
    <col min="8979" max="8982" width="5.28515625" style="12" customWidth="1"/>
    <col min="8983" max="8983" width="8.85546875" style="12" customWidth="1"/>
    <col min="8984" max="8985" width="7.28515625" style="12" customWidth="1"/>
    <col min="8986" max="9216" width="9.140625" style="12"/>
    <col min="9217" max="9217" width="5.28515625" style="12" customWidth="1"/>
    <col min="9218" max="9218" width="12.28515625" style="12" customWidth="1"/>
    <col min="9219" max="9219" width="6.85546875" style="12" customWidth="1"/>
    <col min="9220" max="9220" width="8.85546875" style="12" customWidth="1"/>
    <col min="9221" max="9221" width="6.7109375" style="12" customWidth="1"/>
    <col min="9222" max="9222" width="6.5703125" style="12" customWidth="1"/>
    <col min="9223" max="9223" width="8.28515625" style="12" customWidth="1"/>
    <col min="9224" max="9224" width="9.28515625" style="12" customWidth="1"/>
    <col min="9225" max="9225" width="11.7109375" style="12" customWidth="1"/>
    <col min="9226" max="9226" width="10.28515625" style="12" customWidth="1"/>
    <col min="9227" max="9227" width="8.28515625" style="12" customWidth="1"/>
    <col min="9228" max="9228" width="9.140625" style="12"/>
    <col min="9229" max="9229" width="5.5703125" style="12" customWidth="1"/>
    <col min="9230" max="9230" width="2.85546875" style="12" customWidth="1"/>
    <col min="9231" max="9231" width="14.140625" style="12" customWidth="1"/>
    <col min="9232" max="9233" width="11.5703125" style="12" customWidth="1"/>
    <col min="9234" max="9234" width="8.85546875" style="12" customWidth="1"/>
    <col min="9235" max="9238" width="5.28515625" style="12" customWidth="1"/>
    <col min="9239" max="9239" width="8.85546875" style="12" customWidth="1"/>
    <col min="9240" max="9241" width="7.28515625" style="12" customWidth="1"/>
    <col min="9242" max="9472" width="9.140625" style="12"/>
    <col min="9473" max="9473" width="5.28515625" style="12" customWidth="1"/>
    <col min="9474" max="9474" width="12.28515625" style="12" customWidth="1"/>
    <col min="9475" max="9475" width="6.85546875" style="12" customWidth="1"/>
    <col min="9476" max="9476" width="8.85546875" style="12" customWidth="1"/>
    <col min="9477" max="9477" width="6.7109375" style="12" customWidth="1"/>
    <col min="9478" max="9478" width="6.5703125" style="12" customWidth="1"/>
    <col min="9479" max="9479" width="8.28515625" style="12" customWidth="1"/>
    <col min="9480" max="9480" width="9.28515625" style="12" customWidth="1"/>
    <col min="9481" max="9481" width="11.7109375" style="12" customWidth="1"/>
    <col min="9482" max="9482" width="10.28515625" style="12" customWidth="1"/>
    <col min="9483" max="9483" width="8.28515625" style="12" customWidth="1"/>
    <col min="9484" max="9484" width="9.140625" style="12"/>
    <col min="9485" max="9485" width="5.5703125" style="12" customWidth="1"/>
    <col min="9486" max="9486" width="2.85546875" style="12" customWidth="1"/>
    <col min="9487" max="9487" width="14.140625" style="12" customWidth="1"/>
    <col min="9488" max="9489" width="11.5703125" style="12" customWidth="1"/>
    <col min="9490" max="9490" width="8.85546875" style="12" customWidth="1"/>
    <col min="9491" max="9494" width="5.28515625" style="12" customWidth="1"/>
    <col min="9495" max="9495" width="8.85546875" style="12" customWidth="1"/>
    <col min="9496" max="9497" width="7.28515625" style="12" customWidth="1"/>
    <col min="9498" max="9728" width="9.140625" style="12"/>
    <col min="9729" max="9729" width="5.28515625" style="12" customWidth="1"/>
    <col min="9730" max="9730" width="12.28515625" style="12" customWidth="1"/>
    <col min="9731" max="9731" width="6.85546875" style="12" customWidth="1"/>
    <col min="9732" max="9732" width="8.85546875" style="12" customWidth="1"/>
    <col min="9733" max="9733" width="6.7109375" style="12" customWidth="1"/>
    <col min="9734" max="9734" width="6.5703125" style="12" customWidth="1"/>
    <col min="9735" max="9735" width="8.28515625" style="12" customWidth="1"/>
    <col min="9736" max="9736" width="9.28515625" style="12" customWidth="1"/>
    <col min="9737" max="9737" width="11.7109375" style="12" customWidth="1"/>
    <col min="9738" max="9738" width="10.28515625" style="12" customWidth="1"/>
    <col min="9739" max="9739" width="8.28515625" style="12" customWidth="1"/>
    <col min="9740" max="9740" width="9.140625" style="12"/>
    <col min="9741" max="9741" width="5.5703125" style="12" customWidth="1"/>
    <col min="9742" max="9742" width="2.85546875" style="12" customWidth="1"/>
    <col min="9743" max="9743" width="14.140625" style="12" customWidth="1"/>
    <col min="9744" max="9745" width="11.5703125" style="12" customWidth="1"/>
    <col min="9746" max="9746" width="8.85546875" style="12" customWidth="1"/>
    <col min="9747" max="9750" width="5.28515625" style="12" customWidth="1"/>
    <col min="9751" max="9751" width="8.85546875" style="12" customWidth="1"/>
    <col min="9752" max="9753" width="7.28515625" style="12" customWidth="1"/>
    <col min="9754" max="9984" width="9.140625" style="12"/>
    <col min="9985" max="9985" width="5.28515625" style="12" customWidth="1"/>
    <col min="9986" max="9986" width="12.28515625" style="12" customWidth="1"/>
    <col min="9987" max="9987" width="6.85546875" style="12" customWidth="1"/>
    <col min="9988" max="9988" width="8.85546875" style="12" customWidth="1"/>
    <col min="9989" max="9989" width="6.7109375" style="12" customWidth="1"/>
    <col min="9990" max="9990" width="6.5703125" style="12" customWidth="1"/>
    <col min="9991" max="9991" width="8.28515625" style="12" customWidth="1"/>
    <col min="9992" max="9992" width="9.28515625" style="12" customWidth="1"/>
    <col min="9993" max="9993" width="11.7109375" style="12" customWidth="1"/>
    <col min="9994" max="9994" width="10.28515625" style="12" customWidth="1"/>
    <col min="9995" max="9995" width="8.28515625" style="12" customWidth="1"/>
    <col min="9996" max="9996" width="9.140625" style="12"/>
    <col min="9997" max="9997" width="5.5703125" style="12" customWidth="1"/>
    <col min="9998" max="9998" width="2.85546875" style="12" customWidth="1"/>
    <col min="9999" max="9999" width="14.140625" style="12" customWidth="1"/>
    <col min="10000" max="10001" width="11.5703125" style="12" customWidth="1"/>
    <col min="10002" max="10002" width="8.85546875" style="12" customWidth="1"/>
    <col min="10003" max="10006" width="5.28515625" style="12" customWidth="1"/>
    <col min="10007" max="10007" width="8.85546875" style="12" customWidth="1"/>
    <col min="10008" max="10009" width="7.28515625" style="12" customWidth="1"/>
    <col min="10010" max="10240" width="9.140625" style="12"/>
    <col min="10241" max="10241" width="5.28515625" style="12" customWidth="1"/>
    <col min="10242" max="10242" width="12.28515625" style="12" customWidth="1"/>
    <col min="10243" max="10243" width="6.85546875" style="12" customWidth="1"/>
    <col min="10244" max="10244" width="8.85546875" style="12" customWidth="1"/>
    <col min="10245" max="10245" width="6.7109375" style="12" customWidth="1"/>
    <col min="10246" max="10246" width="6.5703125" style="12" customWidth="1"/>
    <col min="10247" max="10247" width="8.28515625" style="12" customWidth="1"/>
    <col min="10248" max="10248" width="9.28515625" style="12" customWidth="1"/>
    <col min="10249" max="10249" width="11.7109375" style="12" customWidth="1"/>
    <col min="10250" max="10250" width="10.28515625" style="12" customWidth="1"/>
    <col min="10251" max="10251" width="8.28515625" style="12" customWidth="1"/>
    <col min="10252" max="10252" width="9.140625" style="12"/>
    <col min="10253" max="10253" width="5.5703125" style="12" customWidth="1"/>
    <col min="10254" max="10254" width="2.85546875" style="12" customWidth="1"/>
    <col min="10255" max="10255" width="14.140625" style="12" customWidth="1"/>
    <col min="10256" max="10257" width="11.5703125" style="12" customWidth="1"/>
    <col min="10258" max="10258" width="8.85546875" style="12" customWidth="1"/>
    <col min="10259" max="10262" width="5.28515625" style="12" customWidth="1"/>
    <col min="10263" max="10263" width="8.85546875" style="12" customWidth="1"/>
    <col min="10264" max="10265" width="7.28515625" style="12" customWidth="1"/>
    <col min="10266" max="10496" width="9.140625" style="12"/>
    <col min="10497" max="10497" width="5.28515625" style="12" customWidth="1"/>
    <col min="10498" max="10498" width="12.28515625" style="12" customWidth="1"/>
    <col min="10499" max="10499" width="6.85546875" style="12" customWidth="1"/>
    <col min="10500" max="10500" width="8.85546875" style="12" customWidth="1"/>
    <col min="10501" max="10501" width="6.7109375" style="12" customWidth="1"/>
    <col min="10502" max="10502" width="6.5703125" style="12" customWidth="1"/>
    <col min="10503" max="10503" width="8.28515625" style="12" customWidth="1"/>
    <col min="10504" max="10504" width="9.28515625" style="12" customWidth="1"/>
    <col min="10505" max="10505" width="11.7109375" style="12" customWidth="1"/>
    <col min="10506" max="10506" width="10.28515625" style="12" customWidth="1"/>
    <col min="10507" max="10507" width="8.28515625" style="12" customWidth="1"/>
    <col min="10508" max="10508" width="9.140625" style="12"/>
    <col min="10509" max="10509" width="5.5703125" style="12" customWidth="1"/>
    <col min="10510" max="10510" width="2.85546875" style="12" customWidth="1"/>
    <col min="10511" max="10511" width="14.140625" style="12" customWidth="1"/>
    <col min="10512" max="10513" width="11.5703125" style="12" customWidth="1"/>
    <col min="10514" max="10514" width="8.85546875" style="12" customWidth="1"/>
    <col min="10515" max="10518" width="5.28515625" style="12" customWidth="1"/>
    <col min="10519" max="10519" width="8.85546875" style="12" customWidth="1"/>
    <col min="10520" max="10521" width="7.28515625" style="12" customWidth="1"/>
    <col min="10522" max="10752" width="9.140625" style="12"/>
    <col min="10753" max="10753" width="5.28515625" style="12" customWidth="1"/>
    <col min="10754" max="10754" width="12.28515625" style="12" customWidth="1"/>
    <col min="10755" max="10755" width="6.85546875" style="12" customWidth="1"/>
    <col min="10756" max="10756" width="8.85546875" style="12" customWidth="1"/>
    <col min="10757" max="10757" width="6.7109375" style="12" customWidth="1"/>
    <col min="10758" max="10758" width="6.5703125" style="12" customWidth="1"/>
    <col min="10759" max="10759" width="8.28515625" style="12" customWidth="1"/>
    <col min="10760" max="10760" width="9.28515625" style="12" customWidth="1"/>
    <col min="10761" max="10761" width="11.7109375" style="12" customWidth="1"/>
    <col min="10762" max="10762" width="10.28515625" style="12" customWidth="1"/>
    <col min="10763" max="10763" width="8.28515625" style="12" customWidth="1"/>
    <col min="10764" max="10764" width="9.140625" style="12"/>
    <col min="10765" max="10765" width="5.5703125" style="12" customWidth="1"/>
    <col min="10766" max="10766" width="2.85546875" style="12" customWidth="1"/>
    <col min="10767" max="10767" width="14.140625" style="12" customWidth="1"/>
    <col min="10768" max="10769" width="11.5703125" style="12" customWidth="1"/>
    <col min="10770" max="10770" width="8.85546875" style="12" customWidth="1"/>
    <col min="10771" max="10774" width="5.28515625" style="12" customWidth="1"/>
    <col min="10775" max="10775" width="8.85546875" style="12" customWidth="1"/>
    <col min="10776" max="10777" width="7.28515625" style="12" customWidth="1"/>
    <col min="10778" max="11008" width="9.140625" style="12"/>
    <col min="11009" max="11009" width="5.28515625" style="12" customWidth="1"/>
    <col min="11010" max="11010" width="12.28515625" style="12" customWidth="1"/>
    <col min="11011" max="11011" width="6.85546875" style="12" customWidth="1"/>
    <col min="11012" max="11012" width="8.85546875" style="12" customWidth="1"/>
    <col min="11013" max="11013" width="6.7109375" style="12" customWidth="1"/>
    <col min="11014" max="11014" width="6.5703125" style="12" customWidth="1"/>
    <col min="11015" max="11015" width="8.28515625" style="12" customWidth="1"/>
    <col min="11016" max="11016" width="9.28515625" style="12" customWidth="1"/>
    <col min="11017" max="11017" width="11.7109375" style="12" customWidth="1"/>
    <col min="11018" max="11018" width="10.28515625" style="12" customWidth="1"/>
    <col min="11019" max="11019" width="8.28515625" style="12" customWidth="1"/>
    <col min="11020" max="11020" width="9.140625" style="12"/>
    <col min="11021" max="11021" width="5.5703125" style="12" customWidth="1"/>
    <col min="11022" max="11022" width="2.85546875" style="12" customWidth="1"/>
    <col min="11023" max="11023" width="14.140625" style="12" customWidth="1"/>
    <col min="11024" max="11025" width="11.5703125" style="12" customWidth="1"/>
    <col min="11026" max="11026" width="8.85546875" style="12" customWidth="1"/>
    <col min="11027" max="11030" width="5.28515625" style="12" customWidth="1"/>
    <col min="11031" max="11031" width="8.85546875" style="12" customWidth="1"/>
    <col min="11032" max="11033" width="7.28515625" style="12" customWidth="1"/>
    <col min="11034" max="11264" width="9.140625" style="12"/>
    <col min="11265" max="11265" width="5.28515625" style="12" customWidth="1"/>
    <col min="11266" max="11266" width="12.28515625" style="12" customWidth="1"/>
    <col min="11267" max="11267" width="6.85546875" style="12" customWidth="1"/>
    <col min="11268" max="11268" width="8.85546875" style="12" customWidth="1"/>
    <col min="11269" max="11269" width="6.7109375" style="12" customWidth="1"/>
    <col min="11270" max="11270" width="6.5703125" style="12" customWidth="1"/>
    <col min="11271" max="11271" width="8.28515625" style="12" customWidth="1"/>
    <col min="11272" max="11272" width="9.28515625" style="12" customWidth="1"/>
    <col min="11273" max="11273" width="11.7109375" style="12" customWidth="1"/>
    <col min="11274" max="11274" width="10.28515625" style="12" customWidth="1"/>
    <col min="11275" max="11275" width="8.28515625" style="12" customWidth="1"/>
    <col min="11276" max="11276" width="9.140625" style="12"/>
    <col min="11277" max="11277" width="5.5703125" style="12" customWidth="1"/>
    <col min="11278" max="11278" width="2.85546875" style="12" customWidth="1"/>
    <col min="11279" max="11279" width="14.140625" style="12" customWidth="1"/>
    <col min="11280" max="11281" width="11.5703125" style="12" customWidth="1"/>
    <col min="11282" max="11282" width="8.85546875" style="12" customWidth="1"/>
    <col min="11283" max="11286" width="5.28515625" style="12" customWidth="1"/>
    <col min="11287" max="11287" width="8.85546875" style="12" customWidth="1"/>
    <col min="11288" max="11289" width="7.28515625" style="12" customWidth="1"/>
    <col min="11290" max="11520" width="9.140625" style="12"/>
    <col min="11521" max="11521" width="5.28515625" style="12" customWidth="1"/>
    <col min="11522" max="11522" width="12.28515625" style="12" customWidth="1"/>
    <col min="11523" max="11523" width="6.85546875" style="12" customWidth="1"/>
    <col min="11524" max="11524" width="8.85546875" style="12" customWidth="1"/>
    <col min="11525" max="11525" width="6.7109375" style="12" customWidth="1"/>
    <col min="11526" max="11526" width="6.5703125" style="12" customWidth="1"/>
    <col min="11527" max="11527" width="8.28515625" style="12" customWidth="1"/>
    <col min="11528" max="11528" width="9.28515625" style="12" customWidth="1"/>
    <col min="11529" max="11529" width="11.7109375" style="12" customWidth="1"/>
    <col min="11530" max="11530" width="10.28515625" style="12" customWidth="1"/>
    <col min="11531" max="11531" width="8.28515625" style="12" customWidth="1"/>
    <col min="11532" max="11532" width="9.140625" style="12"/>
    <col min="11533" max="11533" width="5.5703125" style="12" customWidth="1"/>
    <col min="11534" max="11534" width="2.85546875" style="12" customWidth="1"/>
    <col min="11535" max="11535" width="14.140625" style="12" customWidth="1"/>
    <col min="11536" max="11537" width="11.5703125" style="12" customWidth="1"/>
    <col min="11538" max="11538" width="8.85546875" style="12" customWidth="1"/>
    <col min="11539" max="11542" width="5.28515625" style="12" customWidth="1"/>
    <col min="11543" max="11543" width="8.85546875" style="12" customWidth="1"/>
    <col min="11544" max="11545" width="7.28515625" style="12" customWidth="1"/>
    <col min="11546" max="11776" width="9.140625" style="12"/>
    <col min="11777" max="11777" width="5.28515625" style="12" customWidth="1"/>
    <col min="11778" max="11778" width="12.28515625" style="12" customWidth="1"/>
    <col min="11779" max="11779" width="6.85546875" style="12" customWidth="1"/>
    <col min="11780" max="11780" width="8.85546875" style="12" customWidth="1"/>
    <col min="11781" max="11781" width="6.7109375" style="12" customWidth="1"/>
    <col min="11782" max="11782" width="6.5703125" style="12" customWidth="1"/>
    <col min="11783" max="11783" width="8.28515625" style="12" customWidth="1"/>
    <col min="11784" max="11784" width="9.28515625" style="12" customWidth="1"/>
    <col min="11785" max="11785" width="11.7109375" style="12" customWidth="1"/>
    <col min="11786" max="11786" width="10.28515625" style="12" customWidth="1"/>
    <col min="11787" max="11787" width="8.28515625" style="12" customWidth="1"/>
    <col min="11788" max="11788" width="9.140625" style="12"/>
    <col min="11789" max="11789" width="5.5703125" style="12" customWidth="1"/>
    <col min="11790" max="11790" width="2.85546875" style="12" customWidth="1"/>
    <col min="11791" max="11791" width="14.140625" style="12" customWidth="1"/>
    <col min="11792" max="11793" width="11.5703125" style="12" customWidth="1"/>
    <col min="11794" max="11794" width="8.85546875" style="12" customWidth="1"/>
    <col min="11795" max="11798" width="5.28515625" style="12" customWidth="1"/>
    <col min="11799" max="11799" width="8.85546875" style="12" customWidth="1"/>
    <col min="11800" max="11801" width="7.28515625" style="12" customWidth="1"/>
    <col min="11802" max="12032" width="9.140625" style="12"/>
    <col min="12033" max="12033" width="5.28515625" style="12" customWidth="1"/>
    <col min="12034" max="12034" width="12.28515625" style="12" customWidth="1"/>
    <col min="12035" max="12035" width="6.85546875" style="12" customWidth="1"/>
    <col min="12036" max="12036" width="8.85546875" style="12" customWidth="1"/>
    <col min="12037" max="12037" width="6.7109375" style="12" customWidth="1"/>
    <col min="12038" max="12038" width="6.5703125" style="12" customWidth="1"/>
    <col min="12039" max="12039" width="8.28515625" style="12" customWidth="1"/>
    <col min="12040" max="12040" width="9.28515625" style="12" customWidth="1"/>
    <col min="12041" max="12041" width="11.7109375" style="12" customWidth="1"/>
    <col min="12042" max="12042" width="10.28515625" style="12" customWidth="1"/>
    <col min="12043" max="12043" width="8.28515625" style="12" customWidth="1"/>
    <col min="12044" max="12044" width="9.140625" style="12"/>
    <col min="12045" max="12045" width="5.5703125" style="12" customWidth="1"/>
    <col min="12046" max="12046" width="2.85546875" style="12" customWidth="1"/>
    <col min="12047" max="12047" width="14.140625" style="12" customWidth="1"/>
    <col min="12048" max="12049" width="11.5703125" style="12" customWidth="1"/>
    <col min="12050" max="12050" width="8.85546875" style="12" customWidth="1"/>
    <col min="12051" max="12054" width="5.28515625" style="12" customWidth="1"/>
    <col min="12055" max="12055" width="8.85546875" style="12" customWidth="1"/>
    <col min="12056" max="12057" width="7.28515625" style="12" customWidth="1"/>
    <col min="12058" max="12288" width="9.140625" style="12"/>
    <col min="12289" max="12289" width="5.28515625" style="12" customWidth="1"/>
    <col min="12290" max="12290" width="12.28515625" style="12" customWidth="1"/>
    <col min="12291" max="12291" width="6.85546875" style="12" customWidth="1"/>
    <col min="12292" max="12292" width="8.85546875" style="12" customWidth="1"/>
    <col min="12293" max="12293" width="6.7109375" style="12" customWidth="1"/>
    <col min="12294" max="12294" width="6.5703125" style="12" customWidth="1"/>
    <col min="12295" max="12295" width="8.28515625" style="12" customWidth="1"/>
    <col min="12296" max="12296" width="9.28515625" style="12" customWidth="1"/>
    <col min="12297" max="12297" width="11.7109375" style="12" customWidth="1"/>
    <col min="12298" max="12298" width="10.28515625" style="12" customWidth="1"/>
    <col min="12299" max="12299" width="8.28515625" style="12" customWidth="1"/>
    <col min="12300" max="12300" width="9.140625" style="12"/>
    <col min="12301" max="12301" width="5.5703125" style="12" customWidth="1"/>
    <col min="12302" max="12302" width="2.85546875" style="12" customWidth="1"/>
    <col min="12303" max="12303" width="14.140625" style="12" customWidth="1"/>
    <col min="12304" max="12305" width="11.5703125" style="12" customWidth="1"/>
    <col min="12306" max="12306" width="8.85546875" style="12" customWidth="1"/>
    <col min="12307" max="12310" width="5.28515625" style="12" customWidth="1"/>
    <col min="12311" max="12311" width="8.85546875" style="12" customWidth="1"/>
    <col min="12312" max="12313" width="7.28515625" style="12" customWidth="1"/>
    <col min="12314" max="12544" width="9.140625" style="12"/>
    <col min="12545" max="12545" width="5.28515625" style="12" customWidth="1"/>
    <col min="12546" max="12546" width="12.28515625" style="12" customWidth="1"/>
    <col min="12547" max="12547" width="6.85546875" style="12" customWidth="1"/>
    <col min="12548" max="12548" width="8.85546875" style="12" customWidth="1"/>
    <col min="12549" max="12549" width="6.7109375" style="12" customWidth="1"/>
    <col min="12550" max="12550" width="6.5703125" style="12" customWidth="1"/>
    <col min="12551" max="12551" width="8.28515625" style="12" customWidth="1"/>
    <col min="12552" max="12552" width="9.28515625" style="12" customWidth="1"/>
    <col min="12553" max="12553" width="11.7109375" style="12" customWidth="1"/>
    <col min="12554" max="12554" width="10.28515625" style="12" customWidth="1"/>
    <col min="12555" max="12555" width="8.28515625" style="12" customWidth="1"/>
    <col min="12556" max="12556" width="9.140625" style="12"/>
    <col min="12557" max="12557" width="5.5703125" style="12" customWidth="1"/>
    <col min="12558" max="12558" width="2.85546875" style="12" customWidth="1"/>
    <col min="12559" max="12559" width="14.140625" style="12" customWidth="1"/>
    <col min="12560" max="12561" width="11.5703125" style="12" customWidth="1"/>
    <col min="12562" max="12562" width="8.85546875" style="12" customWidth="1"/>
    <col min="12563" max="12566" width="5.28515625" style="12" customWidth="1"/>
    <col min="12567" max="12567" width="8.85546875" style="12" customWidth="1"/>
    <col min="12568" max="12569" width="7.28515625" style="12" customWidth="1"/>
    <col min="12570" max="12800" width="9.140625" style="12"/>
    <col min="12801" max="12801" width="5.28515625" style="12" customWidth="1"/>
    <col min="12802" max="12802" width="12.28515625" style="12" customWidth="1"/>
    <col min="12803" max="12803" width="6.85546875" style="12" customWidth="1"/>
    <col min="12804" max="12804" width="8.85546875" style="12" customWidth="1"/>
    <col min="12805" max="12805" width="6.7109375" style="12" customWidth="1"/>
    <col min="12806" max="12806" width="6.5703125" style="12" customWidth="1"/>
    <col min="12807" max="12807" width="8.28515625" style="12" customWidth="1"/>
    <col min="12808" max="12808" width="9.28515625" style="12" customWidth="1"/>
    <col min="12809" max="12809" width="11.7109375" style="12" customWidth="1"/>
    <col min="12810" max="12810" width="10.28515625" style="12" customWidth="1"/>
    <col min="12811" max="12811" width="8.28515625" style="12" customWidth="1"/>
    <col min="12812" max="12812" width="9.140625" style="12"/>
    <col min="12813" max="12813" width="5.5703125" style="12" customWidth="1"/>
    <col min="12814" max="12814" width="2.85546875" style="12" customWidth="1"/>
    <col min="12815" max="12815" width="14.140625" style="12" customWidth="1"/>
    <col min="12816" max="12817" width="11.5703125" style="12" customWidth="1"/>
    <col min="12818" max="12818" width="8.85546875" style="12" customWidth="1"/>
    <col min="12819" max="12822" width="5.28515625" style="12" customWidth="1"/>
    <col min="12823" max="12823" width="8.85546875" style="12" customWidth="1"/>
    <col min="12824" max="12825" width="7.28515625" style="12" customWidth="1"/>
    <col min="12826" max="13056" width="9.140625" style="12"/>
    <col min="13057" max="13057" width="5.28515625" style="12" customWidth="1"/>
    <col min="13058" max="13058" width="12.28515625" style="12" customWidth="1"/>
    <col min="13059" max="13059" width="6.85546875" style="12" customWidth="1"/>
    <col min="13060" max="13060" width="8.85546875" style="12" customWidth="1"/>
    <col min="13061" max="13061" width="6.7109375" style="12" customWidth="1"/>
    <col min="13062" max="13062" width="6.5703125" style="12" customWidth="1"/>
    <col min="13063" max="13063" width="8.28515625" style="12" customWidth="1"/>
    <col min="13064" max="13064" width="9.28515625" style="12" customWidth="1"/>
    <col min="13065" max="13065" width="11.7109375" style="12" customWidth="1"/>
    <col min="13066" max="13066" width="10.28515625" style="12" customWidth="1"/>
    <col min="13067" max="13067" width="8.28515625" style="12" customWidth="1"/>
    <col min="13068" max="13068" width="9.140625" style="12"/>
    <col min="13069" max="13069" width="5.5703125" style="12" customWidth="1"/>
    <col min="13070" max="13070" width="2.85546875" style="12" customWidth="1"/>
    <col min="13071" max="13071" width="14.140625" style="12" customWidth="1"/>
    <col min="13072" max="13073" width="11.5703125" style="12" customWidth="1"/>
    <col min="13074" max="13074" width="8.85546875" style="12" customWidth="1"/>
    <col min="13075" max="13078" width="5.28515625" style="12" customWidth="1"/>
    <col min="13079" max="13079" width="8.85546875" style="12" customWidth="1"/>
    <col min="13080" max="13081" width="7.28515625" style="12" customWidth="1"/>
    <col min="13082" max="13312" width="9.140625" style="12"/>
    <col min="13313" max="13313" width="5.28515625" style="12" customWidth="1"/>
    <col min="13314" max="13314" width="12.28515625" style="12" customWidth="1"/>
    <col min="13315" max="13315" width="6.85546875" style="12" customWidth="1"/>
    <col min="13316" max="13316" width="8.85546875" style="12" customWidth="1"/>
    <col min="13317" max="13317" width="6.7109375" style="12" customWidth="1"/>
    <col min="13318" max="13318" width="6.5703125" style="12" customWidth="1"/>
    <col min="13319" max="13319" width="8.28515625" style="12" customWidth="1"/>
    <col min="13320" max="13320" width="9.28515625" style="12" customWidth="1"/>
    <col min="13321" max="13321" width="11.7109375" style="12" customWidth="1"/>
    <col min="13322" max="13322" width="10.28515625" style="12" customWidth="1"/>
    <col min="13323" max="13323" width="8.28515625" style="12" customWidth="1"/>
    <col min="13324" max="13324" width="9.140625" style="12"/>
    <col min="13325" max="13325" width="5.5703125" style="12" customWidth="1"/>
    <col min="13326" max="13326" width="2.85546875" style="12" customWidth="1"/>
    <col min="13327" max="13327" width="14.140625" style="12" customWidth="1"/>
    <col min="13328" max="13329" width="11.5703125" style="12" customWidth="1"/>
    <col min="13330" max="13330" width="8.85546875" style="12" customWidth="1"/>
    <col min="13331" max="13334" width="5.28515625" style="12" customWidth="1"/>
    <col min="13335" max="13335" width="8.85546875" style="12" customWidth="1"/>
    <col min="13336" max="13337" width="7.28515625" style="12" customWidth="1"/>
    <col min="13338" max="13568" width="9.140625" style="12"/>
    <col min="13569" max="13569" width="5.28515625" style="12" customWidth="1"/>
    <col min="13570" max="13570" width="12.28515625" style="12" customWidth="1"/>
    <col min="13571" max="13571" width="6.85546875" style="12" customWidth="1"/>
    <col min="13572" max="13572" width="8.85546875" style="12" customWidth="1"/>
    <col min="13573" max="13573" width="6.7109375" style="12" customWidth="1"/>
    <col min="13574" max="13574" width="6.5703125" style="12" customWidth="1"/>
    <col min="13575" max="13575" width="8.28515625" style="12" customWidth="1"/>
    <col min="13576" max="13576" width="9.28515625" style="12" customWidth="1"/>
    <col min="13577" max="13577" width="11.7109375" style="12" customWidth="1"/>
    <col min="13578" max="13578" width="10.28515625" style="12" customWidth="1"/>
    <col min="13579" max="13579" width="8.28515625" style="12" customWidth="1"/>
    <col min="13580" max="13580" width="9.140625" style="12"/>
    <col min="13581" max="13581" width="5.5703125" style="12" customWidth="1"/>
    <col min="13582" max="13582" width="2.85546875" style="12" customWidth="1"/>
    <col min="13583" max="13583" width="14.140625" style="12" customWidth="1"/>
    <col min="13584" max="13585" width="11.5703125" style="12" customWidth="1"/>
    <col min="13586" max="13586" width="8.85546875" style="12" customWidth="1"/>
    <col min="13587" max="13590" width="5.28515625" style="12" customWidth="1"/>
    <col min="13591" max="13591" width="8.85546875" style="12" customWidth="1"/>
    <col min="13592" max="13593" width="7.28515625" style="12" customWidth="1"/>
    <col min="13594" max="13824" width="9.140625" style="12"/>
    <col min="13825" max="13825" width="5.28515625" style="12" customWidth="1"/>
    <col min="13826" max="13826" width="12.28515625" style="12" customWidth="1"/>
    <col min="13827" max="13827" width="6.85546875" style="12" customWidth="1"/>
    <col min="13828" max="13828" width="8.85546875" style="12" customWidth="1"/>
    <col min="13829" max="13829" width="6.7109375" style="12" customWidth="1"/>
    <col min="13830" max="13830" width="6.5703125" style="12" customWidth="1"/>
    <col min="13831" max="13831" width="8.28515625" style="12" customWidth="1"/>
    <col min="13832" max="13832" width="9.28515625" style="12" customWidth="1"/>
    <col min="13833" max="13833" width="11.7109375" style="12" customWidth="1"/>
    <col min="13834" max="13834" width="10.28515625" style="12" customWidth="1"/>
    <col min="13835" max="13835" width="8.28515625" style="12" customWidth="1"/>
    <col min="13836" max="13836" width="9.140625" style="12"/>
    <col min="13837" max="13837" width="5.5703125" style="12" customWidth="1"/>
    <col min="13838" max="13838" width="2.85546875" style="12" customWidth="1"/>
    <col min="13839" max="13839" width="14.140625" style="12" customWidth="1"/>
    <col min="13840" max="13841" width="11.5703125" style="12" customWidth="1"/>
    <col min="13842" max="13842" width="8.85546875" style="12" customWidth="1"/>
    <col min="13843" max="13846" width="5.28515625" style="12" customWidth="1"/>
    <col min="13847" max="13847" width="8.85546875" style="12" customWidth="1"/>
    <col min="13848" max="13849" width="7.28515625" style="12" customWidth="1"/>
    <col min="13850" max="14080" width="9.140625" style="12"/>
    <col min="14081" max="14081" width="5.28515625" style="12" customWidth="1"/>
    <col min="14082" max="14082" width="12.28515625" style="12" customWidth="1"/>
    <col min="14083" max="14083" width="6.85546875" style="12" customWidth="1"/>
    <col min="14084" max="14084" width="8.85546875" style="12" customWidth="1"/>
    <col min="14085" max="14085" width="6.7109375" style="12" customWidth="1"/>
    <col min="14086" max="14086" width="6.5703125" style="12" customWidth="1"/>
    <col min="14087" max="14087" width="8.28515625" style="12" customWidth="1"/>
    <col min="14088" max="14088" width="9.28515625" style="12" customWidth="1"/>
    <col min="14089" max="14089" width="11.7109375" style="12" customWidth="1"/>
    <col min="14090" max="14090" width="10.28515625" style="12" customWidth="1"/>
    <col min="14091" max="14091" width="8.28515625" style="12" customWidth="1"/>
    <col min="14092" max="14092" width="9.140625" style="12"/>
    <col min="14093" max="14093" width="5.5703125" style="12" customWidth="1"/>
    <col min="14094" max="14094" width="2.85546875" style="12" customWidth="1"/>
    <col min="14095" max="14095" width="14.140625" style="12" customWidth="1"/>
    <col min="14096" max="14097" width="11.5703125" style="12" customWidth="1"/>
    <col min="14098" max="14098" width="8.85546875" style="12" customWidth="1"/>
    <col min="14099" max="14102" width="5.28515625" style="12" customWidth="1"/>
    <col min="14103" max="14103" width="8.85546875" style="12" customWidth="1"/>
    <col min="14104" max="14105" width="7.28515625" style="12" customWidth="1"/>
    <col min="14106" max="14336" width="9.140625" style="12"/>
    <col min="14337" max="14337" width="5.28515625" style="12" customWidth="1"/>
    <col min="14338" max="14338" width="12.28515625" style="12" customWidth="1"/>
    <col min="14339" max="14339" width="6.85546875" style="12" customWidth="1"/>
    <col min="14340" max="14340" width="8.85546875" style="12" customWidth="1"/>
    <col min="14341" max="14341" width="6.7109375" style="12" customWidth="1"/>
    <col min="14342" max="14342" width="6.5703125" style="12" customWidth="1"/>
    <col min="14343" max="14343" width="8.28515625" style="12" customWidth="1"/>
    <col min="14344" max="14344" width="9.28515625" style="12" customWidth="1"/>
    <col min="14345" max="14345" width="11.7109375" style="12" customWidth="1"/>
    <col min="14346" max="14346" width="10.28515625" style="12" customWidth="1"/>
    <col min="14347" max="14347" width="8.28515625" style="12" customWidth="1"/>
    <col min="14348" max="14348" width="9.140625" style="12"/>
    <col min="14349" max="14349" width="5.5703125" style="12" customWidth="1"/>
    <col min="14350" max="14350" width="2.85546875" style="12" customWidth="1"/>
    <col min="14351" max="14351" width="14.140625" style="12" customWidth="1"/>
    <col min="14352" max="14353" width="11.5703125" style="12" customWidth="1"/>
    <col min="14354" max="14354" width="8.85546875" style="12" customWidth="1"/>
    <col min="14355" max="14358" width="5.28515625" style="12" customWidth="1"/>
    <col min="14359" max="14359" width="8.85546875" style="12" customWidth="1"/>
    <col min="14360" max="14361" width="7.28515625" style="12" customWidth="1"/>
    <col min="14362" max="14592" width="9.140625" style="12"/>
    <col min="14593" max="14593" width="5.28515625" style="12" customWidth="1"/>
    <col min="14594" max="14594" width="12.28515625" style="12" customWidth="1"/>
    <col min="14595" max="14595" width="6.85546875" style="12" customWidth="1"/>
    <col min="14596" max="14596" width="8.85546875" style="12" customWidth="1"/>
    <col min="14597" max="14597" width="6.7109375" style="12" customWidth="1"/>
    <col min="14598" max="14598" width="6.5703125" style="12" customWidth="1"/>
    <col min="14599" max="14599" width="8.28515625" style="12" customWidth="1"/>
    <col min="14600" max="14600" width="9.28515625" style="12" customWidth="1"/>
    <col min="14601" max="14601" width="11.7109375" style="12" customWidth="1"/>
    <col min="14602" max="14602" width="10.28515625" style="12" customWidth="1"/>
    <col min="14603" max="14603" width="8.28515625" style="12" customWidth="1"/>
    <col min="14604" max="14604" width="9.140625" style="12"/>
    <col min="14605" max="14605" width="5.5703125" style="12" customWidth="1"/>
    <col min="14606" max="14606" width="2.85546875" style="12" customWidth="1"/>
    <col min="14607" max="14607" width="14.140625" style="12" customWidth="1"/>
    <col min="14608" max="14609" width="11.5703125" style="12" customWidth="1"/>
    <col min="14610" max="14610" width="8.85546875" style="12" customWidth="1"/>
    <col min="14611" max="14614" width="5.28515625" style="12" customWidth="1"/>
    <col min="14615" max="14615" width="8.85546875" style="12" customWidth="1"/>
    <col min="14616" max="14617" width="7.28515625" style="12" customWidth="1"/>
    <col min="14618" max="14848" width="9.140625" style="12"/>
    <col min="14849" max="14849" width="5.28515625" style="12" customWidth="1"/>
    <col min="14850" max="14850" width="12.28515625" style="12" customWidth="1"/>
    <col min="14851" max="14851" width="6.85546875" style="12" customWidth="1"/>
    <col min="14852" max="14852" width="8.85546875" style="12" customWidth="1"/>
    <col min="14853" max="14853" width="6.7109375" style="12" customWidth="1"/>
    <col min="14854" max="14854" width="6.5703125" style="12" customWidth="1"/>
    <col min="14855" max="14855" width="8.28515625" style="12" customWidth="1"/>
    <col min="14856" max="14856" width="9.28515625" style="12" customWidth="1"/>
    <col min="14857" max="14857" width="11.7109375" style="12" customWidth="1"/>
    <col min="14858" max="14858" width="10.28515625" style="12" customWidth="1"/>
    <col min="14859" max="14859" width="8.28515625" style="12" customWidth="1"/>
    <col min="14860" max="14860" width="9.140625" style="12"/>
    <col min="14861" max="14861" width="5.5703125" style="12" customWidth="1"/>
    <col min="14862" max="14862" width="2.85546875" style="12" customWidth="1"/>
    <col min="14863" max="14863" width="14.140625" style="12" customWidth="1"/>
    <col min="14864" max="14865" width="11.5703125" style="12" customWidth="1"/>
    <col min="14866" max="14866" width="8.85546875" style="12" customWidth="1"/>
    <col min="14867" max="14870" width="5.28515625" style="12" customWidth="1"/>
    <col min="14871" max="14871" width="8.85546875" style="12" customWidth="1"/>
    <col min="14872" max="14873" width="7.28515625" style="12" customWidth="1"/>
    <col min="14874" max="15104" width="9.140625" style="12"/>
    <col min="15105" max="15105" width="5.28515625" style="12" customWidth="1"/>
    <col min="15106" max="15106" width="12.28515625" style="12" customWidth="1"/>
    <col min="15107" max="15107" width="6.85546875" style="12" customWidth="1"/>
    <col min="15108" max="15108" width="8.85546875" style="12" customWidth="1"/>
    <col min="15109" max="15109" width="6.7109375" style="12" customWidth="1"/>
    <col min="15110" max="15110" width="6.5703125" style="12" customWidth="1"/>
    <col min="15111" max="15111" width="8.28515625" style="12" customWidth="1"/>
    <col min="15112" max="15112" width="9.28515625" style="12" customWidth="1"/>
    <col min="15113" max="15113" width="11.7109375" style="12" customWidth="1"/>
    <col min="15114" max="15114" width="10.28515625" style="12" customWidth="1"/>
    <col min="15115" max="15115" width="8.28515625" style="12" customWidth="1"/>
    <col min="15116" max="15116" width="9.140625" style="12"/>
    <col min="15117" max="15117" width="5.5703125" style="12" customWidth="1"/>
    <col min="15118" max="15118" width="2.85546875" style="12" customWidth="1"/>
    <col min="15119" max="15119" width="14.140625" style="12" customWidth="1"/>
    <col min="15120" max="15121" width="11.5703125" style="12" customWidth="1"/>
    <col min="15122" max="15122" width="8.85546875" style="12" customWidth="1"/>
    <col min="15123" max="15126" width="5.28515625" style="12" customWidth="1"/>
    <col min="15127" max="15127" width="8.85546875" style="12" customWidth="1"/>
    <col min="15128" max="15129" width="7.28515625" style="12" customWidth="1"/>
    <col min="15130" max="15360" width="9.140625" style="12"/>
    <col min="15361" max="15361" width="5.28515625" style="12" customWidth="1"/>
    <col min="15362" max="15362" width="12.28515625" style="12" customWidth="1"/>
    <col min="15363" max="15363" width="6.85546875" style="12" customWidth="1"/>
    <col min="15364" max="15364" width="8.85546875" style="12" customWidth="1"/>
    <col min="15365" max="15365" width="6.7109375" style="12" customWidth="1"/>
    <col min="15366" max="15366" width="6.5703125" style="12" customWidth="1"/>
    <col min="15367" max="15367" width="8.28515625" style="12" customWidth="1"/>
    <col min="15368" max="15368" width="9.28515625" style="12" customWidth="1"/>
    <col min="15369" max="15369" width="11.7109375" style="12" customWidth="1"/>
    <col min="15370" max="15370" width="10.28515625" style="12" customWidth="1"/>
    <col min="15371" max="15371" width="8.28515625" style="12" customWidth="1"/>
    <col min="15372" max="15372" width="9.140625" style="12"/>
    <col min="15373" max="15373" width="5.5703125" style="12" customWidth="1"/>
    <col min="15374" max="15374" width="2.85546875" style="12" customWidth="1"/>
    <col min="15375" max="15375" width="14.140625" style="12" customWidth="1"/>
    <col min="15376" max="15377" width="11.5703125" style="12" customWidth="1"/>
    <col min="15378" max="15378" width="8.85546875" style="12" customWidth="1"/>
    <col min="15379" max="15382" width="5.28515625" style="12" customWidth="1"/>
    <col min="15383" max="15383" width="8.85546875" style="12" customWidth="1"/>
    <col min="15384" max="15385" width="7.28515625" style="12" customWidth="1"/>
    <col min="15386" max="15616" width="9.140625" style="12"/>
    <col min="15617" max="15617" width="5.28515625" style="12" customWidth="1"/>
    <col min="15618" max="15618" width="12.28515625" style="12" customWidth="1"/>
    <col min="15619" max="15619" width="6.85546875" style="12" customWidth="1"/>
    <col min="15620" max="15620" width="8.85546875" style="12" customWidth="1"/>
    <col min="15621" max="15621" width="6.7109375" style="12" customWidth="1"/>
    <col min="15622" max="15622" width="6.5703125" style="12" customWidth="1"/>
    <col min="15623" max="15623" width="8.28515625" style="12" customWidth="1"/>
    <col min="15624" max="15624" width="9.28515625" style="12" customWidth="1"/>
    <col min="15625" max="15625" width="11.7109375" style="12" customWidth="1"/>
    <col min="15626" max="15626" width="10.28515625" style="12" customWidth="1"/>
    <col min="15627" max="15627" width="8.28515625" style="12" customWidth="1"/>
    <col min="15628" max="15628" width="9.140625" style="12"/>
    <col min="15629" max="15629" width="5.5703125" style="12" customWidth="1"/>
    <col min="15630" max="15630" width="2.85546875" style="12" customWidth="1"/>
    <col min="15631" max="15631" width="14.140625" style="12" customWidth="1"/>
    <col min="15632" max="15633" width="11.5703125" style="12" customWidth="1"/>
    <col min="15634" max="15634" width="8.85546875" style="12" customWidth="1"/>
    <col min="15635" max="15638" width="5.28515625" style="12" customWidth="1"/>
    <col min="15639" max="15639" width="8.85546875" style="12" customWidth="1"/>
    <col min="15640" max="15641" width="7.28515625" style="12" customWidth="1"/>
    <col min="15642" max="15872" width="9.140625" style="12"/>
    <col min="15873" max="15873" width="5.28515625" style="12" customWidth="1"/>
    <col min="15874" max="15874" width="12.28515625" style="12" customWidth="1"/>
    <col min="15875" max="15875" width="6.85546875" style="12" customWidth="1"/>
    <col min="15876" max="15876" width="8.85546875" style="12" customWidth="1"/>
    <col min="15877" max="15877" width="6.7109375" style="12" customWidth="1"/>
    <col min="15878" max="15878" width="6.5703125" style="12" customWidth="1"/>
    <col min="15879" max="15879" width="8.28515625" style="12" customWidth="1"/>
    <col min="15880" max="15880" width="9.28515625" style="12" customWidth="1"/>
    <col min="15881" max="15881" width="11.7109375" style="12" customWidth="1"/>
    <col min="15882" max="15882" width="10.28515625" style="12" customWidth="1"/>
    <col min="15883" max="15883" width="8.28515625" style="12" customWidth="1"/>
    <col min="15884" max="15884" width="9.140625" style="12"/>
    <col min="15885" max="15885" width="5.5703125" style="12" customWidth="1"/>
    <col min="15886" max="15886" width="2.85546875" style="12" customWidth="1"/>
    <col min="15887" max="15887" width="14.140625" style="12" customWidth="1"/>
    <col min="15888" max="15889" width="11.5703125" style="12" customWidth="1"/>
    <col min="15890" max="15890" width="8.85546875" style="12" customWidth="1"/>
    <col min="15891" max="15894" width="5.28515625" style="12" customWidth="1"/>
    <col min="15895" max="15895" width="8.85546875" style="12" customWidth="1"/>
    <col min="15896" max="15897" width="7.28515625" style="12" customWidth="1"/>
    <col min="15898" max="16128" width="9.140625" style="12"/>
    <col min="16129" max="16129" width="5.28515625" style="12" customWidth="1"/>
    <col min="16130" max="16130" width="12.28515625" style="12" customWidth="1"/>
    <col min="16131" max="16131" width="6.85546875" style="12" customWidth="1"/>
    <col min="16132" max="16132" width="8.85546875" style="12" customWidth="1"/>
    <col min="16133" max="16133" width="6.7109375" style="12" customWidth="1"/>
    <col min="16134" max="16134" width="6.5703125" style="12" customWidth="1"/>
    <col min="16135" max="16135" width="8.28515625" style="12" customWidth="1"/>
    <col min="16136" max="16136" width="9.28515625" style="12" customWidth="1"/>
    <col min="16137" max="16137" width="11.7109375" style="12" customWidth="1"/>
    <col min="16138" max="16138" width="10.28515625" style="12" customWidth="1"/>
    <col min="16139" max="16139" width="8.28515625" style="12" customWidth="1"/>
    <col min="16140" max="16140" width="9.140625" style="12"/>
    <col min="16141" max="16141" width="5.5703125" style="12" customWidth="1"/>
    <col min="16142" max="16142" width="2.85546875" style="12" customWidth="1"/>
    <col min="16143" max="16143" width="14.140625" style="12" customWidth="1"/>
    <col min="16144" max="16145" width="11.5703125" style="12" customWidth="1"/>
    <col min="16146" max="16146" width="8.85546875" style="12" customWidth="1"/>
    <col min="16147" max="16150" width="5.28515625" style="12" customWidth="1"/>
    <col min="16151" max="16151" width="8.85546875" style="12" customWidth="1"/>
    <col min="16152" max="16153" width="7.28515625" style="12" customWidth="1"/>
    <col min="16154" max="16384" width="9.140625" style="12"/>
  </cols>
  <sheetData>
    <row r="1" spans="1:25" s="40" customFormat="1" ht="32.25" customHeight="1" x14ac:dyDescent="0.25">
      <c r="W1" s="614" t="s">
        <v>418</v>
      </c>
      <c r="X1" s="614"/>
      <c r="Y1" s="614"/>
    </row>
    <row r="2" spans="1:25" s="2" customFormat="1" ht="11.25" x14ac:dyDescent="0.2"/>
    <row r="3" spans="1:25" s="2" customFormat="1" ht="11.25" x14ac:dyDescent="0.2">
      <c r="A3" s="570" t="s">
        <v>419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</row>
    <row r="4" spans="1:25" s="14" customFormat="1" ht="10.5" x14ac:dyDescent="0.15"/>
    <row r="5" spans="1:25" s="2" customFormat="1" ht="11.25" x14ac:dyDescent="0.2">
      <c r="J5" s="69" t="s">
        <v>2</v>
      </c>
      <c r="K5" s="660" t="str">
        <f>'Пр 1 (произв)'!M5</f>
        <v>Муниципальное предприятие Заполярного района "Севержилкомсервис"</v>
      </c>
      <c r="L5" s="661"/>
      <c r="M5" s="661"/>
      <c r="N5" s="661"/>
      <c r="O5" s="661"/>
      <c r="P5" s="661"/>
    </row>
    <row r="6" spans="1:25" s="2" customFormat="1" ht="12.75" customHeight="1" x14ac:dyDescent="0.2">
      <c r="K6" s="568" t="s">
        <v>3</v>
      </c>
      <c r="L6" s="568"/>
      <c r="M6" s="568"/>
      <c r="N6" s="568"/>
      <c r="O6" s="568"/>
      <c r="P6" s="568"/>
    </row>
    <row r="7" spans="1:25" s="2" customFormat="1" ht="12.75" customHeight="1" x14ac:dyDescent="0.2">
      <c r="K7" s="4"/>
      <c r="L7" s="4"/>
      <c r="M7" s="4"/>
      <c r="N7" s="4"/>
      <c r="O7" s="4"/>
      <c r="P7" s="4"/>
      <c r="Q7" s="4"/>
      <c r="R7" s="4"/>
      <c r="W7" s="4"/>
      <c r="X7" s="4"/>
    </row>
    <row r="8" spans="1:25" s="2" customFormat="1" ht="11.25" x14ac:dyDescent="0.2">
      <c r="K8" s="54"/>
      <c r="L8" s="70" t="s">
        <v>4</v>
      </c>
      <c r="M8" s="26" t="s">
        <v>510</v>
      </c>
      <c r="N8" s="53" t="s">
        <v>5</v>
      </c>
      <c r="O8" s="56"/>
      <c r="P8" s="56"/>
      <c r="Q8" s="56"/>
      <c r="R8" s="56"/>
      <c r="W8" s="56"/>
      <c r="Y8" s="53"/>
    </row>
    <row r="9" spans="1:25" s="2" customFormat="1" ht="6" customHeight="1" x14ac:dyDescent="0.2">
      <c r="K9" s="54"/>
      <c r="L9" s="70"/>
      <c r="M9" s="256"/>
      <c r="N9" s="53"/>
      <c r="O9" s="56"/>
      <c r="P9" s="56"/>
      <c r="Q9" s="56"/>
      <c r="R9" s="56"/>
      <c r="W9" s="56"/>
      <c r="Y9" s="53"/>
    </row>
    <row r="10" spans="1:25" s="2" customFormat="1" ht="6" customHeight="1" x14ac:dyDescent="0.2">
      <c r="K10" s="54"/>
      <c r="L10" s="70"/>
      <c r="M10" s="256"/>
      <c r="N10" s="53"/>
      <c r="O10" s="56"/>
      <c r="P10" s="56"/>
      <c r="Q10" s="56"/>
      <c r="R10" s="56"/>
      <c r="W10" s="56"/>
      <c r="Y10" s="53"/>
    </row>
    <row r="11" spans="1:25" s="2" customFormat="1" ht="6" customHeight="1" x14ac:dyDescent="0.2">
      <c r="K11" s="54"/>
      <c r="L11" s="70"/>
      <c r="M11" s="256"/>
      <c r="N11" s="53"/>
      <c r="O11" s="56"/>
      <c r="P11" s="56"/>
      <c r="Q11" s="56"/>
      <c r="R11" s="56"/>
      <c r="W11" s="56"/>
      <c r="Y11" s="53"/>
    </row>
    <row r="12" spans="1:25" s="2" customFormat="1" ht="11.25" x14ac:dyDescent="0.2">
      <c r="K12" s="54"/>
      <c r="L12" s="54"/>
      <c r="M12" s="54"/>
      <c r="X12" s="53"/>
      <c r="Y12" s="53"/>
    </row>
    <row r="13" spans="1:25" s="89" customFormat="1" ht="47.25" customHeight="1" x14ac:dyDescent="0.15">
      <c r="A13" s="714" t="s">
        <v>8</v>
      </c>
      <c r="B13" s="714" t="s">
        <v>106</v>
      </c>
      <c r="C13" s="714" t="s">
        <v>392</v>
      </c>
      <c r="D13" s="714" t="s">
        <v>420</v>
      </c>
      <c r="E13" s="714" t="s">
        <v>421</v>
      </c>
      <c r="F13" s="714" t="s">
        <v>422</v>
      </c>
      <c r="G13" s="714" t="s">
        <v>423</v>
      </c>
      <c r="H13" s="715" t="s">
        <v>424</v>
      </c>
      <c r="I13" s="716"/>
      <c r="J13" s="716"/>
      <c r="K13" s="717"/>
      <c r="L13" s="715" t="s">
        <v>425</v>
      </c>
      <c r="M13" s="716"/>
      <c r="N13" s="717"/>
      <c r="O13" s="714" t="s">
        <v>426</v>
      </c>
      <c r="P13" s="714" t="s">
        <v>427</v>
      </c>
      <c r="Q13" s="714" t="s">
        <v>428</v>
      </c>
      <c r="R13" s="714" t="s">
        <v>429</v>
      </c>
      <c r="S13" s="729" t="s">
        <v>430</v>
      </c>
      <c r="T13" s="729"/>
      <c r="U13" s="729"/>
      <c r="V13" s="729"/>
      <c r="W13" s="718" t="s">
        <v>431</v>
      </c>
      <c r="X13" s="721" t="s">
        <v>432</v>
      </c>
      <c r="Y13" s="722"/>
    </row>
    <row r="14" spans="1:25" s="89" customFormat="1" ht="52.5" customHeight="1" x14ac:dyDescent="0.15">
      <c r="A14" s="714"/>
      <c r="B14" s="714"/>
      <c r="C14" s="714"/>
      <c r="D14" s="714"/>
      <c r="E14" s="714"/>
      <c r="F14" s="714"/>
      <c r="G14" s="714"/>
      <c r="H14" s="714" t="s">
        <v>433</v>
      </c>
      <c r="I14" s="714" t="s">
        <v>434</v>
      </c>
      <c r="J14" s="714" t="s">
        <v>435</v>
      </c>
      <c r="K14" s="714" t="s">
        <v>436</v>
      </c>
      <c r="L14" s="719" t="s">
        <v>437</v>
      </c>
      <c r="M14" s="720" t="s">
        <v>438</v>
      </c>
      <c r="N14" s="720"/>
      <c r="O14" s="714"/>
      <c r="P14" s="714"/>
      <c r="Q14" s="714"/>
      <c r="R14" s="714"/>
      <c r="S14" s="715" t="s">
        <v>411</v>
      </c>
      <c r="T14" s="717"/>
      <c r="U14" s="715" t="s">
        <v>412</v>
      </c>
      <c r="V14" s="717"/>
      <c r="W14" s="719"/>
      <c r="X14" s="723"/>
      <c r="Y14" s="724"/>
    </row>
    <row r="15" spans="1:25" s="89" customFormat="1" ht="60.75" customHeight="1" x14ac:dyDescent="0.15">
      <c r="A15" s="714"/>
      <c r="B15" s="714"/>
      <c r="C15" s="714"/>
      <c r="D15" s="714"/>
      <c r="E15" s="714"/>
      <c r="F15" s="714"/>
      <c r="G15" s="714"/>
      <c r="H15" s="714"/>
      <c r="I15" s="714"/>
      <c r="J15" s="714"/>
      <c r="K15" s="714"/>
      <c r="L15" s="720"/>
      <c r="M15" s="714"/>
      <c r="N15" s="714"/>
      <c r="O15" s="714"/>
      <c r="P15" s="714"/>
      <c r="Q15" s="714"/>
      <c r="R15" s="714"/>
      <c r="S15" s="90" t="s">
        <v>378</v>
      </c>
      <c r="T15" s="90" t="s">
        <v>379</v>
      </c>
      <c r="U15" s="90" t="s">
        <v>378</v>
      </c>
      <c r="V15" s="90" t="s">
        <v>379</v>
      </c>
      <c r="W15" s="720"/>
      <c r="X15" s="91" t="s">
        <v>439</v>
      </c>
      <c r="Y15" s="92" t="s">
        <v>440</v>
      </c>
    </row>
    <row r="16" spans="1:25" s="89" customFormat="1" ht="8.25" x14ac:dyDescent="0.15">
      <c r="A16" s="93">
        <v>1</v>
      </c>
      <c r="B16" s="94">
        <v>2</v>
      </c>
      <c r="C16" s="93">
        <v>3</v>
      </c>
      <c r="D16" s="93">
        <v>4</v>
      </c>
      <c r="E16" s="93">
        <v>5</v>
      </c>
      <c r="F16" s="93">
        <v>6</v>
      </c>
      <c r="G16" s="93">
        <v>7</v>
      </c>
      <c r="H16" s="95" t="s">
        <v>233</v>
      </c>
      <c r="I16" s="95" t="s">
        <v>192</v>
      </c>
      <c r="J16" s="95" t="s">
        <v>234</v>
      </c>
      <c r="K16" s="95" t="s">
        <v>235</v>
      </c>
      <c r="L16" s="95" t="s">
        <v>339</v>
      </c>
      <c r="M16" s="727" t="s">
        <v>340</v>
      </c>
      <c r="N16" s="728"/>
      <c r="O16" s="93">
        <v>14</v>
      </c>
      <c r="P16" s="93">
        <v>15</v>
      </c>
      <c r="Q16" s="94">
        <v>16</v>
      </c>
      <c r="R16" s="93">
        <v>17</v>
      </c>
      <c r="S16" s="95" t="s">
        <v>380</v>
      </c>
      <c r="T16" s="95" t="s">
        <v>381</v>
      </c>
      <c r="U16" s="95" t="s">
        <v>416</v>
      </c>
      <c r="V16" s="95" t="s">
        <v>382</v>
      </c>
      <c r="W16" s="94">
        <v>22</v>
      </c>
      <c r="X16" s="95" t="s">
        <v>417</v>
      </c>
      <c r="Y16" s="95" t="s">
        <v>384</v>
      </c>
    </row>
    <row r="17" spans="1:25" s="483" customFormat="1" ht="21" x14ac:dyDescent="0.25">
      <c r="A17" s="170" t="str">
        <f>'Пр 1 (произв)'!A20</f>
        <v>0.3</v>
      </c>
      <c r="B17" s="84" t="str">
        <f>'Пр 1 (произв)'!B20</f>
        <v>Модернизация, техническое перевооружение, всего</v>
      </c>
      <c r="C17" s="36" t="s">
        <v>1600</v>
      </c>
      <c r="D17" s="36" t="s">
        <v>1600</v>
      </c>
      <c r="E17" s="36" t="s">
        <v>1600</v>
      </c>
      <c r="F17" s="36" t="s">
        <v>1600</v>
      </c>
      <c r="G17" s="36" t="s">
        <v>1600</v>
      </c>
      <c r="H17" s="36" t="s">
        <v>1600</v>
      </c>
      <c r="I17" s="36" t="s">
        <v>1600</v>
      </c>
      <c r="J17" s="36" t="s">
        <v>1600</v>
      </c>
      <c r="K17" s="36" t="s">
        <v>1600</v>
      </c>
      <c r="L17" s="36" t="s">
        <v>1600</v>
      </c>
      <c r="M17" s="725" t="s">
        <v>1600</v>
      </c>
      <c r="N17" s="726"/>
      <c r="O17" s="36" t="s">
        <v>1600</v>
      </c>
      <c r="P17" s="36" t="s">
        <v>1600</v>
      </c>
      <c r="Q17" s="36" t="s">
        <v>1600</v>
      </c>
      <c r="R17" s="36" t="s">
        <v>1600</v>
      </c>
      <c r="S17" s="36" t="s">
        <v>1600</v>
      </c>
      <c r="T17" s="36" t="s">
        <v>1600</v>
      </c>
      <c r="U17" s="36" t="s">
        <v>1600</v>
      </c>
      <c r="V17" s="36" t="s">
        <v>1600</v>
      </c>
      <c r="W17" s="36" t="s">
        <v>1600</v>
      </c>
      <c r="X17" s="36" t="s">
        <v>1600</v>
      </c>
      <c r="Y17" s="36" t="s">
        <v>1600</v>
      </c>
    </row>
    <row r="18" spans="1:25" x14ac:dyDescent="0.25">
      <c r="A18" s="170" t="str">
        <f>'Пр 1 (произв)'!A22</f>
        <v>0.5</v>
      </c>
      <c r="B18" s="84" t="str">
        <f>'Пр 1 (произв)'!B22</f>
        <v>Новое строительство, всего</v>
      </c>
      <c r="C18" s="36" t="s">
        <v>1600</v>
      </c>
      <c r="D18" s="36" t="s">
        <v>1600</v>
      </c>
      <c r="E18" s="36" t="s">
        <v>1600</v>
      </c>
      <c r="F18" s="36" t="s">
        <v>1600</v>
      </c>
      <c r="G18" s="36" t="s">
        <v>1600</v>
      </c>
      <c r="H18" s="36" t="s">
        <v>1600</v>
      </c>
      <c r="I18" s="36" t="s">
        <v>1600</v>
      </c>
      <c r="J18" s="36" t="s">
        <v>1600</v>
      </c>
      <c r="K18" s="36" t="s">
        <v>1600</v>
      </c>
      <c r="L18" s="36" t="s">
        <v>1600</v>
      </c>
      <c r="M18" s="725" t="s">
        <v>1600</v>
      </c>
      <c r="N18" s="726"/>
      <c r="O18" s="36" t="s">
        <v>1600</v>
      </c>
      <c r="P18" s="36" t="s">
        <v>1600</v>
      </c>
      <c r="Q18" s="36" t="s">
        <v>1600</v>
      </c>
      <c r="R18" s="36" t="s">
        <v>1600</v>
      </c>
      <c r="S18" s="36" t="s">
        <v>1600</v>
      </c>
      <c r="T18" s="36" t="s">
        <v>1600</v>
      </c>
      <c r="U18" s="36" t="s">
        <v>1600</v>
      </c>
      <c r="V18" s="36" t="s">
        <v>1600</v>
      </c>
      <c r="W18" s="36" t="s">
        <v>1600</v>
      </c>
      <c r="X18" s="36" t="s">
        <v>1600</v>
      </c>
      <c r="Y18" s="36" t="s">
        <v>1600</v>
      </c>
    </row>
  </sheetData>
  <mergeCells count="31">
    <mergeCell ref="M18:N18"/>
    <mergeCell ref="M16:N16"/>
    <mergeCell ref="M17:N17"/>
    <mergeCell ref="R13:R15"/>
    <mergeCell ref="S13:V13"/>
    <mergeCell ref="X13:Y14"/>
    <mergeCell ref="M14:N15"/>
    <mergeCell ref="Q13:Q15"/>
    <mergeCell ref="S14:T14"/>
    <mergeCell ref="U14:V14"/>
    <mergeCell ref="H14:H15"/>
    <mergeCell ref="I14:I15"/>
    <mergeCell ref="J14:J15"/>
    <mergeCell ref="K14:K15"/>
    <mergeCell ref="L14:L15"/>
    <mergeCell ref="W1:Y1"/>
    <mergeCell ref="A3:Y3"/>
    <mergeCell ref="K5:P5"/>
    <mergeCell ref="K6:P6"/>
    <mergeCell ref="A13:A15"/>
    <mergeCell ref="B13:B15"/>
    <mergeCell ref="C13:C15"/>
    <mergeCell ref="D13:D15"/>
    <mergeCell ref="E13:E15"/>
    <mergeCell ref="F13:F15"/>
    <mergeCell ref="G13:G15"/>
    <mergeCell ref="H13:K13"/>
    <mergeCell ref="L13:N13"/>
    <mergeCell ref="O13:O15"/>
    <mergeCell ref="P13:P15"/>
    <mergeCell ref="W13:W15"/>
  </mergeCells>
  <pageMargins left="0.39370078740157483" right="0.39370078740157483" top="0.78740157480314965" bottom="0.39370078740157483" header="0.19685039370078741" footer="0.19685039370078741"/>
  <pageSetup paperSize="8" scale="90" pageOrder="overThenDown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zoomScaleNormal="100" workbookViewId="0">
      <selection activeCell="G9" sqref="G9"/>
    </sheetView>
  </sheetViews>
  <sheetFormatPr defaultRowHeight="15" x14ac:dyDescent="0.25"/>
  <cols>
    <col min="1" max="1" width="7.85546875" style="12" customWidth="1"/>
    <col min="2" max="2" width="23.42578125" style="12" customWidth="1"/>
    <col min="3" max="3" width="11.140625" style="12" customWidth="1"/>
    <col min="4" max="4" width="16.85546875" style="12" customWidth="1"/>
    <col min="5" max="5" width="15.5703125" style="12" customWidth="1"/>
    <col min="6" max="6" width="19" style="12" customWidth="1"/>
    <col min="7" max="7" width="8.5703125" style="12" customWidth="1"/>
    <col min="8" max="8" width="11.28515625" style="12" customWidth="1"/>
    <col min="9" max="9" width="17.85546875" style="12" customWidth="1"/>
    <col min="10" max="10" width="26.42578125" style="12" customWidth="1"/>
    <col min="11" max="11" width="15" style="12" customWidth="1"/>
    <col min="12" max="12" width="17.5703125" style="12" customWidth="1"/>
    <col min="13" max="256" width="9.140625" style="12"/>
    <col min="257" max="257" width="7.85546875" style="12" customWidth="1"/>
    <col min="258" max="258" width="23.42578125" style="12" customWidth="1"/>
    <col min="259" max="259" width="11.140625" style="12" customWidth="1"/>
    <col min="260" max="260" width="16.85546875" style="12" customWidth="1"/>
    <col min="261" max="261" width="15.5703125" style="12" customWidth="1"/>
    <col min="262" max="262" width="19" style="12" customWidth="1"/>
    <col min="263" max="263" width="8.5703125" style="12" customWidth="1"/>
    <col min="264" max="264" width="11.28515625" style="12" customWidth="1"/>
    <col min="265" max="265" width="17.85546875" style="12" customWidth="1"/>
    <col min="266" max="266" width="26.42578125" style="12" customWidth="1"/>
    <col min="267" max="267" width="15" style="12" customWidth="1"/>
    <col min="268" max="268" width="17.5703125" style="12" customWidth="1"/>
    <col min="269" max="512" width="9.140625" style="12"/>
    <col min="513" max="513" width="7.85546875" style="12" customWidth="1"/>
    <col min="514" max="514" width="23.42578125" style="12" customWidth="1"/>
    <col min="515" max="515" width="11.140625" style="12" customWidth="1"/>
    <col min="516" max="516" width="16.85546875" style="12" customWidth="1"/>
    <col min="517" max="517" width="15.5703125" style="12" customWidth="1"/>
    <col min="518" max="518" width="19" style="12" customWidth="1"/>
    <col min="519" max="519" width="8.5703125" style="12" customWidth="1"/>
    <col min="520" max="520" width="11.28515625" style="12" customWidth="1"/>
    <col min="521" max="521" width="17.85546875" style="12" customWidth="1"/>
    <col min="522" max="522" width="26.42578125" style="12" customWidth="1"/>
    <col min="523" max="523" width="15" style="12" customWidth="1"/>
    <col min="524" max="524" width="17.5703125" style="12" customWidth="1"/>
    <col min="525" max="768" width="9.140625" style="12"/>
    <col min="769" max="769" width="7.85546875" style="12" customWidth="1"/>
    <col min="770" max="770" width="23.42578125" style="12" customWidth="1"/>
    <col min="771" max="771" width="11.140625" style="12" customWidth="1"/>
    <col min="772" max="772" width="16.85546875" style="12" customWidth="1"/>
    <col min="773" max="773" width="15.5703125" style="12" customWidth="1"/>
    <col min="774" max="774" width="19" style="12" customWidth="1"/>
    <col min="775" max="775" width="8.5703125" style="12" customWidth="1"/>
    <col min="776" max="776" width="11.28515625" style="12" customWidth="1"/>
    <col min="777" max="777" width="17.85546875" style="12" customWidth="1"/>
    <col min="778" max="778" width="26.42578125" style="12" customWidth="1"/>
    <col min="779" max="779" width="15" style="12" customWidth="1"/>
    <col min="780" max="780" width="17.5703125" style="12" customWidth="1"/>
    <col min="781" max="1024" width="9.140625" style="12"/>
    <col min="1025" max="1025" width="7.85546875" style="12" customWidth="1"/>
    <col min="1026" max="1026" width="23.42578125" style="12" customWidth="1"/>
    <col min="1027" max="1027" width="11.140625" style="12" customWidth="1"/>
    <col min="1028" max="1028" width="16.85546875" style="12" customWidth="1"/>
    <col min="1029" max="1029" width="15.5703125" style="12" customWidth="1"/>
    <col min="1030" max="1030" width="19" style="12" customWidth="1"/>
    <col min="1031" max="1031" width="8.5703125" style="12" customWidth="1"/>
    <col min="1032" max="1032" width="11.28515625" style="12" customWidth="1"/>
    <col min="1033" max="1033" width="17.85546875" style="12" customWidth="1"/>
    <col min="1034" max="1034" width="26.42578125" style="12" customWidth="1"/>
    <col min="1035" max="1035" width="15" style="12" customWidth="1"/>
    <col min="1036" max="1036" width="17.5703125" style="12" customWidth="1"/>
    <col min="1037" max="1280" width="9.140625" style="12"/>
    <col min="1281" max="1281" width="7.85546875" style="12" customWidth="1"/>
    <col min="1282" max="1282" width="23.42578125" style="12" customWidth="1"/>
    <col min="1283" max="1283" width="11.140625" style="12" customWidth="1"/>
    <col min="1284" max="1284" width="16.85546875" style="12" customWidth="1"/>
    <col min="1285" max="1285" width="15.5703125" style="12" customWidth="1"/>
    <col min="1286" max="1286" width="19" style="12" customWidth="1"/>
    <col min="1287" max="1287" width="8.5703125" style="12" customWidth="1"/>
    <col min="1288" max="1288" width="11.28515625" style="12" customWidth="1"/>
    <col min="1289" max="1289" width="17.85546875" style="12" customWidth="1"/>
    <col min="1290" max="1290" width="26.42578125" style="12" customWidth="1"/>
    <col min="1291" max="1291" width="15" style="12" customWidth="1"/>
    <col min="1292" max="1292" width="17.5703125" style="12" customWidth="1"/>
    <col min="1293" max="1536" width="9.140625" style="12"/>
    <col min="1537" max="1537" width="7.85546875" style="12" customWidth="1"/>
    <col min="1538" max="1538" width="23.42578125" style="12" customWidth="1"/>
    <col min="1539" max="1539" width="11.140625" style="12" customWidth="1"/>
    <col min="1540" max="1540" width="16.85546875" style="12" customWidth="1"/>
    <col min="1541" max="1541" width="15.5703125" style="12" customWidth="1"/>
    <col min="1542" max="1542" width="19" style="12" customWidth="1"/>
    <col min="1543" max="1543" width="8.5703125" style="12" customWidth="1"/>
    <col min="1544" max="1544" width="11.28515625" style="12" customWidth="1"/>
    <col min="1545" max="1545" width="17.85546875" style="12" customWidth="1"/>
    <col min="1546" max="1546" width="26.42578125" style="12" customWidth="1"/>
    <col min="1547" max="1547" width="15" style="12" customWidth="1"/>
    <col min="1548" max="1548" width="17.5703125" style="12" customWidth="1"/>
    <col min="1549" max="1792" width="9.140625" style="12"/>
    <col min="1793" max="1793" width="7.85546875" style="12" customWidth="1"/>
    <col min="1794" max="1794" width="23.42578125" style="12" customWidth="1"/>
    <col min="1795" max="1795" width="11.140625" style="12" customWidth="1"/>
    <col min="1796" max="1796" width="16.85546875" style="12" customWidth="1"/>
    <col min="1797" max="1797" width="15.5703125" style="12" customWidth="1"/>
    <col min="1798" max="1798" width="19" style="12" customWidth="1"/>
    <col min="1799" max="1799" width="8.5703125" style="12" customWidth="1"/>
    <col min="1800" max="1800" width="11.28515625" style="12" customWidth="1"/>
    <col min="1801" max="1801" width="17.85546875" style="12" customWidth="1"/>
    <col min="1802" max="1802" width="26.42578125" style="12" customWidth="1"/>
    <col min="1803" max="1803" width="15" style="12" customWidth="1"/>
    <col min="1804" max="1804" width="17.5703125" style="12" customWidth="1"/>
    <col min="1805" max="2048" width="9.140625" style="12"/>
    <col min="2049" max="2049" width="7.85546875" style="12" customWidth="1"/>
    <col min="2050" max="2050" width="23.42578125" style="12" customWidth="1"/>
    <col min="2051" max="2051" width="11.140625" style="12" customWidth="1"/>
    <col min="2052" max="2052" width="16.85546875" style="12" customWidth="1"/>
    <col min="2053" max="2053" width="15.5703125" style="12" customWidth="1"/>
    <col min="2054" max="2054" width="19" style="12" customWidth="1"/>
    <col min="2055" max="2055" width="8.5703125" style="12" customWidth="1"/>
    <col min="2056" max="2056" width="11.28515625" style="12" customWidth="1"/>
    <col min="2057" max="2057" width="17.85546875" style="12" customWidth="1"/>
    <col min="2058" max="2058" width="26.42578125" style="12" customWidth="1"/>
    <col min="2059" max="2059" width="15" style="12" customWidth="1"/>
    <col min="2060" max="2060" width="17.5703125" style="12" customWidth="1"/>
    <col min="2061" max="2304" width="9.140625" style="12"/>
    <col min="2305" max="2305" width="7.85546875" style="12" customWidth="1"/>
    <col min="2306" max="2306" width="23.42578125" style="12" customWidth="1"/>
    <col min="2307" max="2307" width="11.140625" style="12" customWidth="1"/>
    <col min="2308" max="2308" width="16.85546875" style="12" customWidth="1"/>
    <col min="2309" max="2309" width="15.5703125" style="12" customWidth="1"/>
    <col min="2310" max="2310" width="19" style="12" customWidth="1"/>
    <col min="2311" max="2311" width="8.5703125" style="12" customWidth="1"/>
    <col min="2312" max="2312" width="11.28515625" style="12" customWidth="1"/>
    <col min="2313" max="2313" width="17.85546875" style="12" customWidth="1"/>
    <col min="2314" max="2314" width="26.42578125" style="12" customWidth="1"/>
    <col min="2315" max="2315" width="15" style="12" customWidth="1"/>
    <col min="2316" max="2316" width="17.5703125" style="12" customWidth="1"/>
    <col min="2317" max="2560" width="9.140625" style="12"/>
    <col min="2561" max="2561" width="7.85546875" style="12" customWidth="1"/>
    <col min="2562" max="2562" width="23.42578125" style="12" customWidth="1"/>
    <col min="2563" max="2563" width="11.140625" style="12" customWidth="1"/>
    <col min="2564" max="2564" width="16.85546875" style="12" customWidth="1"/>
    <col min="2565" max="2565" width="15.5703125" style="12" customWidth="1"/>
    <col min="2566" max="2566" width="19" style="12" customWidth="1"/>
    <col min="2567" max="2567" width="8.5703125" style="12" customWidth="1"/>
    <col min="2568" max="2568" width="11.28515625" style="12" customWidth="1"/>
    <col min="2569" max="2569" width="17.85546875" style="12" customWidth="1"/>
    <col min="2570" max="2570" width="26.42578125" style="12" customWidth="1"/>
    <col min="2571" max="2571" width="15" style="12" customWidth="1"/>
    <col min="2572" max="2572" width="17.5703125" style="12" customWidth="1"/>
    <col min="2573" max="2816" width="9.140625" style="12"/>
    <col min="2817" max="2817" width="7.85546875" style="12" customWidth="1"/>
    <col min="2818" max="2818" width="23.42578125" style="12" customWidth="1"/>
    <col min="2819" max="2819" width="11.140625" style="12" customWidth="1"/>
    <col min="2820" max="2820" width="16.85546875" style="12" customWidth="1"/>
    <col min="2821" max="2821" width="15.5703125" style="12" customWidth="1"/>
    <col min="2822" max="2822" width="19" style="12" customWidth="1"/>
    <col min="2823" max="2823" width="8.5703125" style="12" customWidth="1"/>
    <col min="2824" max="2824" width="11.28515625" style="12" customWidth="1"/>
    <col min="2825" max="2825" width="17.85546875" style="12" customWidth="1"/>
    <col min="2826" max="2826" width="26.42578125" style="12" customWidth="1"/>
    <col min="2827" max="2827" width="15" style="12" customWidth="1"/>
    <col min="2828" max="2828" width="17.5703125" style="12" customWidth="1"/>
    <col min="2829" max="3072" width="9.140625" style="12"/>
    <col min="3073" max="3073" width="7.85546875" style="12" customWidth="1"/>
    <col min="3074" max="3074" width="23.42578125" style="12" customWidth="1"/>
    <col min="3075" max="3075" width="11.140625" style="12" customWidth="1"/>
    <col min="3076" max="3076" width="16.85546875" style="12" customWidth="1"/>
    <col min="3077" max="3077" width="15.5703125" style="12" customWidth="1"/>
    <col min="3078" max="3078" width="19" style="12" customWidth="1"/>
    <col min="3079" max="3079" width="8.5703125" style="12" customWidth="1"/>
    <col min="3080" max="3080" width="11.28515625" style="12" customWidth="1"/>
    <col min="3081" max="3081" width="17.85546875" style="12" customWidth="1"/>
    <col min="3082" max="3082" width="26.42578125" style="12" customWidth="1"/>
    <col min="3083" max="3083" width="15" style="12" customWidth="1"/>
    <col min="3084" max="3084" width="17.5703125" style="12" customWidth="1"/>
    <col min="3085" max="3328" width="9.140625" style="12"/>
    <col min="3329" max="3329" width="7.85546875" style="12" customWidth="1"/>
    <col min="3330" max="3330" width="23.42578125" style="12" customWidth="1"/>
    <col min="3331" max="3331" width="11.140625" style="12" customWidth="1"/>
    <col min="3332" max="3332" width="16.85546875" style="12" customWidth="1"/>
    <col min="3333" max="3333" width="15.5703125" style="12" customWidth="1"/>
    <col min="3334" max="3334" width="19" style="12" customWidth="1"/>
    <col min="3335" max="3335" width="8.5703125" style="12" customWidth="1"/>
    <col min="3336" max="3336" width="11.28515625" style="12" customWidth="1"/>
    <col min="3337" max="3337" width="17.85546875" style="12" customWidth="1"/>
    <col min="3338" max="3338" width="26.42578125" style="12" customWidth="1"/>
    <col min="3339" max="3339" width="15" style="12" customWidth="1"/>
    <col min="3340" max="3340" width="17.5703125" style="12" customWidth="1"/>
    <col min="3341" max="3584" width="9.140625" style="12"/>
    <col min="3585" max="3585" width="7.85546875" style="12" customWidth="1"/>
    <col min="3586" max="3586" width="23.42578125" style="12" customWidth="1"/>
    <col min="3587" max="3587" width="11.140625" style="12" customWidth="1"/>
    <col min="3588" max="3588" width="16.85546875" style="12" customWidth="1"/>
    <col min="3589" max="3589" width="15.5703125" style="12" customWidth="1"/>
    <col min="3590" max="3590" width="19" style="12" customWidth="1"/>
    <col min="3591" max="3591" width="8.5703125" style="12" customWidth="1"/>
    <col min="3592" max="3592" width="11.28515625" style="12" customWidth="1"/>
    <col min="3593" max="3593" width="17.85546875" style="12" customWidth="1"/>
    <col min="3594" max="3594" width="26.42578125" style="12" customWidth="1"/>
    <col min="3595" max="3595" width="15" style="12" customWidth="1"/>
    <col min="3596" max="3596" width="17.5703125" style="12" customWidth="1"/>
    <col min="3597" max="3840" width="9.140625" style="12"/>
    <col min="3841" max="3841" width="7.85546875" style="12" customWidth="1"/>
    <col min="3842" max="3842" width="23.42578125" style="12" customWidth="1"/>
    <col min="3843" max="3843" width="11.140625" style="12" customWidth="1"/>
    <col min="3844" max="3844" width="16.85546875" style="12" customWidth="1"/>
    <col min="3845" max="3845" width="15.5703125" style="12" customWidth="1"/>
    <col min="3846" max="3846" width="19" style="12" customWidth="1"/>
    <col min="3847" max="3847" width="8.5703125" style="12" customWidth="1"/>
    <col min="3848" max="3848" width="11.28515625" style="12" customWidth="1"/>
    <col min="3849" max="3849" width="17.85546875" style="12" customWidth="1"/>
    <col min="3850" max="3850" width="26.42578125" style="12" customWidth="1"/>
    <col min="3851" max="3851" width="15" style="12" customWidth="1"/>
    <col min="3852" max="3852" width="17.5703125" style="12" customWidth="1"/>
    <col min="3853" max="4096" width="9.140625" style="12"/>
    <col min="4097" max="4097" width="7.85546875" style="12" customWidth="1"/>
    <col min="4098" max="4098" width="23.42578125" style="12" customWidth="1"/>
    <col min="4099" max="4099" width="11.140625" style="12" customWidth="1"/>
    <col min="4100" max="4100" width="16.85546875" style="12" customWidth="1"/>
    <col min="4101" max="4101" width="15.5703125" style="12" customWidth="1"/>
    <col min="4102" max="4102" width="19" style="12" customWidth="1"/>
    <col min="4103" max="4103" width="8.5703125" style="12" customWidth="1"/>
    <col min="4104" max="4104" width="11.28515625" style="12" customWidth="1"/>
    <col min="4105" max="4105" width="17.85546875" style="12" customWidth="1"/>
    <col min="4106" max="4106" width="26.42578125" style="12" customWidth="1"/>
    <col min="4107" max="4107" width="15" style="12" customWidth="1"/>
    <col min="4108" max="4108" width="17.5703125" style="12" customWidth="1"/>
    <col min="4109" max="4352" width="9.140625" style="12"/>
    <col min="4353" max="4353" width="7.85546875" style="12" customWidth="1"/>
    <col min="4354" max="4354" width="23.42578125" style="12" customWidth="1"/>
    <col min="4355" max="4355" width="11.140625" style="12" customWidth="1"/>
    <col min="4356" max="4356" width="16.85546875" style="12" customWidth="1"/>
    <col min="4357" max="4357" width="15.5703125" style="12" customWidth="1"/>
    <col min="4358" max="4358" width="19" style="12" customWidth="1"/>
    <col min="4359" max="4359" width="8.5703125" style="12" customWidth="1"/>
    <col min="4360" max="4360" width="11.28515625" style="12" customWidth="1"/>
    <col min="4361" max="4361" width="17.85546875" style="12" customWidth="1"/>
    <col min="4362" max="4362" width="26.42578125" style="12" customWidth="1"/>
    <col min="4363" max="4363" width="15" style="12" customWidth="1"/>
    <col min="4364" max="4364" width="17.5703125" style="12" customWidth="1"/>
    <col min="4365" max="4608" width="9.140625" style="12"/>
    <col min="4609" max="4609" width="7.85546875" style="12" customWidth="1"/>
    <col min="4610" max="4610" width="23.42578125" style="12" customWidth="1"/>
    <col min="4611" max="4611" width="11.140625" style="12" customWidth="1"/>
    <col min="4612" max="4612" width="16.85546875" style="12" customWidth="1"/>
    <col min="4613" max="4613" width="15.5703125" style="12" customWidth="1"/>
    <col min="4614" max="4614" width="19" style="12" customWidth="1"/>
    <col min="4615" max="4615" width="8.5703125" style="12" customWidth="1"/>
    <col min="4616" max="4616" width="11.28515625" style="12" customWidth="1"/>
    <col min="4617" max="4617" width="17.85546875" style="12" customWidth="1"/>
    <col min="4618" max="4618" width="26.42578125" style="12" customWidth="1"/>
    <col min="4619" max="4619" width="15" style="12" customWidth="1"/>
    <col min="4620" max="4620" width="17.5703125" style="12" customWidth="1"/>
    <col min="4621" max="4864" width="9.140625" style="12"/>
    <col min="4865" max="4865" width="7.85546875" style="12" customWidth="1"/>
    <col min="4866" max="4866" width="23.42578125" style="12" customWidth="1"/>
    <col min="4867" max="4867" width="11.140625" style="12" customWidth="1"/>
    <col min="4868" max="4868" width="16.85546875" style="12" customWidth="1"/>
    <col min="4869" max="4869" width="15.5703125" style="12" customWidth="1"/>
    <col min="4870" max="4870" width="19" style="12" customWidth="1"/>
    <col min="4871" max="4871" width="8.5703125" style="12" customWidth="1"/>
    <col min="4872" max="4872" width="11.28515625" style="12" customWidth="1"/>
    <col min="4873" max="4873" width="17.85546875" style="12" customWidth="1"/>
    <col min="4874" max="4874" width="26.42578125" style="12" customWidth="1"/>
    <col min="4875" max="4875" width="15" style="12" customWidth="1"/>
    <col min="4876" max="4876" width="17.5703125" style="12" customWidth="1"/>
    <col min="4877" max="5120" width="9.140625" style="12"/>
    <col min="5121" max="5121" width="7.85546875" style="12" customWidth="1"/>
    <col min="5122" max="5122" width="23.42578125" style="12" customWidth="1"/>
    <col min="5123" max="5123" width="11.140625" style="12" customWidth="1"/>
    <col min="5124" max="5124" width="16.85546875" style="12" customWidth="1"/>
    <col min="5125" max="5125" width="15.5703125" style="12" customWidth="1"/>
    <col min="5126" max="5126" width="19" style="12" customWidth="1"/>
    <col min="5127" max="5127" width="8.5703125" style="12" customWidth="1"/>
    <col min="5128" max="5128" width="11.28515625" style="12" customWidth="1"/>
    <col min="5129" max="5129" width="17.85546875" style="12" customWidth="1"/>
    <col min="5130" max="5130" width="26.42578125" style="12" customWidth="1"/>
    <col min="5131" max="5131" width="15" style="12" customWidth="1"/>
    <col min="5132" max="5132" width="17.5703125" style="12" customWidth="1"/>
    <col min="5133" max="5376" width="9.140625" style="12"/>
    <col min="5377" max="5377" width="7.85546875" style="12" customWidth="1"/>
    <col min="5378" max="5378" width="23.42578125" style="12" customWidth="1"/>
    <col min="5379" max="5379" width="11.140625" style="12" customWidth="1"/>
    <col min="5380" max="5380" width="16.85546875" style="12" customWidth="1"/>
    <col min="5381" max="5381" width="15.5703125" style="12" customWidth="1"/>
    <col min="5382" max="5382" width="19" style="12" customWidth="1"/>
    <col min="5383" max="5383" width="8.5703125" style="12" customWidth="1"/>
    <col min="5384" max="5384" width="11.28515625" style="12" customWidth="1"/>
    <col min="5385" max="5385" width="17.85546875" style="12" customWidth="1"/>
    <col min="5386" max="5386" width="26.42578125" style="12" customWidth="1"/>
    <col min="5387" max="5387" width="15" style="12" customWidth="1"/>
    <col min="5388" max="5388" width="17.5703125" style="12" customWidth="1"/>
    <col min="5389" max="5632" width="9.140625" style="12"/>
    <col min="5633" max="5633" width="7.85546875" style="12" customWidth="1"/>
    <col min="5634" max="5634" width="23.42578125" style="12" customWidth="1"/>
    <col min="5635" max="5635" width="11.140625" style="12" customWidth="1"/>
    <col min="5636" max="5636" width="16.85546875" style="12" customWidth="1"/>
    <col min="5637" max="5637" width="15.5703125" style="12" customWidth="1"/>
    <col min="5638" max="5638" width="19" style="12" customWidth="1"/>
    <col min="5639" max="5639" width="8.5703125" style="12" customWidth="1"/>
    <col min="5640" max="5640" width="11.28515625" style="12" customWidth="1"/>
    <col min="5641" max="5641" width="17.85546875" style="12" customWidth="1"/>
    <col min="5642" max="5642" width="26.42578125" style="12" customWidth="1"/>
    <col min="5643" max="5643" width="15" style="12" customWidth="1"/>
    <col min="5644" max="5644" width="17.5703125" style="12" customWidth="1"/>
    <col min="5645" max="5888" width="9.140625" style="12"/>
    <col min="5889" max="5889" width="7.85546875" style="12" customWidth="1"/>
    <col min="5890" max="5890" width="23.42578125" style="12" customWidth="1"/>
    <col min="5891" max="5891" width="11.140625" style="12" customWidth="1"/>
    <col min="5892" max="5892" width="16.85546875" style="12" customWidth="1"/>
    <col min="5893" max="5893" width="15.5703125" style="12" customWidth="1"/>
    <col min="5894" max="5894" width="19" style="12" customWidth="1"/>
    <col min="5895" max="5895" width="8.5703125" style="12" customWidth="1"/>
    <col min="5896" max="5896" width="11.28515625" style="12" customWidth="1"/>
    <col min="5897" max="5897" width="17.85546875" style="12" customWidth="1"/>
    <col min="5898" max="5898" width="26.42578125" style="12" customWidth="1"/>
    <col min="5899" max="5899" width="15" style="12" customWidth="1"/>
    <col min="5900" max="5900" width="17.5703125" style="12" customWidth="1"/>
    <col min="5901" max="6144" width="9.140625" style="12"/>
    <col min="6145" max="6145" width="7.85546875" style="12" customWidth="1"/>
    <col min="6146" max="6146" width="23.42578125" style="12" customWidth="1"/>
    <col min="6147" max="6147" width="11.140625" style="12" customWidth="1"/>
    <col min="6148" max="6148" width="16.85546875" style="12" customWidth="1"/>
    <col min="6149" max="6149" width="15.5703125" style="12" customWidth="1"/>
    <col min="6150" max="6150" width="19" style="12" customWidth="1"/>
    <col min="6151" max="6151" width="8.5703125" style="12" customWidth="1"/>
    <col min="6152" max="6152" width="11.28515625" style="12" customWidth="1"/>
    <col min="6153" max="6153" width="17.85546875" style="12" customWidth="1"/>
    <col min="6154" max="6154" width="26.42578125" style="12" customWidth="1"/>
    <col min="6155" max="6155" width="15" style="12" customWidth="1"/>
    <col min="6156" max="6156" width="17.5703125" style="12" customWidth="1"/>
    <col min="6157" max="6400" width="9.140625" style="12"/>
    <col min="6401" max="6401" width="7.85546875" style="12" customWidth="1"/>
    <col min="6402" max="6402" width="23.42578125" style="12" customWidth="1"/>
    <col min="6403" max="6403" width="11.140625" style="12" customWidth="1"/>
    <col min="6404" max="6404" width="16.85546875" style="12" customWidth="1"/>
    <col min="6405" max="6405" width="15.5703125" style="12" customWidth="1"/>
    <col min="6406" max="6406" width="19" style="12" customWidth="1"/>
    <col min="6407" max="6407" width="8.5703125" style="12" customWidth="1"/>
    <col min="6408" max="6408" width="11.28515625" style="12" customWidth="1"/>
    <col min="6409" max="6409" width="17.85546875" style="12" customWidth="1"/>
    <col min="6410" max="6410" width="26.42578125" style="12" customWidth="1"/>
    <col min="6411" max="6411" width="15" style="12" customWidth="1"/>
    <col min="6412" max="6412" width="17.5703125" style="12" customWidth="1"/>
    <col min="6413" max="6656" width="9.140625" style="12"/>
    <col min="6657" max="6657" width="7.85546875" style="12" customWidth="1"/>
    <col min="6658" max="6658" width="23.42578125" style="12" customWidth="1"/>
    <col min="6659" max="6659" width="11.140625" style="12" customWidth="1"/>
    <col min="6660" max="6660" width="16.85546875" style="12" customWidth="1"/>
    <col min="6661" max="6661" width="15.5703125" style="12" customWidth="1"/>
    <col min="6662" max="6662" width="19" style="12" customWidth="1"/>
    <col min="6663" max="6663" width="8.5703125" style="12" customWidth="1"/>
    <col min="6664" max="6664" width="11.28515625" style="12" customWidth="1"/>
    <col min="6665" max="6665" width="17.85546875" style="12" customWidth="1"/>
    <col min="6666" max="6666" width="26.42578125" style="12" customWidth="1"/>
    <col min="6667" max="6667" width="15" style="12" customWidth="1"/>
    <col min="6668" max="6668" width="17.5703125" style="12" customWidth="1"/>
    <col min="6669" max="6912" width="9.140625" style="12"/>
    <col min="6913" max="6913" width="7.85546875" style="12" customWidth="1"/>
    <col min="6914" max="6914" width="23.42578125" style="12" customWidth="1"/>
    <col min="6915" max="6915" width="11.140625" style="12" customWidth="1"/>
    <col min="6916" max="6916" width="16.85546875" style="12" customWidth="1"/>
    <col min="6917" max="6917" width="15.5703125" style="12" customWidth="1"/>
    <col min="6918" max="6918" width="19" style="12" customWidth="1"/>
    <col min="6919" max="6919" width="8.5703125" style="12" customWidth="1"/>
    <col min="6920" max="6920" width="11.28515625" style="12" customWidth="1"/>
    <col min="6921" max="6921" width="17.85546875" style="12" customWidth="1"/>
    <col min="6922" max="6922" width="26.42578125" style="12" customWidth="1"/>
    <col min="6923" max="6923" width="15" style="12" customWidth="1"/>
    <col min="6924" max="6924" width="17.5703125" style="12" customWidth="1"/>
    <col min="6925" max="7168" width="9.140625" style="12"/>
    <col min="7169" max="7169" width="7.85546875" style="12" customWidth="1"/>
    <col min="7170" max="7170" width="23.42578125" style="12" customWidth="1"/>
    <col min="7171" max="7171" width="11.140625" style="12" customWidth="1"/>
    <col min="7172" max="7172" width="16.85546875" style="12" customWidth="1"/>
    <col min="7173" max="7173" width="15.5703125" style="12" customWidth="1"/>
    <col min="7174" max="7174" width="19" style="12" customWidth="1"/>
    <col min="7175" max="7175" width="8.5703125" style="12" customWidth="1"/>
    <col min="7176" max="7176" width="11.28515625" style="12" customWidth="1"/>
    <col min="7177" max="7177" width="17.85546875" style="12" customWidth="1"/>
    <col min="7178" max="7178" width="26.42578125" style="12" customWidth="1"/>
    <col min="7179" max="7179" width="15" style="12" customWidth="1"/>
    <col min="7180" max="7180" width="17.5703125" style="12" customWidth="1"/>
    <col min="7181" max="7424" width="9.140625" style="12"/>
    <col min="7425" max="7425" width="7.85546875" style="12" customWidth="1"/>
    <col min="7426" max="7426" width="23.42578125" style="12" customWidth="1"/>
    <col min="7427" max="7427" width="11.140625" style="12" customWidth="1"/>
    <col min="7428" max="7428" width="16.85546875" style="12" customWidth="1"/>
    <col min="7429" max="7429" width="15.5703125" style="12" customWidth="1"/>
    <col min="7430" max="7430" width="19" style="12" customWidth="1"/>
    <col min="7431" max="7431" width="8.5703125" style="12" customWidth="1"/>
    <col min="7432" max="7432" width="11.28515625" style="12" customWidth="1"/>
    <col min="7433" max="7433" width="17.85546875" style="12" customWidth="1"/>
    <col min="7434" max="7434" width="26.42578125" style="12" customWidth="1"/>
    <col min="7435" max="7435" width="15" style="12" customWidth="1"/>
    <col min="7436" max="7436" width="17.5703125" style="12" customWidth="1"/>
    <col min="7437" max="7680" width="9.140625" style="12"/>
    <col min="7681" max="7681" width="7.85546875" style="12" customWidth="1"/>
    <col min="7682" max="7682" width="23.42578125" style="12" customWidth="1"/>
    <col min="7683" max="7683" width="11.140625" style="12" customWidth="1"/>
    <col min="7684" max="7684" width="16.85546875" style="12" customWidth="1"/>
    <col min="7685" max="7685" width="15.5703125" style="12" customWidth="1"/>
    <col min="7686" max="7686" width="19" style="12" customWidth="1"/>
    <col min="7687" max="7687" width="8.5703125" style="12" customWidth="1"/>
    <col min="7688" max="7688" width="11.28515625" style="12" customWidth="1"/>
    <col min="7689" max="7689" width="17.85546875" style="12" customWidth="1"/>
    <col min="7690" max="7690" width="26.42578125" style="12" customWidth="1"/>
    <col min="7691" max="7691" width="15" style="12" customWidth="1"/>
    <col min="7692" max="7692" width="17.5703125" style="12" customWidth="1"/>
    <col min="7693" max="7936" width="9.140625" style="12"/>
    <col min="7937" max="7937" width="7.85546875" style="12" customWidth="1"/>
    <col min="7938" max="7938" width="23.42578125" style="12" customWidth="1"/>
    <col min="7939" max="7939" width="11.140625" style="12" customWidth="1"/>
    <col min="7940" max="7940" width="16.85546875" style="12" customWidth="1"/>
    <col min="7941" max="7941" width="15.5703125" style="12" customWidth="1"/>
    <col min="7942" max="7942" width="19" style="12" customWidth="1"/>
    <col min="7943" max="7943" width="8.5703125" style="12" customWidth="1"/>
    <col min="7944" max="7944" width="11.28515625" style="12" customWidth="1"/>
    <col min="7945" max="7945" width="17.85546875" style="12" customWidth="1"/>
    <col min="7946" max="7946" width="26.42578125" style="12" customWidth="1"/>
    <col min="7947" max="7947" width="15" style="12" customWidth="1"/>
    <col min="7948" max="7948" width="17.5703125" style="12" customWidth="1"/>
    <col min="7949" max="8192" width="9.140625" style="12"/>
    <col min="8193" max="8193" width="7.85546875" style="12" customWidth="1"/>
    <col min="8194" max="8194" width="23.42578125" style="12" customWidth="1"/>
    <col min="8195" max="8195" width="11.140625" style="12" customWidth="1"/>
    <col min="8196" max="8196" width="16.85546875" style="12" customWidth="1"/>
    <col min="8197" max="8197" width="15.5703125" style="12" customWidth="1"/>
    <col min="8198" max="8198" width="19" style="12" customWidth="1"/>
    <col min="8199" max="8199" width="8.5703125" style="12" customWidth="1"/>
    <col min="8200" max="8200" width="11.28515625" style="12" customWidth="1"/>
    <col min="8201" max="8201" width="17.85546875" style="12" customWidth="1"/>
    <col min="8202" max="8202" width="26.42578125" style="12" customWidth="1"/>
    <col min="8203" max="8203" width="15" style="12" customWidth="1"/>
    <col min="8204" max="8204" width="17.5703125" style="12" customWidth="1"/>
    <col min="8205" max="8448" width="9.140625" style="12"/>
    <col min="8449" max="8449" width="7.85546875" style="12" customWidth="1"/>
    <col min="8450" max="8450" width="23.42578125" style="12" customWidth="1"/>
    <col min="8451" max="8451" width="11.140625" style="12" customWidth="1"/>
    <col min="8452" max="8452" width="16.85546875" style="12" customWidth="1"/>
    <col min="8453" max="8453" width="15.5703125" style="12" customWidth="1"/>
    <col min="8454" max="8454" width="19" style="12" customWidth="1"/>
    <col min="8455" max="8455" width="8.5703125" style="12" customWidth="1"/>
    <col min="8456" max="8456" width="11.28515625" style="12" customWidth="1"/>
    <col min="8457" max="8457" width="17.85546875" style="12" customWidth="1"/>
    <col min="8458" max="8458" width="26.42578125" style="12" customWidth="1"/>
    <col min="8459" max="8459" width="15" style="12" customWidth="1"/>
    <col min="8460" max="8460" width="17.5703125" style="12" customWidth="1"/>
    <col min="8461" max="8704" width="9.140625" style="12"/>
    <col min="8705" max="8705" width="7.85546875" style="12" customWidth="1"/>
    <col min="8706" max="8706" width="23.42578125" style="12" customWidth="1"/>
    <col min="8707" max="8707" width="11.140625" style="12" customWidth="1"/>
    <col min="8708" max="8708" width="16.85546875" style="12" customWidth="1"/>
    <col min="8709" max="8709" width="15.5703125" style="12" customWidth="1"/>
    <col min="8710" max="8710" width="19" style="12" customWidth="1"/>
    <col min="8711" max="8711" width="8.5703125" style="12" customWidth="1"/>
    <col min="8712" max="8712" width="11.28515625" style="12" customWidth="1"/>
    <col min="8713" max="8713" width="17.85546875" style="12" customWidth="1"/>
    <col min="8714" max="8714" width="26.42578125" style="12" customWidth="1"/>
    <col min="8715" max="8715" width="15" style="12" customWidth="1"/>
    <col min="8716" max="8716" width="17.5703125" style="12" customWidth="1"/>
    <col min="8717" max="8960" width="9.140625" style="12"/>
    <col min="8961" max="8961" width="7.85546875" style="12" customWidth="1"/>
    <col min="8962" max="8962" width="23.42578125" style="12" customWidth="1"/>
    <col min="8963" max="8963" width="11.140625" style="12" customWidth="1"/>
    <col min="8964" max="8964" width="16.85546875" style="12" customWidth="1"/>
    <col min="8965" max="8965" width="15.5703125" style="12" customWidth="1"/>
    <col min="8966" max="8966" width="19" style="12" customWidth="1"/>
    <col min="8967" max="8967" width="8.5703125" style="12" customWidth="1"/>
    <col min="8968" max="8968" width="11.28515625" style="12" customWidth="1"/>
    <col min="8969" max="8969" width="17.85546875" style="12" customWidth="1"/>
    <col min="8970" max="8970" width="26.42578125" style="12" customWidth="1"/>
    <col min="8971" max="8971" width="15" style="12" customWidth="1"/>
    <col min="8972" max="8972" width="17.5703125" style="12" customWidth="1"/>
    <col min="8973" max="9216" width="9.140625" style="12"/>
    <col min="9217" max="9217" width="7.85546875" style="12" customWidth="1"/>
    <col min="9218" max="9218" width="23.42578125" style="12" customWidth="1"/>
    <col min="9219" max="9219" width="11.140625" style="12" customWidth="1"/>
    <col min="9220" max="9220" width="16.85546875" style="12" customWidth="1"/>
    <col min="9221" max="9221" width="15.5703125" style="12" customWidth="1"/>
    <col min="9222" max="9222" width="19" style="12" customWidth="1"/>
    <col min="9223" max="9223" width="8.5703125" style="12" customWidth="1"/>
    <col min="9224" max="9224" width="11.28515625" style="12" customWidth="1"/>
    <col min="9225" max="9225" width="17.85546875" style="12" customWidth="1"/>
    <col min="9226" max="9226" width="26.42578125" style="12" customWidth="1"/>
    <col min="9227" max="9227" width="15" style="12" customWidth="1"/>
    <col min="9228" max="9228" width="17.5703125" style="12" customWidth="1"/>
    <col min="9229" max="9472" width="9.140625" style="12"/>
    <col min="9473" max="9473" width="7.85546875" style="12" customWidth="1"/>
    <col min="9474" max="9474" width="23.42578125" style="12" customWidth="1"/>
    <col min="9475" max="9475" width="11.140625" style="12" customWidth="1"/>
    <col min="9476" max="9476" width="16.85546875" style="12" customWidth="1"/>
    <col min="9477" max="9477" width="15.5703125" style="12" customWidth="1"/>
    <col min="9478" max="9478" width="19" style="12" customWidth="1"/>
    <col min="9479" max="9479" width="8.5703125" style="12" customWidth="1"/>
    <col min="9480" max="9480" width="11.28515625" style="12" customWidth="1"/>
    <col min="9481" max="9481" width="17.85546875" style="12" customWidth="1"/>
    <col min="9482" max="9482" width="26.42578125" style="12" customWidth="1"/>
    <col min="9483" max="9483" width="15" style="12" customWidth="1"/>
    <col min="9484" max="9484" width="17.5703125" style="12" customWidth="1"/>
    <col min="9485" max="9728" width="9.140625" style="12"/>
    <col min="9729" max="9729" width="7.85546875" style="12" customWidth="1"/>
    <col min="9730" max="9730" width="23.42578125" style="12" customWidth="1"/>
    <col min="9731" max="9731" width="11.140625" style="12" customWidth="1"/>
    <col min="9732" max="9732" width="16.85546875" style="12" customWidth="1"/>
    <col min="9733" max="9733" width="15.5703125" style="12" customWidth="1"/>
    <col min="9734" max="9734" width="19" style="12" customWidth="1"/>
    <col min="9735" max="9735" width="8.5703125" style="12" customWidth="1"/>
    <col min="9736" max="9736" width="11.28515625" style="12" customWidth="1"/>
    <col min="9737" max="9737" width="17.85546875" style="12" customWidth="1"/>
    <col min="9738" max="9738" width="26.42578125" style="12" customWidth="1"/>
    <col min="9739" max="9739" width="15" style="12" customWidth="1"/>
    <col min="9740" max="9740" width="17.5703125" style="12" customWidth="1"/>
    <col min="9741" max="9984" width="9.140625" style="12"/>
    <col min="9985" max="9985" width="7.85546875" style="12" customWidth="1"/>
    <col min="9986" max="9986" width="23.42578125" style="12" customWidth="1"/>
    <col min="9987" max="9987" width="11.140625" style="12" customWidth="1"/>
    <col min="9988" max="9988" width="16.85546875" style="12" customWidth="1"/>
    <col min="9989" max="9989" width="15.5703125" style="12" customWidth="1"/>
    <col min="9990" max="9990" width="19" style="12" customWidth="1"/>
    <col min="9991" max="9991" width="8.5703125" style="12" customWidth="1"/>
    <col min="9992" max="9992" width="11.28515625" style="12" customWidth="1"/>
    <col min="9993" max="9993" width="17.85546875" style="12" customWidth="1"/>
    <col min="9994" max="9994" width="26.42578125" style="12" customWidth="1"/>
    <col min="9995" max="9995" width="15" style="12" customWidth="1"/>
    <col min="9996" max="9996" width="17.5703125" style="12" customWidth="1"/>
    <col min="9997" max="10240" width="9.140625" style="12"/>
    <col min="10241" max="10241" width="7.85546875" style="12" customWidth="1"/>
    <col min="10242" max="10242" width="23.42578125" style="12" customWidth="1"/>
    <col min="10243" max="10243" width="11.140625" style="12" customWidth="1"/>
    <col min="10244" max="10244" width="16.85546875" style="12" customWidth="1"/>
    <col min="10245" max="10245" width="15.5703125" style="12" customWidth="1"/>
    <col min="10246" max="10246" width="19" style="12" customWidth="1"/>
    <col min="10247" max="10247" width="8.5703125" style="12" customWidth="1"/>
    <col min="10248" max="10248" width="11.28515625" style="12" customWidth="1"/>
    <col min="10249" max="10249" width="17.85546875" style="12" customWidth="1"/>
    <col min="10250" max="10250" width="26.42578125" style="12" customWidth="1"/>
    <col min="10251" max="10251" width="15" style="12" customWidth="1"/>
    <col min="10252" max="10252" width="17.5703125" style="12" customWidth="1"/>
    <col min="10253" max="10496" width="9.140625" style="12"/>
    <col min="10497" max="10497" width="7.85546875" style="12" customWidth="1"/>
    <col min="10498" max="10498" width="23.42578125" style="12" customWidth="1"/>
    <col min="10499" max="10499" width="11.140625" style="12" customWidth="1"/>
    <col min="10500" max="10500" width="16.85546875" style="12" customWidth="1"/>
    <col min="10501" max="10501" width="15.5703125" style="12" customWidth="1"/>
    <col min="10502" max="10502" width="19" style="12" customWidth="1"/>
    <col min="10503" max="10503" width="8.5703125" style="12" customWidth="1"/>
    <col min="10504" max="10504" width="11.28515625" style="12" customWidth="1"/>
    <col min="10505" max="10505" width="17.85546875" style="12" customWidth="1"/>
    <col min="10506" max="10506" width="26.42578125" style="12" customWidth="1"/>
    <col min="10507" max="10507" width="15" style="12" customWidth="1"/>
    <col min="10508" max="10508" width="17.5703125" style="12" customWidth="1"/>
    <col min="10509" max="10752" width="9.140625" style="12"/>
    <col min="10753" max="10753" width="7.85546875" style="12" customWidth="1"/>
    <col min="10754" max="10754" width="23.42578125" style="12" customWidth="1"/>
    <col min="10755" max="10755" width="11.140625" style="12" customWidth="1"/>
    <col min="10756" max="10756" width="16.85546875" style="12" customWidth="1"/>
    <col min="10757" max="10757" width="15.5703125" style="12" customWidth="1"/>
    <col min="10758" max="10758" width="19" style="12" customWidth="1"/>
    <col min="10759" max="10759" width="8.5703125" style="12" customWidth="1"/>
    <col min="10760" max="10760" width="11.28515625" style="12" customWidth="1"/>
    <col min="10761" max="10761" width="17.85546875" style="12" customWidth="1"/>
    <col min="10762" max="10762" width="26.42578125" style="12" customWidth="1"/>
    <col min="10763" max="10763" width="15" style="12" customWidth="1"/>
    <col min="10764" max="10764" width="17.5703125" style="12" customWidth="1"/>
    <col min="10765" max="11008" width="9.140625" style="12"/>
    <col min="11009" max="11009" width="7.85546875" style="12" customWidth="1"/>
    <col min="11010" max="11010" width="23.42578125" style="12" customWidth="1"/>
    <col min="11011" max="11011" width="11.140625" style="12" customWidth="1"/>
    <col min="11012" max="11012" width="16.85546875" style="12" customWidth="1"/>
    <col min="11013" max="11013" width="15.5703125" style="12" customWidth="1"/>
    <col min="11014" max="11014" width="19" style="12" customWidth="1"/>
    <col min="11015" max="11015" width="8.5703125" style="12" customWidth="1"/>
    <col min="11016" max="11016" width="11.28515625" style="12" customWidth="1"/>
    <col min="11017" max="11017" width="17.85546875" style="12" customWidth="1"/>
    <col min="11018" max="11018" width="26.42578125" style="12" customWidth="1"/>
    <col min="11019" max="11019" width="15" style="12" customWidth="1"/>
    <col min="11020" max="11020" width="17.5703125" style="12" customWidth="1"/>
    <col min="11021" max="11264" width="9.140625" style="12"/>
    <col min="11265" max="11265" width="7.85546875" style="12" customWidth="1"/>
    <col min="11266" max="11266" width="23.42578125" style="12" customWidth="1"/>
    <col min="11267" max="11267" width="11.140625" style="12" customWidth="1"/>
    <col min="11268" max="11268" width="16.85546875" style="12" customWidth="1"/>
    <col min="11269" max="11269" width="15.5703125" style="12" customWidth="1"/>
    <col min="11270" max="11270" width="19" style="12" customWidth="1"/>
    <col min="11271" max="11271" width="8.5703125" style="12" customWidth="1"/>
    <col min="11272" max="11272" width="11.28515625" style="12" customWidth="1"/>
    <col min="11273" max="11273" width="17.85546875" style="12" customWidth="1"/>
    <col min="11274" max="11274" width="26.42578125" style="12" customWidth="1"/>
    <col min="11275" max="11275" width="15" style="12" customWidth="1"/>
    <col min="11276" max="11276" width="17.5703125" style="12" customWidth="1"/>
    <col min="11277" max="11520" width="9.140625" style="12"/>
    <col min="11521" max="11521" width="7.85546875" style="12" customWidth="1"/>
    <col min="11522" max="11522" width="23.42578125" style="12" customWidth="1"/>
    <col min="11523" max="11523" width="11.140625" style="12" customWidth="1"/>
    <col min="11524" max="11524" width="16.85546875" style="12" customWidth="1"/>
    <col min="11525" max="11525" width="15.5703125" style="12" customWidth="1"/>
    <col min="11526" max="11526" width="19" style="12" customWidth="1"/>
    <col min="11527" max="11527" width="8.5703125" style="12" customWidth="1"/>
    <col min="11528" max="11528" width="11.28515625" style="12" customWidth="1"/>
    <col min="11529" max="11529" width="17.85546875" style="12" customWidth="1"/>
    <col min="11530" max="11530" width="26.42578125" style="12" customWidth="1"/>
    <col min="11531" max="11531" width="15" style="12" customWidth="1"/>
    <col min="11532" max="11532" width="17.5703125" style="12" customWidth="1"/>
    <col min="11533" max="11776" width="9.140625" style="12"/>
    <col min="11777" max="11777" width="7.85546875" style="12" customWidth="1"/>
    <col min="11778" max="11778" width="23.42578125" style="12" customWidth="1"/>
    <col min="11779" max="11779" width="11.140625" style="12" customWidth="1"/>
    <col min="11780" max="11780" width="16.85546875" style="12" customWidth="1"/>
    <col min="11781" max="11781" width="15.5703125" style="12" customWidth="1"/>
    <col min="11782" max="11782" width="19" style="12" customWidth="1"/>
    <col min="11783" max="11783" width="8.5703125" style="12" customWidth="1"/>
    <col min="11784" max="11784" width="11.28515625" style="12" customWidth="1"/>
    <col min="11785" max="11785" width="17.85546875" style="12" customWidth="1"/>
    <col min="11786" max="11786" width="26.42578125" style="12" customWidth="1"/>
    <col min="11787" max="11787" width="15" style="12" customWidth="1"/>
    <col min="11788" max="11788" width="17.5703125" style="12" customWidth="1"/>
    <col min="11789" max="12032" width="9.140625" style="12"/>
    <col min="12033" max="12033" width="7.85546875" style="12" customWidth="1"/>
    <col min="12034" max="12034" width="23.42578125" style="12" customWidth="1"/>
    <col min="12035" max="12035" width="11.140625" style="12" customWidth="1"/>
    <col min="12036" max="12036" width="16.85546875" style="12" customWidth="1"/>
    <col min="12037" max="12037" width="15.5703125" style="12" customWidth="1"/>
    <col min="12038" max="12038" width="19" style="12" customWidth="1"/>
    <col min="12039" max="12039" width="8.5703125" style="12" customWidth="1"/>
    <col min="12040" max="12040" width="11.28515625" style="12" customWidth="1"/>
    <col min="12041" max="12041" width="17.85546875" style="12" customWidth="1"/>
    <col min="12042" max="12042" width="26.42578125" style="12" customWidth="1"/>
    <col min="12043" max="12043" width="15" style="12" customWidth="1"/>
    <col min="12044" max="12044" width="17.5703125" style="12" customWidth="1"/>
    <col min="12045" max="12288" width="9.140625" style="12"/>
    <col min="12289" max="12289" width="7.85546875" style="12" customWidth="1"/>
    <col min="12290" max="12290" width="23.42578125" style="12" customWidth="1"/>
    <col min="12291" max="12291" width="11.140625" style="12" customWidth="1"/>
    <col min="12292" max="12292" width="16.85546875" style="12" customWidth="1"/>
    <col min="12293" max="12293" width="15.5703125" style="12" customWidth="1"/>
    <col min="12294" max="12294" width="19" style="12" customWidth="1"/>
    <col min="12295" max="12295" width="8.5703125" style="12" customWidth="1"/>
    <col min="12296" max="12296" width="11.28515625" style="12" customWidth="1"/>
    <col min="12297" max="12297" width="17.85546875" style="12" customWidth="1"/>
    <col min="12298" max="12298" width="26.42578125" style="12" customWidth="1"/>
    <col min="12299" max="12299" width="15" style="12" customWidth="1"/>
    <col min="12300" max="12300" width="17.5703125" style="12" customWidth="1"/>
    <col min="12301" max="12544" width="9.140625" style="12"/>
    <col min="12545" max="12545" width="7.85546875" style="12" customWidth="1"/>
    <col min="12546" max="12546" width="23.42578125" style="12" customWidth="1"/>
    <col min="12547" max="12547" width="11.140625" style="12" customWidth="1"/>
    <col min="12548" max="12548" width="16.85546875" style="12" customWidth="1"/>
    <col min="12549" max="12549" width="15.5703125" style="12" customWidth="1"/>
    <col min="12550" max="12550" width="19" style="12" customWidth="1"/>
    <col min="12551" max="12551" width="8.5703125" style="12" customWidth="1"/>
    <col min="12552" max="12552" width="11.28515625" style="12" customWidth="1"/>
    <col min="12553" max="12553" width="17.85546875" style="12" customWidth="1"/>
    <col min="12554" max="12554" width="26.42578125" style="12" customWidth="1"/>
    <col min="12555" max="12555" width="15" style="12" customWidth="1"/>
    <col min="12556" max="12556" width="17.5703125" style="12" customWidth="1"/>
    <col min="12557" max="12800" width="9.140625" style="12"/>
    <col min="12801" max="12801" width="7.85546875" style="12" customWidth="1"/>
    <col min="12802" max="12802" width="23.42578125" style="12" customWidth="1"/>
    <col min="12803" max="12803" width="11.140625" style="12" customWidth="1"/>
    <col min="12804" max="12804" width="16.85546875" style="12" customWidth="1"/>
    <col min="12805" max="12805" width="15.5703125" style="12" customWidth="1"/>
    <col min="12806" max="12806" width="19" style="12" customWidth="1"/>
    <col min="12807" max="12807" width="8.5703125" style="12" customWidth="1"/>
    <col min="12808" max="12808" width="11.28515625" style="12" customWidth="1"/>
    <col min="12809" max="12809" width="17.85546875" style="12" customWidth="1"/>
    <col min="12810" max="12810" width="26.42578125" style="12" customWidth="1"/>
    <col min="12811" max="12811" width="15" style="12" customWidth="1"/>
    <col min="12812" max="12812" width="17.5703125" style="12" customWidth="1"/>
    <col min="12813" max="13056" width="9.140625" style="12"/>
    <col min="13057" max="13057" width="7.85546875" style="12" customWidth="1"/>
    <col min="13058" max="13058" width="23.42578125" style="12" customWidth="1"/>
    <col min="13059" max="13059" width="11.140625" style="12" customWidth="1"/>
    <col min="13060" max="13060" width="16.85546875" style="12" customWidth="1"/>
    <col min="13061" max="13061" width="15.5703125" style="12" customWidth="1"/>
    <col min="13062" max="13062" width="19" style="12" customWidth="1"/>
    <col min="13063" max="13063" width="8.5703125" style="12" customWidth="1"/>
    <col min="13064" max="13064" width="11.28515625" style="12" customWidth="1"/>
    <col min="13065" max="13065" width="17.85546875" style="12" customWidth="1"/>
    <col min="13066" max="13066" width="26.42578125" style="12" customWidth="1"/>
    <col min="13067" max="13067" width="15" style="12" customWidth="1"/>
    <col min="13068" max="13068" width="17.5703125" style="12" customWidth="1"/>
    <col min="13069" max="13312" width="9.140625" style="12"/>
    <col min="13313" max="13313" width="7.85546875" style="12" customWidth="1"/>
    <col min="13314" max="13314" width="23.42578125" style="12" customWidth="1"/>
    <col min="13315" max="13315" width="11.140625" style="12" customWidth="1"/>
    <col min="13316" max="13316" width="16.85546875" style="12" customWidth="1"/>
    <col min="13317" max="13317" width="15.5703125" style="12" customWidth="1"/>
    <col min="13318" max="13318" width="19" style="12" customWidth="1"/>
    <col min="13319" max="13319" width="8.5703125" style="12" customWidth="1"/>
    <col min="13320" max="13320" width="11.28515625" style="12" customWidth="1"/>
    <col min="13321" max="13321" width="17.85546875" style="12" customWidth="1"/>
    <col min="13322" max="13322" width="26.42578125" style="12" customWidth="1"/>
    <col min="13323" max="13323" width="15" style="12" customWidth="1"/>
    <col min="13324" max="13324" width="17.5703125" style="12" customWidth="1"/>
    <col min="13325" max="13568" width="9.140625" style="12"/>
    <col min="13569" max="13569" width="7.85546875" style="12" customWidth="1"/>
    <col min="13570" max="13570" width="23.42578125" style="12" customWidth="1"/>
    <col min="13571" max="13571" width="11.140625" style="12" customWidth="1"/>
    <col min="13572" max="13572" width="16.85546875" style="12" customWidth="1"/>
    <col min="13573" max="13573" width="15.5703125" style="12" customWidth="1"/>
    <col min="13574" max="13574" width="19" style="12" customWidth="1"/>
    <col min="13575" max="13575" width="8.5703125" style="12" customWidth="1"/>
    <col min="13576" max="13576" width="11.28515625" style="12" customWidth="1"/>
    <col min="13577" max="13577" width="17.85546875" style="12" customWidth="1"/>
    <col min="13578" max="13578" width="26.42578125" style="12" customWidth="1"/>
    <col min="13579" max="13579" width="15" style="12" customWidth="1"/>
    <col min="13580" max="13580" width="17.5703125" style="12" customWidth="1"/>
    <col min="13581" max="13824" width="9.140625" style="12"/>
    <col min="13825" max="13825" width="7.85546875" style="12" customWidth="1"/>
    <col min="13826" max="13826" width="23.42578125" style="12" customWidth="1"/>
    <col min="13827" max="13827" width="11.140625" style="12" customWidth="1"/>
    <col min="13828" max="13828" width="16.85546875" style="12" customWidth="1"/>
    <col min="13829" max="13829" width="15.5703125" style="12" customWidth="1"/>
    <col min="13830" max="13830" width="19" style="12" customWidth="1"/>
    <col min="13831" max="13831" width="8.5703125" style="12" customWidth="1"/>
    <col min="13832" max="13832" width="11.28515625" style="12" customWidth="1"/>
    <col min="13833" max="13833" width="17.85546875" style="12" customWidth="1"/>
    <col min="13834" max="13834" width="26.42578125" style="12" customWidth="1"/>
    <col min="13835" max="13835" width="15" style="12" customWidth="1"/>
    <col min="13836" max="13836" width="17.5703125" style="12" customWidth="1"/>
    <col min="13837" max="14080" width="9.140625" style="12"/>
    <col min="14081" max="14081" width="7.85546875" style="12" customWidth="1"/>
    <col min="14082" max="14082" width="23.42578125" style="12" customWidth="1"/>
    <col min="14083" max="14083" width="11.140625" style="12" customWidth="1"/>
    <col min="14084" max="14084" width="16.85546875" style="12" customWidth="1"/>
    <col min="14085" max="14085" width="15.5703125" style="12" customWidth="1"/>
    <col min="14086" max="14086" width="19" style="12" customWidth="1"/>
    <col min="14087" max="14087" width="8.5703125" style="12" customWidth="1"/>
    <col min="14088" max="14088" width="11.28515625" style="12" customWidth="1"/>
    <col min="14089" max="14089" width="17.85546875" style="12" customWidth="1"/>
    <col min="14090" max="14090" width="26.42578125" style="12" customWidth="1"/>
    <col min="14091" max="14091" width="15" style="12" customWidth="1"/>
    <col min="14092" max="14092" width="17.5703125" style="12" customWidth="1"/>
    <col min="14093" max="14336" width="9.140625" style="12"/>
    <col min="14337" max="14337" width="7.85546875" style="12" customWidth="1"/>
    <col min="14338" max="14338" width="23.42578125" style="12" customWidth="1"/>
    <col min="14339" max="14339" width="11.140625" style="12" customWidth="1"/>
    <col min="14340" max="14340" width="16.85546875" style="12" customWidth="1"/>
    <col min="14341" max="14341" width="15.5703125" style="12" customWidth="1"/>
    <col min="14342" max="14342" width="19" style="12" customWidth="1"/>
    <col min="14343" max="14343" width="8.5703125" style="12" customWidth="1"/>
    <col min="14344" max="14344" width="11.28515625" style="12" customWidth="1"/>
    <col min="14345" max="14345" width="17.85546875" style="12" customWidth="1"/>
    <col min="14346" max="14346" width="26.42578125" style="12" customWidth="1"/>
    <col min="14347" max="14347" width="15" style="12" customWidth="1"/>
    <col min="14348" max="14348" width="17.5703125" style="12" customWidth="1"/>
    <col min="14349" max="14592" width="9.140625" style="12"/>
    <col min="14593" max="14593" width="7.85546875" style="12" customWidth="1"/>
    <col min="14594" max="14594" width="23.42578125" style="12" customWidth="1"/>
    <col min="14595" max="14595" width="11.140625" style="12" customWidth="1"/>
    <col min="14596" max="14596" width="16.85546875" style="12" customWidth="1"/>
    <col min="14597" max="14597" width="15.5703125" style="12" customWidth="1"/>
    <col min="14598" max="14598" width="19" style="12" customWidth="1"/>
    <col min="14599" max="14599" width="8.5703125" style="12" customWidth="1"/>
    <col min="14600" max="14600" width="11.28515625" style="12" customWidth="1"/>
    <col min="14601" max="14601" width="17.85546875" style="12" customWidth="1"/>
    <col min="14602" max="14602" width="26.42578125" style="12" customWidth="1"/>
    <col min="14603" max="14603" width="15" style="12" customWidth="1"/>
    <col min="14604" max="14604" width="17.5703125" style="12" customWidth="1"/>
    <col min="14605" max="14848" width="9.140625" style="12"/>
    <col min="14849" max="14849" width="7.85546875" style="12" customWidth="1"/>
    <col min="14850" max="14850" width="23.42578125" style="12" customWidth="1"/>
    <col min="14851" max="14851" width="11.140625" style="12" customWidth="1"/>
    <col min="14852" max="14852" width="16.85546875" style="12" customWidth="1"/>
    <col min="14853" max="14853" width="15.5703125" style="12" customWidth="1"/>
    <col min="14854" max="14854" width="19" style="12" customWidth="1"/>
    <col min="14855" max="14855" width="8.5703125" style="12" customWidth="1"/>
    <col min="14856" max="14856" width="11.28515625" style="12" customWidth="1"/>
    <col min="14857" max="14857" width="17.85546875" style="12" customWidth="1"/>
    <col min="14858" max="14858" width="26.42578125" style="12" customWidth="1"/>
    <col min="14859" max="14859" width="15" style="12" customWidth="1"/>
    <col min="14860" max="14860" width="17.5703125" style="12" customWidth="1"/>
    <col min="14861" max="15104" width="9.140625" style="12"/>
    <col min="15105" max="15105" width="7.85546875" style="12" customWidth="1"/>
    <col min="15106" max="15106" width="23.42578125" style="12" customWidth="1"/>
    <col min="15107" max="15107" width="11.140625" style="12" customWidth="1"/>
    <col min="15108" max="15108" width="16.85546875" style="12" customWidth="1"/>
    <col min="15109" max="15109" width="15.5703125" style="12" customWidth="1"/>
    <col min="15110" max="15110" width="19" style="12" customWidth="1"/>
    <col min="15111" max="15111" width="8.5703125" style="12" customWidth="1"/>
    <col min="15112" max="15112" width="11.28515625" style="12" customWidth="1"/>
    <col min="15113" max="15113" width="17.85546875" style="12" customWidth="1"/>
    <col min="15114" max="15114" width="26.42578125" style="12" customWidth="1"/>
    <col min="15115" max="15115" width="15" style="12" customWidth="1"/>
    <col min="15116" max="15116" width="17.5703125" style="12" customWidth="1"/>
    <col min="15117" max="15360" width="9.140625" style="12"/>
    <col min="15361" max="15361" width="7.85546875" style="12" customWidth="1"/>
    <col min="15362" max="15362" width="23.42578125" style="12" customWidth="1"/>
    <col min="15363" max="15363" width="11.140625" style="12" customWidth="1"/>
    <col min="15364" max="15364" width="16.85546875" style="12" customWidth="1"/>
    <col min="15365" max="15365" width="15.5703125" style="12" customWidth="1"/>
    <col min="15366" max="15366" width="19" style="12" customWidth="1"/>
    <col min="15367" max="15367" width="8.5703125" style="12" customWidth="1"/>
    <col min="15368" max="15368" width="11.28515625" style="12" customWidth="1"/>
    <col min="15369" max="15369" width="17.85546875" style="12" customWidth="1"/>
    <col min="15370" max="15370" width="26.42578125" style="12" customWidth="1"/>
    <col min="15371" max="15371" width="15" style="12" customWidth="1"/>
    <col min="15372" max="15372" width="17.5703125" style="12" customWidth="1"/>
    <col min="15373" max="15616" width="9.140625" style="12"/>
    <col min="15617" max="15617" width="7.85546875" style="12" customWidth="1"/>
    <col min="15618" max="15618" width="23.42578125" style="12" customWidth="1"/>
    <col min="15619" max="15619" width="11.140625" style="12" customWidth="1"/>
    <col min="15620" max="15620" width="16.85546875" style="12" customWidth="1"/>
    <col min="15621" max="15621" width="15.5703125" style="12" customWidth="1"/>
    <col min="15622" max="15622" width="19" style="12" customWidth="1"/>
    <col min="15623" max="15623" width="8.5703125" style="12" customWidth="1"/>
    <col min="15624" max="15624" width="11.28515625" style="12" customWidth="1"/>
    <col min="15625" max="15625" width="17.85546875" style="12" customWidth="1"/>
    <col min="15626" max="15626" width="26.42578125" style="12" customWidth="1"/>
    <col min="15627" max="15627" width="15" style="12" customWidth="1"/>
    <col min="15628" max="15628" width="17.5703125" style="12" customWidth="1"/>
    <col min="15629" max="15872" width="9.140625" style="12"/>
    <col min="15873" max="15873" width="7.85546875" style="12" customWidth="1"/>
    <col min="15874" max="15874" width="23.42578125" style="12" customWidth="1"/>
    <col min="15875" max="15875" width="11.140625" style="12" customWidth="1"/>
    <col min="15876" max="15876" width="16.85546875" style="12" customWidth="1"/>
    <col min="15877" max="15877" width="15.5703125" style="12" customWidth="1"/>
    <col min="15878" max="15878" width="19" style="12" customWidth="1"/>
    <col min="15879" max="15879" width="8.5703125" style="12" customWidth="1"/>
    <col min="15880" max="15880" width="11.28515625" style="12" customWidth="1"/>
    <col min="15881" max="15881" width="17.85546875" style="12" customWidth="1"/>
    <col min="15882" max="15882" width="26.42578125" style="12" customWidth="1"/>
    <col min="15883" max="15883" width="15" style="12" customWidth="1"/>
    <col min="15884" max="15884" width="17.5703125" style="12" customWidth="1"/>
    <col min="15885" max="16128" width="9.140625" style="12"/>
    <col min="16129" max="16129" width="7.85546875" style="12" customWidth="1"/>
    <col min="16130" max="16130" width="23.42578125" style="12" customWidth="1"/>
    <col min="16131" max="16131" width="11.140625" style="12" customWidth="1"/>
    <col min="16132" max="16132" width="16.85546875" style="12" customWidth="1"/>
    <col min="16133" max="16133" width="15.5703125" style="12" customWidth="1"/>
    <col min="16134" max="16134" width="19" style="12" customWidth="1"/>
    <col min="16135" max="16135" width="8.5703125" style="12" customWidth="1"/>
    <col min="16136" max="16136" width="11.28515625" style="12" customWidth="1"/>
    <col min="16137" max="16137" width="17.85546875" style="12" customWidth="1"/>
    <col min="16138" max="16138" width="26.42578125" style="12" customWidth="1"/>
    <col min="16139" max="16139" width="15" style="12" customWidth="1"/>
    <col min="16140" max="16140" width="17.5703125" style="12" customWidth="1"/>
    <col min="16141" max="16384" width="9.140625" style="12"/>
  </cols>
  <sheetData>
    <row r="1" spans="1:12" s="40" customFormat="1" ht="32.25" customHeight="1" x14ac:dyDescent="0.25">
      <c r="K1" s="614" t="s">
        <v>441</v>
      </c>
      <c r="L1" s="614"/>
    </row>
    <row r="2" spans="1:12" s="2" customFormat="1" ht="11.25" x14ac:dyDescent="0.2"/>
    <row r="3" spans="1:12" s="2" customFormat="1" ht="11.25" customHeight="1" x14ac:dyDescent="0.2">
      <c r="A3" s="732" t="s">
        <v>442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</row>
    <row r="4" spans="1:12" s="14" customFormat="1" ht="10.5" x14ac:dyDescent="0.15"/>
    <row r="5" spans="1:12" s="2" customFormat="1" ht="12.75" customHeight="1" x14ac:dyDescent="0.2">
      <c r="E5" s="69" t="s">
        <v>2</v>
      </c>
      <c r="F5" s="660" t="str">
        <f>'Пр 1 (произв)'!M5</f>
        <v>Муниципальное предприятие Заполярного района "Севержилкомсервис"</v>
      </c>
      <c r="G5" s="661"/>
      <c r="H5" s="661"/>
      <c r="I5" s="661"/>
    </row>
    <row r="6" spans="1:12" s="2" customFormat="1" ht="12.75" customHeight="1" x14ac:dyDescent="0.2">
      <c r="E6" s="54"/>
      <c r="F6" s="571" t="s">
        <v>3</v>
      </c>
      <c r="G6" s="571"/>
      <c r="H6" s="571"/>
      <c r="I6" s="571"/>
    </row>
    <row r="7" spans="1:12" s="2" customFormat="1" ht="12.75" customHeight="1" x14ac:dyDescent="0.2">
      <c r="E7" s="54"/>
      <c r="F7" s="4"/>
      <c r="G7" s="4"/>
      <c r="H7" s="4"/>
      <c r="I7" s="4"/>
    </row>
    <row r="8" spans="1:12" s="2" customFormat="1" ht="13.5" customHeight="1" x14ac:dyDescent="0.2">
      <c r="F8" s="70" t="s">
        <v>4</v>
      </c>
      <c r="G8" s="26" t="s">
        <v>510</v>
      </c>
      <c r="H8" s="53" t="s">
        <v>5</v>
      </c>
    </row>
    <row r="9" spans="1:12" s="2" customFormat="1" ht="6" customHeight="1" x14ac:dyDescent="0.2">
      <c r="F9" s="70"/>
      <c r="G9" s="256"/>
      <c r="H9" s="53"/>
    </row>
    <row r="10" spans="1:12" s="2" customFormat="1" ht="6" customHeight="1" x14ac:dyDescent="0.2">
      <c r="F10" s="70"/>
      <c r="G10" s="256"/>
      <c r="H10" s="53"/>
    </row>
    <row r="11" spans="1:12" s="2" customFormat="1" ht="6" customHeight="1" x14ac:dyDescent="0.2">
      <c r="F11" s="70"/>
      <c r="G11" s="256"/>
      <c r="H11" s="53"/>
    </row>
    <row r="12" spans="1:12" s="2" customFormat="1" ht="11.25" x14ac:dyDescent="0.2">
      <c r="E12" s="54"/>
      <c r="H12" s="54"/>
      <c r="I12" s="54"/>
    </row>
    <row r="13" spans="1:12" s="27" customFormat="1" ht="30" customHeight="1" x14ac:dyDescent="0.2">
      <c r="A13" s="710" t="s">
        <v>8</v>
      </c>
      <c r="B13" s="710" t="s">
        <v>106</v>
      </c>
      <c r="C13" s="710" t="s">
        <v>443</v>
      </c>
      <c r="D13" s="710" t="s">
        <v>444</v>
      </c>
      <c r="E13" s="710" t="s">
        <v>406</v>
      </c>
      <c r="F13" s="710" t="s">
        <v>445</v>
      </c>
      <c r="G13" s="681" t="s">
        <v>446</v>
      </c>
      <c r="H13" s="682"/>
      <c r="I13" s="683"/>
      <c r="J13" s="710" t="s">
        <v>447</v>
      </c>
      <c r="K13" s="711" t="s">
        <v>424</v>
      </c>
      <c r="L13" s="711"/>
    </row>
    <row r="14" spans="1:12" s="27" customFormat="1" ht="128.25" customHeight="1" x14ac:dyDescent="0.2">
      <c r="A14" s="710"/>
      <c r="B14" s="710"/>
      <c r="C14" s="710"/>
      <c r="D14" s="710"/>
      <c r="E14" s="710"/>
      <c r="F14" s="710"/>
      <c r="G14" s="681" t="s">
        <v>448</v>
      </c>
      <c r="H14" s="683"/>
      <c r="I14" s="72" t="s">
        <v>449</v>
      </c>
      <c r="J14" s="710"/>
      <c r="K14" s="96" t="s">
        <v>433</v>
      </c>
      <c r="L14" s="72" t="s">
        <v>434</v>
      </c>
    </row>
    <row r="15" spans="1:12" s="27" customFormat="1" ht="11.25" x14ac:dyDescent="0.2">
      <c r="A15" s="73">
        <v>1</v>
      </c>
      <c r="B15" s="87">
        <v>2</v>
      </c>
      <c r="C15" s="73">
        <v>3</v>
      </c>
      <c r="D15" s="73">
        <v>4</v>
      </c>
      <c r="E15" s="73">
        <v>5</v>
      </c>
      <c r="F15" s="73">
        <v>6</v>
      </c>
      <c r="G15" s="692">
        <v>7</v>
      </c>
      <c r="H15" s="693"/>
      <c r="I15" s="73">
        <v>8</v>
      </c>
      <c r="J15" s="87">
        <v>9</v>
      </c>
      <c r="K15" s="74" t="s">
        <v>234</v>
      </c>
      <c r="L15" s="74" t="s">
        <v>235</v>
      </c>
    </row>
    <row r="16" spans="1:12" s="76" customFormat="1" ht="36.75" customHeight="1" x14ac:dyDescent="0.25">
      <c r="A16" s="170" t="str">
        <f>'Пр 12 (произв)-'!A17</f>
        <v>0.3</v>
      </c>
      <c r="B16" s="170" t="str">
        <f>'Пр 12 (произв)-'!B17</f>
        <v>Модернизация, техническое перевооружение, всего</v>
      </c>
      <c r="C16" s="36" t="s">
        <v>1600</v>
      </c>
      <c r="D16" s="88" t="s">
        <v>1600</v>
      </c>
      <c r="E16" s="88" t="s">
        <v>1600</v>
      </c>
      <c r="F16" s="88" t="s">
        <v>1600</v>
      </c>
      <c r="G16" s="730" t="s">
        <v>1600</v>
      </c>
      <c r="H16" s="731"/>
      <c r="I16" s="88" t="s">
        <v>1600</v>
      </c>
      <c r="J16" s="97" t="s">
        <v>1600</v>
      </c>
      <c r="K16" s="88" t="s">
        <v>1600</v>
      </c>
      <c r="L16" s="88" t="s">
        <v>1600</v>
      </c>
    </row>
    <row r="17" spans="1:12" ht="36.75" customHeight="1" x14ac:dyDescent="0.25">
      <c r="A17" s="170" t="str">
        <f>'Пр 12 (произв)-'!A18</f>
        <v>0.5</v>
      </c>
      <c r="B17" s="170" t="str">
        <f>'Пр 12 (произв)-'!B18</f>
        <v>Новое строительство, всего</v>
      </c>
      <c r="C17" s="36" t="s">
        <v>1600</v>
      </c>
      <c r="D17" s="88" t="s">
        <v>1600</v>
      </c>
      <c r="E17" s="88" t="s">
        <v>1600</v>
      </c>
      <c r="F17" s="88" t="s">
        <v>1600</v>
      </c>
      <c r="G17" s="730" t="s">
        <v>1600</v>
      </c>
      <c r="H17" s="731"/>
      <c r="I17" s="88" t="s">
        <v>1600</v>
      </c>
      <c r="J17" s="97" t="s">
        <v>1600</v>
      </c>
      <c r="K17" s="88" t="s">
        <v>1600</v>
      </c>
      <c r="L17" s="88" t="s">
        <v>1600</v>
      </c>
    </row>
  </sheetData>
  <mergeCells count="17">
    <mergeCell ref="K1:L1"/>
    <mergeCell ref="A3:L3"/>
    <mergeCell ref="F5:I5"/>
    <mergeCell ref="F6:I6"/>
    <mergeCell ref="A13:A14"/>
    <mergeCell ref="B13:B14"/>
    <mergeCell ref="C13:C14"/>
    <mergeCell ref="D13:D14"/>
    <mergeCell ref="E13:E14"/>
    <mergeCell ref="F13:F14"/>
    <mergeCell ref="G13:I13"/>
    <mergeCell ref="J13:J14"/>
    <mergeCell ref="K13:L13"/>
    <mergeCell ref="G14:H14"/>
    <mergeCell ref="G15:H15"/>
    <mergeCell ref="G17:H17"/>
    <mergeCell ref="G16:H16"/>
  </mergeCells>
  <pageMargins left="0.78740157480314965" right="0.78740157480314965" top="0.78740157480314965" bottom="0.39370078740157483" header="0.19685039370078741" footer="0.19685039370078741"/>
  <pageSetup paperSize="8" pageOrder="overThenDown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48"/>
  <sheetViews>
    <sheetView view="pageBreakPreview" topLeftCell="A25" zoomScaleNormal="100" zoomScaleSheetLayoutView="100" workbookViewId="0">
      <selection activeCell="B44" sqref="B44"/>
    </sheetView>
  </sheetViews>
  <sheetFormatPr defaultRowHeight="12.75" outlineLevelCol="1" x14ac:dyDescent="0.2"/>
  <cols>
    <col min="1" max="1" width="9.140625" style="485"/>
    <col min="2" max="2" width="39.140625" style="485" customWidth="1"/>
    <col min="3" max="4" width="12.28515625" style="485" customWidth="1"/>
    <col min="5" max="5" width="13" style="485" customWidth="1"/>
    <col min="6" max="6" width="12.42578125" style="485" customWidth="1"/>
    <col min="7" max="7" width="11.140625" style="485" customWidth="1"/>
    <col min="8" max="8" width="10.85546875" style="485" hidden="1" customWidth="1" outlineLevel="1"/>
    <col min="9" max="9" width="10.85546875" style="485" bestFit="1" customWidth="1" collapsed="1"/>
    <col min="10" max="257" width="9.140625" style="485"/>
    <col min="258" max="258" width="39.140625" style="485" customWidth="1"/>
    <col min="259" max="260" width="12.28515625" style="485" customWidth="1"/>
    <col min="261" max="261" width="13" style="485" customWidth="1"/>
    <col min="262" max="262" width="10.85546875" style="485" customWidth="1"/>
    <col min="263" max="263" width="11.140625" style="485" customWidth="1"/>
    <col min="264" max="264" width="10.85546875" style="485" customWidth="1"/>
    <col min="265" max="513" width="9.140625" style="485"/>
    <col min="514" max="514" width="39.140625" style="485" customWidth="1"/>
    <col min="515" max="516" width="12.28515625" style="485" customWidth="1"/>
    <col min="517" max="517" width="13" style="485" customWidth="1"/>
    <col min="518" max="518" width="10.85546875" style="485" customWidth="1"/>
    <col min="519" max="519" width="11.140625" style="485" customWidth="1"/>
    <col min="520" max="520" width="10.85546875" style="485" customWidth="1"/>
    <col min="521" max="769" width="9.140625" style="485"/>
    <col min="770" max="770" width="39.140625" style="485" customWidth="1"/>
    <col min="771" max="772" width="12.28515625" style="485" customWidth="1"/>
    <col min="773" max="773" width="13" style="485" customWidth="1"/>
    <col min="774" max="774" width="10.85546875" style="485" customWidth="1"/>
    <col min="775" max="775" width="11.140625" style="485" customWidth="1"/>
    <col min="776" max="776" width="10.85546875" style="485" customWidth="1"/>
    <col min="777" max="1025" width="9.140625" style="485"/>
    <col min="1026" max="1026" width="39.140625" style="485" customWidth="1"/>
    <col min="1027" max="1028" width="12.28515625" style="485" customWidth="1"/>
    <col min="1029" max="1029" width="13" style="485" customWidth="1"/>
    <col min="1030" max="1030" width="10.85546875" style="485" customWidth="1"/>
    <col min="1031" max="1031" width="11.140625" style="485" customWidth="1"/>
    <col min="1032" max="1032" width="10.85546875" style="485" customWidth="1"/>
    <col min="1033" max="1281" width="9.140625" style="485"/>
    <col min="1282" max="1282" width="39.140625" style="485" customWidth="1"/>
    <col min="1283" max="1284" width="12.28515625" style="485" customWidth="1"/>
    <col min="1285" max="1285" width="13" style="485" customWidth="1"/>
    <col min="1286" max="1286" width="10.85546875" style="485" customWidth="1"/>
    <col min="1287" max="1287" width="11.140625" style="485" customWidth="1"/>
    <col min="1288" max="1288" width="10.85546875" style="485" customWidth="1"/>
    <col min="1289" max="1537" width="9.140625" style="485"/>
    <col min="1538" max="1538" width="39.140625" style="485" customWidth="1"/>
    <col min="1539" max="1540" width="12.28515625" style="485" customWidth="1"/>
    <col min="1541" max="1541" width="13" style="485" customWidth="1"/>
    <col min="1542" max="1542" width="10.85546875" style="485" customWidth="1"/>
    <col min="1543" max="1543" width="11.140625" style="485" customWidth="1"/>
    <col min="1544" max="1544" width="10.85546875" style="485" customWidth="1"/>
    <col min="1545" max="1793" width="9.140625" style="485"/>
    <col min="1794" max="1794" width="39.140625" style="485" customWidth="1"/>
    <col min="1795" max="1796" width="12.28515625" style="485" customWidth="1"/>
    <col min="1797" max="1797" width="13" style="485" customWidth="1"/>
    <col min="1798" max="1798" width="10.85546875" style="485" customWidth="1"/>
    <col min="1799" max="1799" width="11.140625" style="485" customWidth="1"/>
    <col min="1800" max="1800" width="10.85546875" style="485" customWidth="1"/>
    <col min="1801" max="2049" width="9.140625" style="485"/>
    <col min="2050" max="2050" width="39.140625" style="485" customWidth="1"/>
    <col min="2051" max="2052" width="12.28515625" style="485" customWidth="1"/>
    <col min="2053" max="2053" width="13" style="485" customWidth="1"/>
    <col min="2054" max="2054" width="10.85546875" style="485" customWidth="1"/>
    <col min="2055" max="2055" width="11.140625" style="485" customWidth="1"/>
    <col min="2056" max="2056" width="10.85546875" style="485" customWidth="1"/>
    <col min="2057" max="2305" width="9.140625" style="485"/>
    <col min="2306" max="2306" width="39.140625" style="485" customWidth="1"/>
    <col min="2307" max="2308" width="12.28515625" style="485" customWidth="1"/>
    <col min="2309" max="2309" width="13" style="485" customWidth="1"/>
    <col min="2310" max="2310" width="10.85546875" style="485" customWidth="1"/>
    <col min="2311" max="2311" width="11.140625" style="485" customWidth="1"/>
    <col min="2312" max="2312" width="10.85546875" style="485" customWidth="1"/>
    <col min="2313" max="2561" width="9.140625" style="485"/>
    <col min="2562" max="2562" width="39.140625" style="485" customWidth="1"/>
    <col min="2563" max="2564" width="12.28515625" style="485" customWidth="1"/>
    <col min="2565" max="2565" width="13" style="485" customWidth="1"/>
    <col min="2566" max="2566" width="10.85546875" style="485" customWidth="1"/>
    <col min="2567" max="2567" width="11.140625" style="485" customWidth="1"/>
    <col min="2568" max="2568" width="10.85546875" style="485" customWidth="1"/>
    <col min="2569" max="2817" width="9.140625" style="485"/>
    <col min="2818" max="2818" width="39.140625" style="485" customWidth="1"/>
    <col min="2819" max="2820" width="12.28515625" style="485" customWidth="1"/>
    <col min="2821" max="2821" width="13" style="485" customWidth="1"/>
    <col min="2822" max="2822" width="10.85546875" style="485" customWidth="1"/>
    <col min="2823" max="2823" width="11.140625" style="485" customWidth="1"/>
    <col min="2824" max="2824" width="10.85546875" style="485" customWidth="1"/>
    <col min="2825" max="3073" width="9.140625" style="485"/>
    <col min="3074" max="3074" width="39.140625" style="485" customWidth="1"/>
    <col min="3075" max="3076" width="12.28515625" style="485" customWidth="1"/>
    <col min="3077" max="3077" width="13" style="485" customWidth="1"/>
    <col min="3078" max="3078" width="10.85546875" style="485" customWidth="1"/>
    <col min="3079" max="3079" width="11.140625" style="485" customWidth="1"/>
    <col min="3080" max="3080" width="10.85546875" style="485" customWidth="1"/>
    <col min="3081" max="3329" width="9.140625" style="485"/>
    <col min="3330" max="3330" width="39.140625" style="485" customWidth="1"/>
    <col min="3331" max="3332" width="12.28515625" style="485" customWidth="1"/>
    <col min="3333" max="3333" width="13" style="485" customWidth="1"/>
    <col min="3334" max="3334" width="10.85546875" style="485" customWidth="1"/>
    <col min="3335" max="3335" width="11.140625" style="485" customWidth="1"/>
    <col min="3336" max="3336" width="10.85546875" style="485" customWidth="1"/>
    <col min="3337" max="3585" width="9.140625" style="485"/>
    <col min="3586" max="3586" width="39.140625" style="485" customWidth="1"/>
    <col min="3587" max="3588" width="12.28515625" style="485" customWidth="1"/>
    <col min="3589" max="3589" width="13" style="485" customWidth="1"/>
    <col min="3590" max="3590" width="10.85546875" style="485" customWidth="1"/>
    <col min="3591" max="3591" width="11.140625" style="485" customWidth="1"/>
    <col min="3592" max="3592" width="10.85546875" style="485" customWidth="1"/>
    <col min="3593" max="3841" width="9.140625" style="485"/>
    <col min="3842" max="3842" width="39.140625" style="485" customWidth="1"/>
    <col min="3843" max="3844" width="12.28515625" style="485" customWidth="1"/>
    <col min="3845" max="3845" width="13" style="485" customWidth="1"/>
    <col min="3846" max="3846" width="10.85546875" style="485" customWidth="1"/>
    <col min="3847" max="3847" width="11.140625" style="485" customWidth="1"/>
    <col min="3848" max="3848" width="10.85546875" style="485" customWidth="1"/>
    <col min="3849" max="4097" width="9.140625" style="485"/>
    <col min="4098" max="4098" width="39.140625" style="485" customWidth="1"/>
    <col min="4099" max="4100" width="12.28515625" style="485" customWidth="1"/>
    <col min="4101" max="4101" width="13" style="485" customWidth="1"/>
    <col min="4102" max="4102" width="10.85546875" style="485" customWidth="1"/>
    <col min="4103" max="4103" width="11.140625" style="485" customWidth="1"/>
    <col min="4104" max="4104" width="10.85546875" style="485" customWidth="1"/>
    <col min="4105" max="4353" width="9.140625" style="485"/>
    <col min="4354" max="4354" width="39.140625" style="485" customWidth="1"/>
    <col min="4355" max="4356" width="12.28515625" style="485" customWidth="1"/>
    <col min="4357" max="4357" width="13" style="485" customWidth="1"/>
    <col min="4358" max="4358" width="10.85546875" style="485" customWidth="1"/>
    <col min="4359" max="4359" width="11.140625" style="485" customWidth="1"/>
    <col min="4360" max="4360" width="10.85546875" style="485" customWidth="1"/>
    <col min="4361" max="4609" width="9.140625" style="485"/>
    <col min="4610" max="4610" width="39.140625" style="485" customWidth="1"/>
    <col min="4611" max="4612" width="12.28515625" style="485" customWidth="1"/>
    <col min="4613" max="4613" width="13" style="485" customWidth="1"/>
    <col min="4614" max="4614" width="10.85546875" style="485" customWidth="1"/>
    <col min="4615" max="4615" width="11.140625" style="485" customWidth="1"/>
    <col min="4616" max="4616" width="10.85546875" style="485" customWidth="1"/>
    <col min="4617" max="4865" width="9.140625" style="485"/>
    <col min="4866" max="4866" width="39.140625" style="485" customWidth="1"/>
    <col min="4867" max="4868" width="12.28515625" style="485" customWidth="1"/>
    <col min="4869" max="4869" width="13" style="485" customWidth="1"/>
    <col min="4870" max="4870" width="10.85546875" style="485" customWidth="1"/>
    <col min="4871" max="4871" width="11.140625" style="485" customWidth="1"/>
    <col min="4872" max="4872" width="10.85546875" style="485" customWidth="1"/>
    <col min="4873" max="5121" width="9.140625" style="485"/>
    <col min="5122" max="5122" width="39.140625" style="485" customWidth="1"/>
    <col min="5123" max="5124" width="12.28515625" style="485" customWidth="1"/>
    <col min="5125" max="5125" width="13" style="485" customWidth="1"/>
    <col min="5126" max="5126" width="10.85546875" style="485" customWidth="1"/>
    <col min="5127" max="5127" width="11.140625" style="485" customWidth="1"/>
    <col min="5128" max="5128" width="10.85546875" style="485" customWidth="1"/>
    <col min="5129" max="5377" width="9.140625" style="485"/>
    <col min="5378" max="5378" width="39.140625" style="485" customWidth="1"/>
    <col min="5379" max="5380" width="12.28515625" style="485" customWidth="1"/>
    <col min="5381" max="5381" width="13" style="485" customWidth="1"/>
    <col min="5382" max="5382" width="10.85546875" style="485" customWidth="1"/>
    <col min="5383" max="5383" width="11.140625" style="485" customWidth="1"/>
    <col min="5384" max="5384" width="10.85546875" style="485" customWidth="1"/>
    <col min="5385" max="5633" width="9.140625" style="485"/>
    <col min="5634" max="5634" width="39.140625" style="485" customWidth="1"/>
    <col min="5635" max="5636" width="12.28515625" style="485" customWidth="1"/>
    <col min="5637" max="5637" width="13" style="485" customWidth="1"/>
    <col min="5638" max="5638" width="10.85546875" style="485" customWidth="1"/>
    <col min="5639" max="5639" width="11.140625" style="485" customWidth="1"/>
    <col min="5640" max="5640" width="10.85546875" style="485" customWidth="1"/>
    <col min="5641" max="5889" width="9.140625" style="485"/>
    <col min="5890" max="5890" width="39.140625" style="485" customWidth="1"/>
    <col min="5891" max="5892" width="12.28515625" style="485" customWidth="1"/>
    <col min="5893" max="5893" width="13" style="485" customWidth="1"/>
    <col min="5894" max="5894" width="10.85546875" style="485" customWidth="1"/>
    <col min="5895" max="5895" width="11.140625" style="485" customWidth="1"/>
    <col min="5896" max="5896" width="10.85546875" style="485" customWidth="1"/>
    <col min="5897" max="6145" width="9.140625" style="485"/>
    <col min="6146" max="6146" width="39.140625" style="485" customWidth="1"/>
    <col min="6147" max="6148" width="12.28515625" style="485" customWidth="1"/>
    <col min="6149" max="6149" width="13" style="485" customWidth="1"/>
    <col min="6150" max="6150" width="10.85546875" style="485" customWidth="1"/>
    <col min="6151" max="6151" width="11.140625" style="485" customWidth="1"/>
    <col min="6152" max="6152" width="10.85546875" style="485" customWidth="1"/>
    <col min="6153" max="6401" width="9.140625" style="485"/>
    <col min="6402" max="6402" width="39.140625" style="485" customWidth="1"/>
    <col min="6403" max="6404" width="12.28515625" style="485" customWidth="1"/>
    <col min="6405" max="6405" width="13" style="485" customWidth="1"/>
    <col min="6406" max="6406" width="10.85546875" style="485" customWidth="1"/>
    <col min="6407" max="6407" width="11.140625" style="485" customWidth="1"/>
    <col min="6408" max="6408" width="10.85546875" style="485" customWidth="1"/>
    <col min="6409" max="6657" width="9.140625" style="485"/>
    <col min="6658" max="6658" width="39.140625" style="485" customWidth="1"/>
    <col min="6659" max="6660" width="12.28515625" style="485" customWidth="1"/>
    <col min="6661" max="6661" width="13" style="485" customWidth="1"/>
    <col min="6662" max="6662" width="10.85546875" style="485" customWidth="1"/>
    <col min="6663" max="6663" width="11.140625" style="485" customWidth="1"/>
    <col min="6664" max="6664" width="10.85546875" style="485" customWidth="1"/>
    <col min="6665" max="6913" width="9.140625" style="485"/>
    <col min="6914" max="6914" width="39.140625" style="485" customWidth="1"/>
    <col min="6915" max="6916" width="12.28515625" style="485" customWidth="1"/>
    <col min="6917" max="6917" width="13" style="485" customWidth="1"/>
    <col min="6918" max="6918" width="10.85546875" style="485" customWidth="1"/>
    <col min="6919" max="6919" width="11.140625" style="485" customWidth="1"/>
    <col min="6920" max="6920" width="10.85546875" style="485" customWidth="1"/>
    <col min="6921" max="7169" width="9.140625" style="485"/>
    <col min="7170" max="7170" width="39.140625" style="485" customWidth="1"/>
    <col min="7171" max="7172" width="12.28515625" style="485" customWidth="1"/>
    <col min="7173" max="7173" width="13" style="485" customWidth="1"/>
    <col min="7174" max="7174" width="10.85546875" style="485" customWidth="1"/>
    <col min="7175" max="7175" width="11.140625" style="485" customWidth="1"/>
    <col min="7176" max="7176" width="10.85546875" style="485" customWidth="1"/>
    <col min="7177" max="7425" width="9.140625" style="485"/>
    <col min="7426" max="7426" width="39.140625" style="485" customWidth="1"/>
    <col min="7427" max="7428" width="12.28515625" style="485" customWidth="1"/>
    <col min="7429" max="7429" width="13" style="485" customWidth="1"/>
    <col min="7430" max="7430" width="10.85546875" style="485" customWidth="1"/>
    <col min="7431" max="7431" width="11.140625" style="485" customWidth="1"/>
    <col min="7432" max="7432" width="10.85546875" style="485" customWidth="1"/>
    <col min="7433" max="7681" width="9.140625" style="485"/>
    <col min="7682" max="7682" width="39.140625" style="485" customWidth="1"/>
    <col min="7683" max="7684" width="12.28515625" style="485" customWidth="1"/>
    <col min="7685" max="7685" width="13" style="485" customWidth="1"/>
    <col min="7686" max="7686" width="10.85546875" style="485" customWidth="1"/>
    <col min="7687" max="7687" width="11.140625" style="485" customWidth="1"/>
    <col min="7688" max="7688" width="10.85546875" style="485" customWidth="1"/>
    <col min="7689" max="7937" width="9.140625" style="485"/>
    <col min="7938" max="7938" width="39.140625" style="485" customWidth="1"/>
    <col min="7939" max="7940" width="12.28515625" style="485" customWidth="1"/>
    <col min="7941" max="7941" width="13" style="485" customWidth="1"/>
    <col min="7942" max="7942" width="10.85546875" style="485" customWidth="1"/>
    <col min="7943" max="7943" width="11.140625" style="485" customWidth="1"/>
    <col min="7944" max="7944" width="10.85546875" style="485" customWidth="1"/>
    <col min="7945" max="8193" width="9.140625" style="485"/>
    <col min="8194" max="8194" width="39.140625" style="485" customWidth="1"/>
    <col min="8195" max="8196" width="12.28515625" style="485" customWidth="1"/>
    <col min="8197" max="8197" width="13" style="485" customWidth="1"/>
    <col min="8198" max="8198" width="10.85546875" style="485" customWidth="1"/>
    <col min="8199" max="8199" width="11.140625" style="485" customWidth="1"/>
    <col min="8200" max="8200" width="10.85546875" style="485" customWidth="1"/>
    <col min="8201" max="8449" width="9.140625" style="485"/>
    <col min="8450" max="8450" width="39.140625" style="485" customWidth="1"/>
    <col min="8451" max="8452" width="12.28515625" style="485" customWidth="1"/>
    <col min="8453" max="8453" width="13" style="485" customWidth="1"/>
    <col min="8454" max="8454" width="10.85546875" style="485" customWidth="1"/>
    <col min="8455" max="8455" width="11.140625" style="485" customWidth="1"/>
    <col min="8456" max="8456" width="10.85546875" style="485" customWidth="1"/>
    <col min="8457" max="8705" width="9.140625" style="485"/>
    <col min="8706" max="8706" width="39.140625" style="485" customWidth="1"/>
    <col min="8707" max="8708" width="12.28515625" style="485" customWidth="1"/>
    <col min="8709" max="8709" width="13" style="485" customWidth="1"/>
    <col min="8710" max="8710" width="10.85546875" style="485" customWidth="1"/>
    <col min="8711" max="8711" width="11.140625" style="485" customWidth="1"/>
    <col min="8712" max="8712" width="10.85546875" style="485" customWidth="1"/>
    <col min="8713" max="8961" width="9.140625" style="485"/>
    <col min="8962" max="8962" width="39.140625" style="485" customWidth="1"/>
    <col min="8963" max="8964" width="12.28515625" style="485" customWidth="1"/>
    <col min="8965" max="8965" width="13" style="485" customWidth="1"/>
    <col min="8966" max="8966" width="10.85546875" style="485" customWidth="1"/>
    <col min="8967" max="8967" width="11.140625" style="485" customWidth="1"/>
    <col min="8968" max="8968" width="10.85546875" style="485" customWidth="1"/>
    <col min="8969" max="9217" width="9.140625" style="485"/>
    <col min="9218" max="9218" width="39.140625" style="485" customWidth="1"/>
    <col min="9219" max="9220" width="12.28515625" style="485" customWidth="1"/>
    <col min="9221" max="9221" width="13" style="485" customWidth="1"/>
    <col min="9222" max="9222" width="10.85546875" style="485" customWidth="1"/>
    <col min="9223" max="9223" width="11.140625" style="485" customWidth="1"/>
    <col min="9224" max="9224" width="10.85546875" style="485" customWidth="1"/>
    <col min="9225" max="9473" width="9.140625" style="485"/>
    <col min="9474" max="9474" width="39.140625" style="485" customWidth="1"/>
    <col min="9475" max="9476" width="12.28515625" style="485" customWidth="1"/>
    <col min="9477" max="9477" width="13" style="485" customWidth="1"/>
    <col min="9478" max="9478" width="10.85546875" style="485" customWidth="1"/>
    <col min="9479" max="9479" width="11.140625" style="485" customWidth="1"/>
    <col min="9480" max="9480" width="10.85546875" style="485" customWidth="1"/>
    <col min="9481" max="9729" width="9.140625" style="485"/>
    <col min="9730" max="9730" width="39.140625" style="485" customWidth="1"/>
    <col min="9731" max="9732" width="12.28515625" style="485" customWidth="1"/>
    <col min="9733" max="9733" width="13" style="485" customWidth="1"/>
    <col min="9734" max="9734" width="10.85546875" style="485" customWidth="1"/>
    <col min="9735" max="9735" width="11.140625" style="485" customWidth="1"/>
    <col min="9736" max="9736" width="10.85546875" style="485" customWidth="1"/>
    <col min="9737" max="9985" width="9.140625" style="485"/>
    <col min="9986" max="9986" width="39.140625" style="485" customWidth="1"/>
    <col min="9987" max="9988" width="12.28515625" style="485" customWidth="1"/>
    <col min="9989" max="9989" width="13" style="485" customWidth="1"/>
    <col min="9990" max="9990" width="10.85546875" style="485" customWidth="1"/>
    <col min="9991" max="9991" width="11.140625" style="485" customWidth="1"/>
    <col min="9992" max="9992" width="10.85546875" style="485" customWidth="1"/>
    <col min="9993" max="10241" width="9.140625" style="485"/>
    <col min="10242" max="10242" width="39.140625" style="485" customWidth="1"/>
    <col min="10243" max="10244" width="12.28515625" style="485" customWidth="1"/>
    <col min="10245" max="10245" width="13" style="485" customWidth="1"/>
    <col min="10246" max="10246" width="10.85546875" style="485" customWidth="1"/>
    <col min="10247" max="10247" width="11.140625" style="485" customWidth="1"/>
    <col min="10248" max="10248" width="10.85546875" style="485" customWidth="1"/>
    <col min="10249" max="10497" width="9.140625" style="485"/>
    <col min="10498" max="10498" width="39.140625" style="485" customWidth="1"/>
    <col min="10499" max="10500" width="12.28515625" style="485" customWidth="1"/>
    <col min="10501" max="10501" width="13" style="485" customWidth="1"/>
    <col min="10502" max="10502" width="10.85546875" style="485" customWidth="1"/>
    <col min="10503" max="10503" width="11.140625" style="485" customWidth="1"/>
    <col min="10504" max="10504" width="10.85546875" style="485" customWidth="1"/>
    <col min="10505" max="10753" width="9.140625" style="485"/>
    <col min="10754" max="10754" width="39.140625" style="485" customWidth="1"/>
    <col min="10755" max="10756" width="12.28515625" style="485" customWidth="1"/>
    <col min="10757" max="10757" width="13" style="485" customWidth="1"/>
    <col min="10758" max="10758" width="10.85546875" style="485" customWidth="1"/>
    <col min="10759" max="10759" width="11.140625" style="485" customWidth="1"/>
    <col min="10760" max="10760" width="10.85546875" style="485" customWidth="1"/>
    <col min="10761" max="11009" width="9.140625" style="485"/>
    <col min="11010" max="11010" width="39.140625" style="485" customWidth="1"/>
    <col min="11011" max="11012" width="12.28515625" style="485" customWidth="1"/>
    <col min="11013" max="11013" width="13" style="485" customWidth="1"/>
    <col min="11014" max="11014" width="10.85546875" style="485" customWidth="1"/>
    <col min="11015" max="11015" width="11.140625" style="485" customWidth="1"/>
    <col min="11016" max="11016" width="10.85546875" style="485" customWidth="1"/>
    <col min="11017" max="11265" width="9.140625" style="485"/>
    <col min="11266" max="11266" width="39.140625" style="485" customWidth="1"/>
    <col min="11267" max="11268" width="12.28515625" style="485" customWidth="1"/>
    <col min="11269" max="11269" width="13" style="485" customWidth="1"/>
    <col min="11270" max="11270" width="10.85546875" style="485" customWidth="1"/>
    <col min="11271" max="11271" width="11.140625" style="485" customWidth="1"/>
    <col min="11272" max="11272" width="10.85546875" style="485" customWidth="1"/>
    <col min="11273" max="11521" width="9.140625" style="485"/>
    <col min="11522" max="11522" width="39.140625" style="485" customWidth="1"/>
    <col min="11523" max="11524" width="12.28515625" style="485" customWidth="1"/>
    <col min="11525" max="11525" width="13" style="485" customWidth="1"/>
    <col min="11526" max="11526" width="10.85546875" style="485" customWidth="1"/>
    <col min="11527" max="11527" width="11.140625" style="485" customWidth="1"/>
    <col min="11528" max="11528" width="10.85546875" style="485" customWidth="1"/>
    <col min="11529" max="11777" width="9.140625" style="485"/>
    <col min="11778" max="11778" width="39.140625" style="485" customWidth="1"/>
    <col min="11779" max="11780" width="12.28515625" style="485" customWidth="1"/>
    <col min="11781" max="11781" width="13" style="485" customWidth="1"/>
    <col min="11782" max="11782" width="10.85546875" style="485" customWidth="1"/>
    <col min="11783" max="11783" width="11.140625" style="485" customWidth="1"/>
    <col min="11784" max="11784" width="10.85546875" style="485" customWidth="1"/>
    <col min="11785" max="12033" width="9.140625" style="485"/>
    <col min="12034" max="12034" width="39.140625" style="485" customWidth="1"/>
    <col min="12035" max="12036" width="12.28515625" style="485" customWidth="1"/>
    <col min="12037" max="12037" width="13" style="485" customWidth="1"/>
    <col min="12038" max="12038" width="10.85546875" style="485" customWidth="1"/>
    <col min="12039" max="12039" width="11.140625" style="485" customWidth="1"/>
    <col min="12040" max="12040" width="10.85546875" style="485" customWidth="1"/>
    <col min="12041" max="12289" width="9.140625" style="485"/>
    <col min="12290" max="12290" width="39.140625" style="485" customWidth="1"/>
    <col min="12291" max="12292" width="12.28515625" style="485" customWidth="1"/>
    <col min="12293" max="12293" width="13" style="485" customWidth="1"/>
    <col min="12294" max="12294" width="10.85546875" style="485" customWidth="1"/>
    <col min="12295" max="12295" width="11.140625" style="485" customWidth="1"/>
    <col min="12296" max="12296" width="10.85546875" style="485" customWidth="1"/>
    <col min="12297" max="12545" width="9.140625" style="485"/>
    <col min="12546" max="12546" width="39.140625" style="485" customWidth="1"/>
    <col min="12547" max="12548" width="12.28515625" style="485" customWidth="1"/>
    <col min="12549" max="12549" width="13" style="485" customWidth="1"/>
    <col min="12550" max="12550" width="10.85546875" style="485" customWidth="1"/>
    <col min="12551" max="12551" width="11.140625" style="485" customWidth="1"/>
    <col min="12552" max="12552" width="10.85546875" style="485" customWidth="1"/>
    <col min="12553" max="12801" width="9.140625" style="485"/>
    <col min="12802" max="12802" width="39.140625" style="485" customWidth="1"/>
    <col min="12803" max="12804" width="12.28515625" style="485" customWidth="1"/>
    <col min="12805" max="12805" width="13" style="485" customWidth="1"/>
    <col min="12806" max="12806" width="10.85546875" style="485" customWidth="1"/>
    <col min="12807" max="12807" width="11.140625" style="485" customWidth="1"/>
    <col min="12808" max="12808" width="10.85546875" style="485" customWidth="1"/>
    <col min="12809" max="13057" width="9.140625" style="485"/>
    <col min="13058" max="13058" width="39.140625" style="485" customWidth="1"/>
    <col min="13059" max="13060" width="12.28515625" style="485" customWidth="1"/>
    <col min="13061" max="13061" width="13" style="485" customWidth="1"/>
    <col min="13062" max="13062" width="10.85546875" style="485" customWidth="1"/>
    <col min="13063" max="13063" width="11.140625" style="485" customWidth="1"/>
    <col min="13064" max="13064" width="10.85546875" style="485" customWidth="1"/>
    <col min="13065" max="13313" width="9.140625" style="485"/>
    <col min="13314" max="13314" width="39.140625" style="485" customWidth="1"/>
    <col min="13315" max="13316" width="12.28515625" style="485" customWidth="1"/>
    <col min="13317" max="13317" width="13" style="485" customWidth="1"/>
    <col min="13318" max="13318" width="10.85546875" style="485" customWidth="1"/>
    <col min="13319" max="13319" width="11.140625" style="485" customWidth="1"/>
    <col min="13320" max="13320" width="10.85546875" style="485" customWidth="1"/>
    <col min="13321" max="13569" width="9.140625" style="485"/>
    <col min="13570" max="13570" width="39.140625" style="485" customWidth="1"/>
    <col min="13571" max="13572" width="12.28515625" style="485" customWidth="1"/>
    <col min="13573" max="13573" width="13" style="485" customWidth="1"/>
    <col min="13574" max="13574" width="10.85546875" style="485" customWidth="1"/>
    <col min="13575" max="13575" width="11.140625" style="485" customWidth="1"/>
    <col min="13576" max="13576" width="10.85546875" style="485" customWidth="1"/>
    <col min="13577" max="13825" width="9.140625" style="485"/>
    <col min="13826" max="13826" width="39.140625" style="485" customWidth="1"/>
    <col min="13827" max="13828" width="12.28515625" style="485" customWidth="1"/>
    <col min="13829" max="13829" width="13" style="485" customWidth="1"/>
    <col min="13830" max="13830" width="10.85546875" style="485" customWidth="1"/>
    <col min="13831" max="13831" width="11.140625" style="485" customWidth="1"/>
    <col min="13832" max="13832" width="10.85546875" style="485" customWidth="1"/>
    <col min="13833" max="14081" width="9.140625" style="485"/>
    <col min="14082" max="14082" width="39.140625" style="485" customWidth="1"/>
    <col min="14083" max="14084" width="12.28515625" style="485" customWidth="1"/>
    <col min="14085" max="14085" width="13" style="485" customWidth="1"/>
    <col min="14086" max="14086" width="10.85546875" style="485" customWidth="1"/>
    <col min="14087" max="14087" width="11.140625" style="485" customWidth="1"/>
    <col min="14088" max="14088" width="10.85546875" style="485" customWidth="1"/>
    <col min="14089" max="14337" width="9.140625" style="485"/>
    <col min="14338" max="14338" width="39.140625" style="485" customWidth="1"/>
    <col min="14339" max="14340" width="12.28515625" style="485" customWidth="1"/>
    <col min="14341" max="14341" width="13" style="485" customWidth="1"/>
    <col min="14342" max="14342" width="10.85546875" style="485" customWidth="1"/>
    <col min="14343" max="14343" width="11.140625" style="485" customWidth="1"/>
    <col min="14344" max="14344" width="10.85546875" style="485" customWidth="1"/>
    <col min="14345" max="14593" width="9.140625" style="485"/>
    <col min="14594" max="14594" width="39.140625" style="485" customWidth="1"/>
    <col min="14595" max="14596" width="12.28515625" style="485" customWidth="1"/>
    <col min="14597" max="14597" width="13" style="485" customWidth="1"/>
    <col min="14598" max="14598" width="10.85546875" style="485" customWidth="1"/>
    <col min="14599" max="14599" width="11.140625" style="485" customWidth="1"/>
    <col min="14600" max="14600" width="10.85546875" style="485" customWidth="1"/>
    <col min="14601" max="14849" width="9.140625" style="485"/>
    <col min="14850" max="14850" width="39.140625" style="485" customWidth="1"/>
    <col min="14851" max="14852" width="12.28515625" style="485" customWidth="1"/>
    <col min="14853" max="14853" width="13" style="485" customWidth="1"/>
    <col min="14854" max="14854" width="10.85546875" style="485" customWidth="1"/>
    <col min="14855" max="14855" width="11.140625" style="485" customWidth="1"/>
    <col min="14856" max="14856" width="10.85546875" style="485" customWidth="1"/>
    <col min="14857" max="15105" width="9.140625" style="485"/>
    <col min="15106" max="15106" width="39.140625" style="485" customWidth="1"/>
    <col min="15107" max="15108" width="12.28515625" style="485" customWidth="1"/>
    <col min="15109" max="15109" width="13" style="485" customWidth="1"/>
    <col min="15110" max="15110" width="10.85546875" style="485" customWidth="1"/>
    <col min="15111" max="15111" width="11.140625" style="485" customWidth="1"/>
    <col min="15112" max="15112" width="10.85546875" style="485" customWidth="1"/>
    <col min="15113" max="15361" width="9.140625" style="485"/>
    <col min="15362" max="15362" width="39.140625" style="485" customWidth="1"/>
    <col min="15363" max="15364" width="12.28515625" style="485" customWidth="1"/>
    <col min="15365" max="15365" width="13" style="485" customWidth="1"/>
    <col min="15366" max="15366" width="10.85546875" style="485" customWidth="1"/>
    <col min="15367" max="15367" width="11.140625" style="485" customWidth="1"/>
    <col min="15368" max="15368" width="10.85546875" style="485" customWidth="1"/>
    <col min="15369" max="15617" width="9.140625" style="485"/>
    <col min="15618" max="15618" width="39.140625" style="485" customWidth="1"/>
    <col min="15619" max="15620" width="12.28515625" style="485" customWidth="1"/>
    <col min="15621" max="15621" width="13" style="485" customWidth="1"/>
    <col min="15622" max="15622" width="10.85546875" style="485" customWidth="1"/>
    <col min="15623" max="15623" width="11.140625" style="485" customWidth="1"/>
    <col min="15624" max="15624" width="10.85546875" style="485" customWidth="1"/>
    <col min="15625" max="15873" width="9.140625" style="485"/>
    <col min="15874" max="15874" width="39.140625" style="485" customWidth="1"/>
    <col min="15875" max="15876" width="12.28515625" style="485" customWidth="1"/>
    <col min="15877" max="15877" width="13" style="485" customWidth="1"/>
    <col min="15878" max="15878" width="10.85546875" style="485" customWidth="1"/>
    <col min="15879" max="15879" width="11.140625" style="485" customWidth="1"/>
    <col min="15880" max="15880" width="10.85546875" style="485" customWidth="1"/>
    <col min="15881" max="16129" width="9.140625" style="485"/>
    <col min="16130" max="16130" width="39.140625" style="485" customWidth="1"/>
    <col min="16131" max="16132" width="12.28515625" style="485" customWidth="1"/>
    <col min="16133" max="16133" width="13" style="485" customWidth="1"/>
    <col min="16134" max="16134" width="10.85546875" style="485" customWidth="1"/>
    <col min="16135" max="16135" width="11.140625" style="485" customWidth="1"/>
    <col min="16136" max="16136" width="10.85546875" style="485" customWidth="1"/>
    <col min="16137" max="16384" width="9.140625" style="485"/>
  </cols>
  <sheetData>
    <row r="1" spans="1:9" ht="15.75" x14ac:dyDescent="0.25">
      <c r="A1" s="484"/>
      <c r="B1" s="484"/>
      <c r="C1" s="484"/>
      <c r="D1" s="484"/>
      <c r="E1" s="484"/>
      <c r="F1" s="484"/>
      <c r="H1" s="486"/>
    </row>
    <row r="2" spans="1:9" ht="15.75" x14ac:dyDescent="0.25">
      <c r="A2" s="484"/>
      <c r="B2" s="484"/>
      <c r="C2" s="484"/>
      <c r="D2" s="484"/>
      <c r="E2" s="484"/>
      <c r="F2" s="484"/>
      <c r="H2" s="486"/>
    </row>
    <row r="3" spans="1:9" ht="15.75" x14ac:dyDescent="0.25">
      <c r="A3" s="538" t="s">
        <v>1507</v>
      </c>
      <c r="B3" s="538"/>
      <c r="C3" s="538"/>
      <c r="D3" s="538"/>
      <c r="E3" s="538"/>
      <c r="F3" s="538"/>
      <c r="G3" s="538"/>
      <c r="H3" s="538"/>
    </row>
    <row r="4" spans="1:9" ht="15.75" x14ac:dyDescent="0.25">
      <c r="A4" s="538" t="s">
        <v>1508</v>
      </c>
      <c r="B4" s="538"/>
      <c r="C4" s="538"/>
      <c r="D4" s="538"/>
      <c r="E4" s="538"/>
      <c r="F4" s="538"/>
      <c r="G4" s="538"/>
      <c r="H4" s="538"/>
    </row>
    <row r="5" spans="1:9" ht="15.75" x14ac:dyDescent="0.25">
      <c r="A5" s="538" t="s">
        <v>1509</v>
      </c>
      <c r="B5" s="538"/>
      <c r="C5" s="538"/>
      <c r="D5" s="538"/>
      <c r="E5" s="538"/>
      <c r="F5" s="538"/>
      <c r="G5" s="538"/>
      <c r="H5" s="538"/>
    </row>
    <row r="6" spans="1:9" ht="15.75" x14ac:dyDescent="0.25">
      <c r="A6" s="538" t="s">
        <v>1510</v>
      </c>
      <c r="B6" s="538"/>
      <c r="C6" s="538"/>
      <c r="D6" s="538"/>
      <c r="E6" s="538"/>
      <c r="F6" s="538"/>
      <c r="G6" s="538"/>
      <c r="H6" s="538"/>
    </row>
    <row r="7" spans="1:9" x14ac:dyDescent="0.2">
      <c r="A7" s="487"/>
      <c r="B7" s="484"/>
      <c r="C7" s="484"/>
      <c r="D7" s="484"/>
      <c r="E7" s="484"/>
      <c r="F7" s="484"/>
      <c r="G7" s="484"/>
      <c r="H7" s="484"/>
    </row>
    <row r="8" spans="1:9" ht="63" customHeight="1" x14ac:dyDescent="0.2">
      <c r="A8" s="488" t="s">
        <v>1511</v>
      </c>
      <c r="B8" s="539" t="s">
        <v>1512</v>
      </c>
      <c r="C8" s="540" t="s">
        <v>1513</v>
      </c>
      <c r="D8" s="540" t="s">
        <v>1544</v>
      </c>
      <c r="E8" s="540" t="s">
        <v>1514</v>
      </c>
      <c r="F8" s="543" t="s">
        <v>1515</v>
      </c>
      <c r="G8" s="544"/>
      <c r="H8" s="544"/>
    </row>
    <row r="9" spans="1:9" ht="15" customHeight="1" x14ac:dyDescent="0.2">
      <c r="A9" s="540" t="s">
        <v>1516</v>
      </c>
      <c r="B9" s="539"/>
      <c r="C9" s="541"/>
      <c r="D9" s="541"/>
      <c r="E9" s="541"/>
      <c r="F9" s="543"/>
      <c r="G9" s="544"/>
      <c r="H9" s="544"/>
    </row>
    <row r="10" spans="1:9" ht="31.5" customHeight="1" x14ac:dyDescent="0.2">
      <c r="A10" s="541"/>
      <c r="B10" s="539"/>
      <c r="C10" s="541"/>
      <c r="D10" s="541"/>
      <c r="E10" s="541"/>
      <c r="F10" s="543"/>
      <c r="G10" s="544"/>
      <c r="H10" s="544"/>
    </row>
    <row r="11" spans="1:9" ht="15.75" customHeight="1" x14ac:dyDescent="0.2">
      <c r="A11" s="541"/>
      <c r="B11" s="539"/>
      <c r="C11" s="541"/>
      <c r="D11" s="541"/>
      <c r="E11" s="541"/>
      <c r="F11" s="543"/>
      <c r="G11" s="544"/>
      <c r="H11" s="544"/>
    </row>
    <row r="12" spans="1:9" ht="21" customHeight="1" x14ac:dyDescent="0.25">
      <c r="A12" s="542"/>
      <c r="B12" s="539"/>
      <c r="C12" s="542"/>
      <c r="D12" s="542"/>
      <c r="E12" s="542"/>
      <c r="F12" s="489">
        <v>2021</v>
      </c>
      <c r="G12" s="490">
        <v>2022</v>
      </c>
      <c r="H12" s="490">
        <v>2023</v>
      </c>
    </row>
    <row r="13" spans="1:9" ht="15.75" x14ac:dyDescent="0.2">
      <c r="A13" s="491">
        <v>1</v>
      </c>
      <c r="B13" s="491">
        <v>2</v>
      </c>
      <c r="C13" s="492">
        <v>3</v>
      </c>
      <c r="D13" s="493">
        <v>4</v>
      </c>
      <c r="E13" s="492">
        <v>5</v>
      </c>
      <c r="F13" s="491">
        <v>6</v>
      </c>
      <c r="G13" s="491">
        <v>7</v>
      </c>
      <c r="H13" s="491">
        <v>8</v>
      </c>
    </row>
    <row r="14" spans="1:9" ht="15.75" x14ac:dyDescent="0.2">
      <c r="A14" s="491" t="s">
        <v>1517</v>
      </c>
      <c r="B14" s="494" t="s">
        <v>1518</v>
      </c>
      <c r="C14" s="491" t="s">
        <v>1545</v>
      </c>
      <c r="D14" s="536">
        <f>792797096.88/D23/1000</f>
        <v>45.220519106994153</v>
      </c>
      <c r="E14" s="491" t="s">
        <v>828</v>
      </c>
      <c r="F14" s="495">
        <f>D14*1.04</f>
        <v>47.029339871273919</v>
      </c>
      <c r="G14" s="496" t="s">
        <v>828</v>
      </c>
      <c r="H14" s="496" t="s">
        <v>828</v>
      </c>
    </row>
    <row r="15" spans="1:9" ht="36" customHeight="1" x14ac:dyDescent="0.2">
      <c r="A15" s="552" t="s">
        <v>1520</v>
      </c>
      <c r="B15" s="497" t="s">
        <v>1521</v>
      </c>
      <c r="C15" s="553" t="s">
        <v>1519</v>
      </c>
      <c r="D15" s="544" t="s">
        <v>828</v>
      </c>
      <c r="E15" s="547" t="s">
        <v>828</v>
      </c>
      <c r="F15" s="545">
        <f>D14*1.04</f>
        <v>47.029339871273919</v>
      </c>
      <c r="G15" s="545">
        <f>F15*1.039</f>
        <v>48.863484126253596</v>
      </c>
      <c r="H15" s="545">
        <f>G15*1.04</f>
        <v>50.818023491303741</v>
      </c>
      <c r="I15" s="485">
        <v>7300</v>
      </c>
    </row>
    <row r="16" spans="1:9" ht="19.5" customHeight="1" x14ac:dyDescent="0.2">
      <c r="A16" s="552"/>
      <c r="B16" s="498" t="s">
        <v>1522</v>
      </c>
      <c r="C16" s="553"/>
      <c r="D16" s="544"/>
      <c r="E16" s="547"/>
      <c r="F16" s="554"/>
      <c r="G16" s="546"/>
      <c r="H16" s="546"/>
    </row>
    <row r="17" spans="1:10" ht="48.75" customHeight="1" x14ac:dyDescent="0.2">
      <c r="A17" s="547" t="s">
        <v>1523</v>
      </c>
      <c r="B17" s="548" t="s">
        <v>1524</v>
      </c>
      <c r="C17" s="547" t="s">
        <v>1525</v>
      </c>
      <c r="D17" s="550">
        <f>Мероприятия!K56*1000</f>
        <v>8500</v>
      </c>
      <c r="E17" s="551">
        <f>F17+G17+H17</f>
        <v>178109.00926004004</v>
      </c>
      <c r="F17" s="551">
        <f>Мероприятия!L56*1000</f>
        <v>84102.151798706691</v>
      </c>
      <c r="G17" s="551">
        <f>Мероприятия!M56*1000</f>
        <v>94006.857461333348</v>
      </c>
      <c r="H17" s="551">
        <f>H19</f>
        <v>0</v>
      </c>
    </row>
    <row r="18" spans="1:10" ht="1.5" hidden="1" customHeight="1" x14ac:dyDescent="0.2">
      <c r="A18" s="547"/>
      <c r="B18" s="549"/>
      <c r="C18" s="547"/>
      <c r="D18" s="544"/>
      <c r="E18" s="551"/>
      <c r="F18" s="551"/>
      <c r="G18" s="551"/>
      <c r="H18" s="551"/>
    </row>
    <row r="19" spans="1:10" ht="47.25" x14ac:dyDescent="0.2">
      <c r="A19" s="491" t="s">
        <v>1526</v>
      </c>
      <c r="B19" s="500" t="s">
        <v>1527</v>
      </c>
      <c r="C19" s="491" t="s">
        <v>1525</v>
      </c>
      <c r="D19" s="488"/>
      <c r="E19" s="501">
        <f>F19+G19+H19</f>
        <v>115883.93261333334</v>
      </c>
      <c r="F19" s="499">
        <f>Мероприятия!L57*1000-I19</f>
        <v>55072.977066666681</v>
      </c>
      <c r="G19" s="499">
        <f>Мероприятия!M57*1000</f>
        <v>60810.955546666664</v>
      </c>
      <c r="H19" s="501"/>
      <c r="I19" s="515"/>
      <c r="J19" s="509"/>
    </row>
    <row r="20" spans="1:10" ht="15.75" x14ac:dyDescent="0.2">
      <c r="A20" s="491" t="s">
        <v>1528</v>
      </c>
      <c r="B20" s="500" t="s">
        <v>1529</v>
      </c>
      <c r="C20" s="491" t="s">
        <v>1525</v>
      </c>
      <c r="D20" s="488"/>
      <c r="E20" s="501">
        <f>F20+G20+H20</f>
        <v>0</v>
      </c>
      <c r="F20" s="501">
        <f>Мероприятия!L60*1000</f>
        <v>0</v>
      </c>
      <c r="G20" s="501">
        <f>Мероприятия!M60*1000</f>
        <v>0</v>
      </c>
      <c r="H20" s="501"/>
    </row>
    <row r="21" spans="1:10" ht="15.75" x14ac:dyDescent="0.2">
      <c r="A21" s="491" t="s">
        <v>1530</v>
      </c>
      <c r="B21" s="500" t="s">
        <v>1531</v>
      </c>
      <c r="C21" s="491" t="s">
        <v>1525</v>
      </c>
      <c r="D21" s="507">
        <f>Мероприятия!K58</f>
        <v>8.5</v>
      </c>
      <c r="E21" s="491">
        <f>H21+G21+F21</f>
        <v>62225.076646706657</v>
      </c>
      <c r="F21" s="499">
        <f>Мероприятия!L58*1000</f>
        <v>29029.174732039999</v>
      </c>
      <c r="G21" s="499">
        <f>Мероприятия!M58*1000</f>
        <v>33195.901914666661</v>
      </c>
      <c r="H21" s="491">
        <v>0</v>
      </c>
    </row>
    <row r="22" spans="1:10" ht="15.75" x14ac:dyDescent="0.2">
      <c r="A22" s="491" t="s">
        <v>1528</v>
      </c>
      <c r="B22" s="500" t="s">
        <v>1547</v>
      </c>
      <c r="C22" s="491" t="s">
        <v>1525</v>
      </c>
      <c r="D22" s="507"/>
      <c r="E22" s="508"/>
      <c r="F22" s="499">
        <f>Мероприятия!L59*1000</f>
        <v>0</v>
      </c>
      <c r="G22" s="499">
        <f>Мероприятия!M59*1000</f>
        <v>0</v>
      </c>
      <c r="H22" s="491"/>
    </row>
    <row r="23" spans="1:10" ht="15.75" x14ac:dyDescent="0.2">
      <c r="A23" s="491" t="s">
        <v>1532</v>
      </c>
      <c r="B23" s="502" t="s">
        <v>1533</v>
      </c>
      <c r="C23" s="488" t="s">
        <v>1546</v>
      </c>
      <c r="D23" s="488">
        <v>17531.8</v>
      </c>
      <c r="E23" s="503"/>
      <c r="F23" s="499">
        <f>808065082.94/46.09/1000</f>
        <v>17532.329853330441</v>
      </c>
      <c r="G23" s="499">
        <f>838933523.87/47.85/1000</f>
        <v>17532.571031765932</v>
      </c>
      <c r="H23" s="499"/>
    </row>
    <row r="24" spans="1:10" ht="36" customHeight="1" x14ac:dyDescent="0.2">
      <c r="A24" s="547" t="s">
        <v>1534</v>
      </c>
      <c r="B24" s="500" t="s">
        <v>1535</v>
      </c>
      <c r="C24" s="547" t="s">
        <v>1545</v>
      </c>
      <c r="D24" s="544">
        <v>0</v>
      </c>
      <c r="E24" s="547" t="s">
        <v>828</v>
      </c>
      <c r="F24" s="501">
        <f>F19/F23</f>
        <v>3.141224100127515</v>
      </c>
      <c r="G24" s="501">
        <f>G19*1000/(G23*1000)</f>
        <v>3.4684562484582502</v>
      </c>
      <c r="H24" s="501" t="e">
        <f>H19*1000/(H23*1000)</f>
        <v>#DIV/0!</v>
      </c>
    </row>
    <row r="25" spans="1:10" ht="20.25" customHeight="1" x14ac:dyDescent="0.2">
      <c r="A25" s="547"/>
      <c r="B25" s="500" t="s">
        <v>1536</v>
      </c>
      <c r="C25" s="547"/>
      <c r="D25" s="544"/>
      <c r="E25" s="547"/>
      <c r="F25" s="491"/>
      <c r="G25" s="504"/>
      <c r="H25" s="504"/>
    </row>
    <row r="26" spans="1:10" ht="63.75" customHeight="1" x14ac:dyDescent="0.2">
      <c r="A26" s="491" t="s">
        <v>1537</v>
      </c>
      <c r="B26" s="500" t="s">
        <v>1538</v>
      </c>
      <c r="C26" s="491" t="s">
        <v>1519</v>
      </c>
      <c r="D26" s="488"/>
      <c r="E26" s="491" t="s">
        <v>828</v>
      </c>
      <c r="F26" s="501">
        <f>F15+F24</f>
        <v>50.170563971401435</v>
      </c>
      <c r="G26" s="499">
        <f>G15+G24</f>
        <v>52.331940374711849</v>
      </c>
      <c r="H26" s="499" t="e">
        <f>H15+H24</f>
        <v>#DIV/0!</v>
      </c>
    </row>
    <row r="27" spans="1:10" ht="32.25" customHeight="1" x14ac:dyDescent="0.2">
      <c r="A27" s="547" t="s">
        <v>1539</v>
      </c>
      <c r="B27" s="500" t="s">
        <v>1540</v>
      </c>
      <c r="C27" s="547" t="s">
        <v>1070</v>
      </c>
      <c r="D27" s="544"/>
      <c r="E27" s="547" t="s">
        <v>828</v>
      </c>
      <c r="F27" s="555">
        <f>F26/D14</f>
        <v>1.1094645740951186</v>
      </c>
      <c r="G27" s="555">
        <f>G26/F26</f>
        <v>1.0430805682101252</v>
      </c>
      <c r="H27" s="555" t="e">
        <f>H26/G26</f>
        <v>#DIV/0!</v>
      </c>
    </row>
    <row r="28" spans="1:10" ht="33" customHeight="1" x14ac:dyDescent="0.2">
      <c r="A28" s="547"/>
      <c r="B28" s="500" t="s">
        <v>1541</v>
      </c>
      <c r="C28" s="547"/>
      <c r="D28" s="544"/>
      <c r="E28" s="547"/>
      <c r="F28" s="556"/>
      <c r="G28" s="556"/>
      <c r="H28" s="556"/>
    </row>
    <row r="29" spans="1:10" ht="33.75" customHeight="1" x14ac:dyDescent="0.2">
      <c r="A29" s="547"/>
      <c r="B29" s="500" t="s">
        <v>1542</v>
      </c>
      <c r="C29" s="547"/>
      <c r="D29" s="544"/>
      <c r="E29" s="547"/>
      <c r="F29" s="557"/>
      <c r="G29" s="557"/>
      <c r="H29" s="557"/>
    </row>
    <row r="30" spans="1:10" ht="15.75" x14ac:dyDescent="0.25">
      <c r="A30" s="505"/>
      <c r="B30" s="484"/>
      <c r="C30" s="484"/>
      <c r="D30" s="484"/>
      <c r="E30" s="484"/>
      <c r="F30" s="484"/>
      <c r="G30" s="484"/>
      <c r="H30" s="484"/>
    </row>
    <row r="31" spans="1:10" ht="15.75" x14ac:dyDescent="0.25">
      <c r="A31" s="505"/>
      <c r="B31" s="484"/>
      <c r="C31" s="484"/>
      <c r="D31" s="484"/>
      <c r="E31" s="484"/>
      <c r="F31" s="484"/>
      <c r="G31" s="484"/>
      <c r="H31" s="484"/>
    </row>
    <row r="32" spans="1:10" ht="15.75" x14ac:dyDescent="0.25">
      <c r="A32" s="505"/>
      <c r="B32" s="484"/>
      <c r="C32" s="484"/>
      <c r="D32" s="484"/>
      <c r="E32" s="484"/>
      <c r="F32" s="484"/>
      <c r="G32" s="484"/>
      <c r="H32" s="484"/>
    </row>
    <row r="33" spans="1:8" ht="15.75" x14ac:dyDescent="0.25">
      <c r="A33" s="505" t="s">
        <v>1603</v>
      </c>
      <c r="B33" s="484"/>
      <c r="C33" s="484"/>
      <c r="D33" s="484"/>
      <c r="E33" s="484"/>
      <c r="F33" s="505"/>
      <c r="G33" s="535"/>
      <c r="H33" s="484"/>
    </row>
    <row r="34" spans="1:8" ht="15.75" x14ac:dyDescent="0.25">
      <c r="A34" s="505"/>
      <c r="B34" s="484"/>
      <c r="C34" s="484"/>
      <c r="D34" s="484"/>
      <c r="E34" s="484"/>
      <c r="F34" s="484"/>
      <c r="G34" s="484"/>
      <c r="H34" s="484"/>
    </row>
    <row r="35" spans="1:8" ht="15.75" x14ac:dyDescent="0.25">
      <c r="A35" s="506" t="s">
        <v>1543</v>
      </c>
      <c r="B35" s="484"/>
      <c r="C35" s="484"/>
      <c r="D35" s="484"/>
      <c r="E35" s="484"/>
      <c r="F35" s="484"/>
      <c r="G35" s="484"/>
      <c r="H35" s="484"/>
    </row>
    <row r="48" spans="1:8" x14ac:dyDescent="0.2">
      <c r="H48" s="485">
        <v>15</v>
      </c>
    </row>
  </sheetData>
  <mergeCells count="36">
    <mergeCell ref="F27:F29"/>
    <mergeCell ref="G27:G29"/>
    <mergeCell ref="H27:H29"/>
    <mergeCell ref="F17:F18"/>
    <mergeCell ref="A24:A25"/>
    <mergeCell ref="C24:C25"/>
    <mergeCell ref="D24:D25"/>
    <mergeCell ref="E24:E25"/>
    <mergeCell ref="A27:A29"/>
    <mergeCell ref="C27:C29"/>
    <mergeCell ref="D27:D29"/>
    <mergeCell ref="E27:E29"/>
    <mergeCell ref="H15:H16"/>
    <mergeCell ref="A17:A18"/>
    <mergeCell ref="B17:B18"/>
    <mergeCell ref="C17:C18"/>
    <mergeCell ref="D17:D18"/>
    <mergeCell ref="E17:E18"/>
    <mergeCell ref="G17:G18"/>
    <mergeCell ref="H17:H18"/>
    <mergeCell ref="A15:A16"/>
    <mergeCell ref="C15:C16"/>
    <mergeCell ref="D15:D16"/>
    <mergeCell ref="E15:E16"/>
    <mergeCell ref="F15:F16"/>
    <mergeCell ref="G15:G16"/>
    <mergeCell ref="A3:H3"/>
    <mergeCell ref="A4:H4"/>
    <mergeCell ref="A5:H5"/>
    <mergeCell ref="A6:H6"/>
    <mergeCell ref="B8:B12"/>
    <mergeCell ref="C8:C12"/>
    <mergeCell ref="D8:D12"/>
    <mergeCell ref="E8:E12"/>
    <mergeCell ref="F8:H11"/>
    <mergeCell ref="A9:A12"/>
  </mergeCells>
  <pageMargins left="0.51181102362204722" right="0.11811023622047245" top="0.74803149606299213" bottom="0.15748031496062992" header="0.31496062992125984" footer="0.31496062992125984"/>
  <pageSetup paperSize="9" scale="88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view="pageBreakPreview" zoomScale="115" zoomScaleNormal="100" zoomScaleSheetLayoutView="115" workbookViewId="0">
      <selection activeCell="O62" sqref="O62:S62"/>
    </sheetView>
  </sheetViews>
  <sheetFormatPr defaultRowHeight="15" x14ac:dyDescent="0.25"/>
  <cols>
    <col min="1" max="1" width="6.7109375" style="12" customWidth="1"/>
    <col min="2" max="2" width="28.85546875" style="363" customWidth="1"/>
    <col min="3" max="3" width="10.28515625" style="12" customWidth="1"/>
    <col min="4" max="5" width="11.7109375" style="12" customWidth="1"/>
    <col min="6" max="6" width="7.5703125" style="12" customWidth="1"/>
    <col min="7" max="7" width="6" style="12" customWidth="1"/>
    <col min="8" max="8" width="7.85546875" style="12" customWidth="1"/>
    <col min="9" max="9" width="11.7109375" style="12" customWidth="1"/>
    <col min="10" max="10" width="6.28515625" style="12" customWidth="1"/>
    <col min="11" max="11" width="13.28515625" style="12" customWidth="1"/>
    <col min="12" max="12" width="9.7109375" style="12" customWidth="1"/>
    <col min="13" max="13" width="9.42578125" style="12" customWidth="1"/>
    <col min="14" max="14" width="11.28515625" style="12" customWidth="1"/>
    <col min="15" max="15" width="12.28515625" style="12" customWidth="1"/>
    <col min="16" max="19" width="6.85546875" style="12" customWidth="1"/>
    <col min="20" max="256" width="9.140625" style="12"/>
    <col min="257" max="257" width="6.7109375" style="12" customWidth="1"/>
    <col min="258" max="258" width="19.42578125" style="12" customWidth="1"/>
    <col min="259" max="259" width="9.28515625" style="12" customWidth="1"/>
    <col min="260" max="260" width="14.28515625" style="12" customWidth="1"/>
    <col min="261" max="261" width="11.7109375" style="12" customWidth="1"/>
    <col min="262" max="263" width="7.5703125" style="12" customWidth="1"/>
    <col min="264" max="264" width="8.7109375" style="12" customWidth="1"/>
    <col min="265" max="265" width="11.7109375" style="12" customWidth="1"/>
    <col min="266" max="266" width="7.5703125" style="12" customWidth="1"/>
    <col min="267" max="267" width="13.28515625" style="12" customWidth="1"/>
    <col min="268" max="268" width="9.7109375" style="12" customWidth="1"/>
    <col min="269" max="269" width="9.42578125" style="12" customWidth="1"/>
    <col min="270" max="270" width="11.28515625" style="12" customWidth="1"/>
    <col min="271" max="271" width="12.28515625" style="12" customWidth="1"/>
    <col min="272" max="275" width="8.140625" style="12" customWidth="1"/>
    <col min="276" max="512" width="9.140625" style="12"/>
    <col min="513" max="513" width="6.7109375" style="12" customWidth="1"/>
    <col min="514" max="514" width="19.42578125" style="12" customWidth="1"/>
    <col min="515" max="515" width="9.28515625" style="12" customWidth="1"/>
    <col min="516" max="516" width="14.28515625" style="12" customWidth="1"/>
    <col min="517" max="517" width="11.7109375" style="12" customWidth="1"/>
    <col min="518" max="519" width="7.5703125" style="12" customWidth="1"/>
    <col min="520" max="520" width="8.7109375" style="12" customWidth="1"/>
    <col min="521" max="521" width="11.7109375" style="12" customWidth="1"/>
    <col min="522" max="522" width="7.5703125" style="12" customWidth="1"/>
    <col min="523" max="523" width="13.28515625" style="12" customWidth="1"/>
    <col min="524" max="524" width="9.7109375" style="12" customWidth="1"/>
    <col min="525" max="525" width="9.42578125" style="12" customWidth="1"/>
    <col min="526" max="526" width="11.28515625" style="12" customWidth="1"/>
    <col min="527" max="527" width="12.28515625" style="12" customWidth="1"/>
    <col min="528" max="531" width="8.140625" style="12" customWidth="1"/>
    <col min="532" max="768" width="9.140625" style="12"/>
    <col min="769" max="769" width="6.7109375" style="12" customWidth="1"/>
    <col min="770" max="770" width="19.42578125" style="12" customWidth="1"/>
    <col min="771" max="771" width="9.28515625" style="12" customWidth="1"/>
    <col min="772" max="772" width="14.28515625" style="12" customWidth="1"/>
    <col min="773" max="773" width="11.7109375" style="12" customWidth="1"/>
    <col min="774" max="775" width="7.5703125" style="12" customWidth="1"/>
    <col min="776" max="776" width="8.7109375" style="12" customWidth="1"/>
    <col min="777" max="777" width="11.7109375" style="12" customWidth="1"/>
    <col min="778" max="778" width="7.5703125" style="12" customWidth="1"/>
    <col min="779" max="779" width="13.28515625" style="12" customWidth="1"/>
    <col min="780" max="780" width="9.7109375" style="12" customWidth="1"/>
    <col min="781" max="781" width="9.42578125" style="12" customWidth="1"/>
    <col min="782" max="782" width="11.28515625" style="12" customWidth="1"/>
    <col min="783" max="783" width="12.28515625" style="12" customWidth="1"/>
    <col min="784" max="787" width="8.140625" style="12" customWidth="1"/>
    <col min="788" max="1024" width="9.140625" style="12"/>
    <col min="1025" max="1025" width="6.7109375" style="12" customWidth="1"/>
    <col min="1026" max="1026" width="19.42578125" style="12" customWidth="1"/>
    <col min="1027" max="1027" width="9.28515625" style="12" customWidth="1"/>
    <col min="1028" max="1028" width="14.28515625" style="12" customWidth="1"/>
    <col min="1029" max="1029" width="11.7109375" style="12" customWidth="1"/>
    <col min="1030" max="1031" width="7.5703125" style="12" customWidth="1"/>
    <col min="1032" max="1032" width="8.7109375" style="12" customWidth="1"/>
    <col min="1033" max="1033" width="11.7109375" style="12" customWidth="1"/>
    <col min="1034" max="1034" width="7.5703125" style="12" customWidth="1"/>
    <col min="1035" max="1035" width="13.28515625" style="12" customWidth="1"/>
    <col min="1036" max="1036" width="9.7109375" style="12" customWidth="1"/>
    <col min="1037" max="1037" width="9.42578125" style="12" customWidth="1"/>
    <col min="1038" max="1038" width="11.28515625" style="12" customWidth="1"/>
    <col min="1039" max="1039" width="12.28515625" style="12" customWidth="1"/>
    <col min="1040" max="1043" width="8.140625" style="12" customWidth="1"/>
    <col min="1044" max="1280" width="9.140625" style="12"/>
    <col min="1281" max="1281" width="6.7109375" style="12" customWidth="1"/>
    <col min="1282" max="1282" width="19.42578125" style="12" customWidth="1"/>
    <col min="1283" max="1283" width="9.28515625" style="12" customWidth="1"/>
    <col min="1284" max="1284" width="14.28515625" style="12" customWidth="1"/>
    <col min="1285" max="1285" width="11.7109375" style="12" customWidth="1"/>
    <col min="1286" max="1287" width="7.5703125" style="12" customWidth="1"/>
    <col min="1288" max="1288" width="8.7109375" style="12" customWidth="1"/>
    <col min="1289" max="1289" width="11.7109375" style="12" customWidth="1"/>
    <col min="1290" max="1290" width="7.5703125" style="12" customWidth="1"/>
    <col min="1291" max="1291" width="13.28515625" style="12" customWidth="1"/>
    <col min="1292" max="1292" width="9.7109375" style="12" customWidth="1"/>
    <col min="1293" max="1293" width="9.42578125" style="12" customWidth="1"/>
    <col min="1294" max="1294" width="11.28515625" style="12" customWidth="1"/>
    <col min="1295" max="1295" width="12.28515625" style="12" customWidth="1"/>
    <col min="1296" max="1299" width="8.140625" style="12" customWidth="1"/>
    <col min="1300" max="1536" width="9.140625" style="12"/>
    <col min="1537" max="1537" width="6.7109375" style="12" customWidth="1"/>
    <col min="1538" max="1538" width="19.42578125" style="12" customWidth="1"/>
    <col min="1539" max="1539" width="9.28515625" style="12" customWidth="1"/>
    <col min="1540" max="1540" width="14.28515625" style="12" customWidth="1"/>
    <col min="1541" max="1541" width="11.7109375" style="12" customWidth="1"/>
    <col min="1542" max="1543" width="7.5703125" style="12" customWidth="1"/>
    <col min="1544" max="1544" width="8.7109375" style="12" customWidth="1"/>
    <col min="1545" max="1545" width="11.7109375" style="12" customWidth="1"/>
    <col min="1546" max="1546" width="7.5703125" style="12" customWidth="1"/>
    <col min="1547" max="1547" width="13.28515625" style="12" customWidth="1"/>
    <col min="1548" max="1548" width="9.7109375" style="12" customWidth="1"/>
    <col min="1549" max="1549" width="9.42578125" style="12" customWidth="1"/>
    <col min="1550" max="1550" width="11.28515625" style="12" customWidth="1"/>
    <col min="1551" max="1551" width="12.28515625" style="12" customWidth="1"/>
    <col min="1552" max="1555" width="8.140625" style="12" customWidth="1"/>
    <col min="1556" max="1792" width="9.140625" style="12"/>
    <col min="1793" max="1793" width="6.7109375" style="12" customWidth="1"/>
    <col min="1794" max="1794" width="19.42578125" style="12" customWidth="1"/>
    <col min="1795" max="1795" width="9.28515625" style="12" customWidth="1"/>
    <col min="1796" max="1796" width="14.28515625" style="12" customWidth="1"/>
    <col min="1797" max="1797" width="11.7109375" style="12" customWidth="1"/>
    <col min="1798" max="1799" width="7.5703125" style="12" customWidth="1"/>
    <col min="1800" max="1800" width="8.7109375" style="12" customWidth="1"/>
    <col min="1801" max="1801" width="11.7109375" style="12" customWidth="1"/>
    <col min="1802" max="1802" width="7.5703125" style="12" customWidth="1"/>
    <col min="1803" max="1803" width="13.28515625" style="12" customWidth="1"/>
    <col min="1804" max="1804" width="9.7109375" style="12" customWidth="1"/>
    <col min="1805" max="1805" width="9.42578125" style="12" customWidth="1"/>
    <col min="1806" max="1806" width="11.28515625" style="12" customWidth="1"/>
    <col min="1807" max="1807" width="12.28515625" style="12" customWidth="1"/>
    <col min="1808" max="1811" width="8.140625" style="12" customWidth="1"/>
    <col min="1812" max="2048" width="9.140625" style="12"/>
    <col min="2049" max="2049" width="6.7109375" style="12" customWidth="1"/>
    <col min="2050" max="2050" width="19.42578125" style="12" customWidth="1"/>
    <col min="2051" max="2051" width="9.28515625" style="12" customWidth="1"/>
    <col min="2052" max="2052" width="14.28515625" style="12" customWidth="1"/>
    <col min="2053" max="2053" width="11.7109375" style="12" customWidth="1"/>
    <col min="2054" max="2055" width="7.5703125" style="12" customWidth="1"/>
    <col min="2056" max="2056" width="8.7109375" style="12" customWidth="1"/>
    <col min="2057" max="2057" width="11.7109375" style="12" customWidth="1"/>
    <col min="2058" max="2058" width="7.5703125" style="12" customWidth="1"/>
    <col min="2059" max="2059" width="13.28515625" style="12" customWidth="1"/>
    <col min="2060" max="2060" width="9.7109375" style="12" customWidth="1"/>
    <col min="2061" max="2061" width="9.42578125" style="12" customWidth="1"/>
    <col min="2062" max="2062" width="11.28515625" style="12" customWidth="1"/>
    <col min="2063" max="2063" width="12.28515625" style="12" customWidth="1"/>
    <col min="2064" max="2067" width="8.140625" style="12" customWidth="1"/>
    <col min="2068" max="2304" width="9.140625" style="12"/>
    <col min="2305" max="2305" width="6.7109375" style="12" customWidth="1"/>
    <col min="2306" max="2306" width="19.42578125" style="12" customWidth="1"/>
    <col min="2307" max="2307" width="9.28515625" style="12" customWidth="1"/>
    <col min="2308" max="2308" width="14.28515625" style="12" customWidth="1"/>
    <col min="2309" max="2309" width="11.7109375" style="12" customWidth="1"/>
    <col min="2310" max="2311" width="7.5703125" style="12" customWidth="1"/>
    <col min="2312" max="2312" width="8.7109375" style="12" customWidth="1"/>
    <col min="2313" max="2313" width="11.7109375" style="12" customWidth="1"/>
    <col min="2314" max="2314" width="7.5703125" style="12" customWidth="1"/>
    <col min="2315" max="2315" width="13.28515625" style="12" customWidth="1"/>
    <col min="2316" max="2316" width="9.7109375" style="12" customWidth="1"/>
    <col min="2317" max="2317" width="9.42578125" style="12" customWidth="1"/>
    <col min="2318" max="2318" width="11.28515625" style="12" customWidth="1"/>
    <col min="2319" max="2319" width="12.28515625" style="12" customWidth="1"/>
    <col min="2320" max="2323" width="8.140625" style="12" customWidth="1"/>
    <col min="2324" max="2560" width="9.140625" style="12"/>
    <col min="2561" max="2561" width="6.7109375" style="12" customWidth="1"/>
    <col min="2562" max="2562" width="19.42578125" style="12" customWidth="1"/>
    <col min="2563" max="2563" width="9.28515625" style="12" customWidth="1"/>
    <col min="2564" max="2564" width="14.28515625" style="12" customWidth="1"/>
    <col min="2565" max="2565" width="11.7109375" style="12" customWidth="1"/>
    <col min="2566" max="2567" width="7.5703125" style="12" customWidth="1"/>
    <col min="2568" max="2568" width="8.7109375" style="12" customWidth="1"/>
    <col min="2569" max="2569" width="11.7109375" style="12" customWidth="1"/>
    <col min="2570" max="2570" width="7.5703125" style="12" customWidth="1"/>
    <col min="2571" max="2571" width="13.28515625" style="12" customWidth="1"/>
    <col min="2572" max="2572" width="9.7109375" style="12" customWidth="1"/>
    <col min="2573" max="2573" width="9.42578125" style="12" customWidth="1"/>
    <col min="2574" max="2574" width="11.28515625" style="12" customWidth="1"/>
    <col min="2575" max="2575" width="12.28515625" style="12" customWidth="1"/>
    <col min="2576" max="2579" width="8.140625" style="12" customWidth="1"/>
    <col min="2580" max="2816" width="9.140625" style="12"/>
    <col min="2817" max="2817" width="6.7109375" style="12" customWidth="1"/>
    <col min="2818" max="2818" width="19.42578125" style="12" customWidth="1"/>
    <col min="2819" max="2819" width="9.28515625" style="12" customWidth="1"/>
    <col min="2820" max="2820" width="14.28515625" style="12" customWidth="1"/>
    <col min="2821" max="2821" width="11.7109375" style="12" customWidth="1"/>
    <col min="2822" max="2823" width="7.5703125" style="12" customWidth="1"/>
    <col min="2824" max="2824" width="8.7109375" style="12" customWidth="1"/>
    <col min="2825" max="2825" width="11.7109375" style="12" customWidth="1"/>
    <col min="2826" max="2826" width="7.5703125" style="12" customWidth="1"/>
    <col min="2827" max="2827" width="13.28515625" style="12" customWidth="1"/>
    <col min="2828" max="2828" width="9.7109375" style="12" customWidth="1"/>
    <col min="2829" max="2829" width="9.42578125" style="12" customWidth="1"/>
    <col min="2830" max="2830" width="11.28515625" style="12" customWidth="1"/>
    <col min="2831" max="2831" width="12.28515625" style="12" customWidth="1"/>
    <col min="2832" max="2835" width="8.140625" style="12" customWidth="1"/>
    <col min="2836" max="3072" width="9.140625" style="12"/>
    <col min="3073" max="3073" width="6.7109375" style="12" customWidth="1"/>
    <col min="3074" max="3074" width="19.42578125" style="12" customWidth="1"/>
    <col min="3075" max="3075" width="9.28515625" style="12" customWidth="1"/>
    <col min="3076" max="3076" width="14.28515625" style="12" customWidth="1"/>
    <col min="3077" max="3077" width="11.7109375" style="12" customWidth="1"/>
    <col min="3078" max="3079" width="7.5703125" style="12" customWidth="1"/>
    <col min="3080" max="3080" width="8.7109375" style="12" customWidth="1"/>
    <col min="3081" max="3081" width="11.7109375" style="12" customWidth="1"/>
    <col min="3082" max="3082" width="7.5703125" style="12" customWidth="1"/>
    <col min="3083" max="3083" width="13.28515625" style="12" customWidth="1"/>
    <col min="3084" max="3084" width="9.7109375" style="12" customWidth="1"/>
    <col min="3085" max="3085" width="9.42578125" style="12" customWidth="1"/>
    <col min="3086" max="3086" width="11.28515625" style="12" customWidth="1"/>
    <col min="3087" max="3087" width="12.28515625" style="12" customWidth="1"/>
    <col min="3088" max="3091" width="8.140625" style="12" customWidth="1"/>
    <col min="3092" max="3328" width="9.140625" style="12"/>
    <col min="3329" max="3329" width="6.7109375" style="12" customWidth="1"/>
    <col min="3330" max="3330" width="19.42578125" style="12" customWidth="1"/>
    <col min="3331" max="3331" width="9.28515625" style="12" customWidth="1"/>
    <col min="3332" max="3332" width="14.28515625" style="12" customWidth="1"/>
    <col min="3333" max="3333" width="11.7109375" style="12" customWidth="1"/>
    <col min="3334" max="3335" width="7.5703125" style="12" customWidth="1"/>
    <col min="3336" max="3336" width="8.7109375" style="12" customWidth="1"/>
    <col min="3337" max="3337" width="11.7109375" style="12" customWidth="1"/>
    <col min="3338" max="3338" width="7.5703125" style="12" customWidth="1"/>
    <col min="3339" max="3339" width="13.28515625" style="12" customWidth="1"/>
    <col min="3340" max="3340" width="9.7109375" style="12" customWidth="1"/>
    <col min="3341" max="3341" width="9.42578125" style="12" customWidth="1"/>
    <col min="3342" max="3342" width="11.28515625" style="12" customWidth="1"/>
    <col min="3343" max="3343" width="12.28515625" style="12" customWidth="1"/>
    <col min="3344" max="3347" width="8.140625" style="12" customWidth="1"/>
    <col min="3348" max="3584" width="9.140625" style="12"/>
    <col min="3585" max="3585" width="6.7109375" style="12" customWidth="1"/>
    <col min="3586" max="3586" width="19.42578125" style="12" customWidth="1"/>
    <col min="3587" max="3587" width="9.28515625" style="12" customWidth="1"/>
    <col min="3588" max="3588" width="14.28515625" style="12" customWidth="1"/>
    <col min="3589" max="3589" width="11.7109375" style="12" customWidth="1"/>
    <col min="3590" max="3591" width="7.5703125" style="12" customWidth="1"/>
    <col min="3592" max="3592" width="8.7109375" style="12" customWidth="1"/>
    <col min="3593" max="3593" width="11.7109375" style="12" customWidth="1"/>
    <col min="3594" max="3594" width="7.5703125" style="12" customWidth="1"/>
    <col min="3595" max="3595" width="13.28515625" style="12" customWidth="1"/>
    <col min="3596" max="3596" width="9.7109375" style="12" customWidth="1"/>
    <col min="3597" max="3597" width="9.42578125" style="12" customWidth="1"/>
    <col min="3598" max="3598" width="11.28515625" style="12" customWidth="1"/>
    <col min="3599" max="3599" width="12.28515625" style="12" customWidth="1"/>
    <col min="3600" max="3603" width="8.140625" style="12" customWidth="1"/>
    <col min="3604" max="3840" width="9.140625" style="12"/>
    <col min="3841" max="3841" width="6.7109375" style="12" customWidth="1"/>
    <col min="3842" max="3842" width="19.42578125" style="12" customWidth="1"/>
    <col min="3843" max="3843" width="9.28515625" style="12" customWidth="1"/>
    <col min="3844" max="3844" width="14.28515625" style="12" customWidth="1"/>
    <col min="3845" max="3845" width="11.7109375" style="12" customWidth="1"/>
    <col min="3846" max="3847" width="7.5703125" style="12" customWidth="1"/>
    <col min="3848" max="3848" width="8.7109375" style="12" customWidth="1"/>
    <col min="3849" max="3849" width="11.7109375" style="12" customWidth="1"/>
    <col min="3850" max="3850" width="7.5703125" style="12" customWidth="1"/>
    <col min="3851" max="3851" width="13.28515625" style="12" customWidth="1"/>
    <col min="3852" max="3852" width="9.7109375" style="12" customWidth="1"/>
    <col min="3853" max="3853" width="9.42578125" style="12" customWidth="1"/>
    <col min="3854" max="3854" width="11.28515625" style="12" customWidth="1"/>
    <col min="3855" max="3855" width="12.28515625" style="12" customWidth="1"/>
    <col min="3856" max="3859" width="8.140625" style="12" customWidth="1"/>
    <col min="3860" max="4096" width="9.140625" style="12"/>
    <col min="4097" max="4097" width="6.7109375" style="12" customWidth="1"/>
    <col min="4098" max="4098" width="19.42578125" style="12" customWidth="1"/>
    <col min="4099" max="4099" width="9.28515625" style="12" customWidth="1"/>
    <col min="4100" max="4100" width="14.28515625" style="12" customWidth="1"/>
    <col min="4101" max="4101" width="11.7109375" style="12" customWidth="1"/>
    <col min="4102" max="4103" width="7.5703125" style="12" customWidth="1"/>
    <col min="4104" max="4104" width="8.7109375" style="12" customWidth="1"/>
    <col min="4105" max="4105" width="11.7109375" style="12" customWidth="1"/>
    <col min="4106" max="4106" width="7.5703125" style="12" customWidth="1"/>
    <col min="4107" max="4107" width="13.28515625" style="12" customWidth="1"/>
    <col min="4108" max="4108" width="9.7109375" style="12" customWidth="1"/>
    <col min="4109" max="4109" width="9.42578125" style="12" customWidth="1"/>
    <col min="4110" max="4110" width="11.28515625" style="12" customWidth="1"/>
    <col min="4111" max="4111" width="12.28515625" style="12" customWidth="1"/>
    <col min="4112" max="4115" width="8.140625" style="12" customWidth="1"/>
    <col min="4116" max="4352" width="9.140625" style="12"/>
    <col min="4353" max="4353" width="6.7109375" style="12" customWidth="1"/>
    <col min="4354" max="4354" width="19.42578125" style="12" customWidth="1"/>
    <col min="4355" max="4355" width="9.28515625" style="12" customWidth="1"/>
    <col min="4356" max="4356" width="14.28515625" style="12" customWidth="1"/>
    <col min="4357" max="4357" width="11.7109375" style="12" customWidth="1"/>
    <col min="4358" max="4359" width="7.5703125" style="12" customWidth="1"/>
    <col min="4360" max="4360" width="8.7109375" style="12" customWidth="1"/>
    <col min="4361" max="4361" width="11.7109375" style="12" customWidth="1"/>
    <col min="4362" max="4362" width="7.5703125" style="12" customWidth="1"/>
    <col min="4363" max="4363" width="13.28515625" style="12" customWidth="1"/>
    <col min="4364" max="4364" width="9.7109375" style="12" customWidth="1"/>
    <col min="4365" max="4365" width="9.42578125" style="12" customWidth="1"/>
    <col min="4366" max="4366" width="11.28515625" style="12" customWidth="1"/>
    <col min="4367" max="4367" width="12.28515625" style="12" customWidth="1"/>
    <col min="4368" max="4371" width="8.140625" style="12" customWidth="1"/>
    <col min="4372" max="4608" width="9.140625" style="12"/>
    <col min="4609" max="4609" width="6.7109375" style="12" customWidth="1"/>
    <col min="4610" max="4610" width="19.42578125" style="12" customWidth="1"/>
    <col min="4611" max="4611" width="9.28515625" style="12" customWidth="1"/>
    <col min="4612" max="4612" width="14.28515625" style="12" customWidth="1"/>
    <col min="4613" max="4613" width="11.7109375" style="12" customWidth="1"/>
    <col min="4614" max="4615" width="7.5703125" style="12" customWidth="1"/>
    <col min="4616" max="4616" width="8.7109375" style="12" customWidth="1"/>
    <col min="4617" max="4617" width="11.7109375" style="12" customWidth="1"/>
    <col min="4618" max="4618" width="7.5703125" style="12" customWidth="1"/>
    <col min="4619" max="4619" width="13.28515625" style="12" customWidth="1"/>
    <col min="4620" max="4620" width="9.7109375" style="12" customWidth="1"/>
    <col min="4621" max="4621" width="9.42578125" style="12" customWidth="1"/>
    <col min="4622" max="4622" width="11.28515625" style="12" customWidth="1"/>
    <col min="4623" max="4623" width="12.28515625" style="12" customWidth="1"/>
    <col min="4624" max="4627" width="8.140625" style="12" customWidth="1"/>
    <col min="4628" max="4864" width="9.140625" style="12"/>
    <col min="4865" max="4865" width="6.7109375" style="12" customWidth="1"/>
    <col min="4866" max="4866" width="19.42578125" style="12" customWidth="1"/>
    <col min="4867" max="4867" width="9.28515625" style="12" customWidth="1"/>
    <col min="4868" max="4868" width="14.28515625" style="12" customWidth="1"/>
    <col min="4869" max="4869" width="11.7109375" style="12" customWidth="1"/>
    <col min="4870" max="4871" width="7.5703125" style="12" customWidth="1"/>
    <col min="4872" max="4872" width="8.7109375" style="12" customWidth="1"/>
    <col min="4873" max="4873" width="11.7109375" style="12" customWidth="1"/>
    <col min="4874" max="4874" width="7.5703125" style="12" customWidth="1"/>
    <col min="4875" max="4875" width="13.28515625" style="12" customWidth="1"/>
    <col min="4876" max="4876" width="9.7109375" style="12" customWidth="1"/>
    <col min="4877" max="4877" width="9.42578125" style="12" customWidth="1"/>
    <col min="4878" max="4878" width="11.28515625" style="12" customWidth="1"/>
    <col min="4879" max="4879" width="12.28515625" style="12" customWidth="1"/>
    <col min="4880" max="4883" width="8.140625" style="12" customWidth="1"/>
    <col min="4884" max="5120" width="9.140625" style="12"/>
    <col min="5121" max="5121" width="6.7109375" style="12" customWidth="1"/>
    <col min="5122" max="5122" width="19.42578125" style="12" customWidth="1"/>
    <col min="5123" max="5123" width="9.28515625" style="12" customWidth="1"/>
    <col min="5124" max="5124" width="14.28515625" style="12" customWidth="1"/>
    <col min="5125" max="5125" width="11.7109375" style="12" customWidth="1"/>
    <col min="5126" max="5127" width="7.5703125" style="12" customWidth="1"/>
    <col min="5128" max="5128" width="8.7109375" style="12" customWidth="1"/>
    <col min="5129" max="5129" width="11.7109375" style="12" customWidth="1"/>
    <col min="5130" max="5130" width="7.5703125" style="12" customWidth="1"/>
    <col min="5131" max="5131" width="13.28515625" style="12" customWidth="1"/>
    <col min="5132" max="5132" width="9.7109375" style="12" customWidth="1"/>
    <col min="5133" max="5133" width="9.42578125" style="12" customWidth="1"/>
    <col min="5134" max="5134" width="11.28515625" style="12" customWidth="1"/>
    <col min="5135" max="5135" width="12.28515625" style="12" customWidth="1"/>
    <col min="5136" max="5139" width="8.140625" style="12" customWidth="1"/>
    <col min="5140" max="5376" width="9.140625" style="12"/>
    <col min="5377" max="5377" width="6.7109375" style="12" customWidth="1"/>
    <col min="5378" max="5378" width="19.42578125" style="12" customWidth="1"/>
    <col min="5379" max="5379" width="9.28515625" style="12" customWidth="1"/>
    <col min="5380" max="5380" width="14.28515625" style="12" customWidth="1"/>
    <col min="5381" max="5381" width="11.7109375" style="12" customWidth="1"/>
    <col min="5382" max="5383" width="7.5703125" style="12" customWidth="1"/>
    <col min="5384" max="5384" width="8.7109375" style="12" customWidth="1"/>
    <col min="5385" max="5385" width="11.7109375" style="12" customWidth="1"/>
    <col min="5386" max="5386" width="7.5703125" style="12" customWidth="1"/>
    <col min="5387" max="5387" width="13.28515625" style="12" customWidth="1"/>
    <col min="5388" max="5388" width="9.7109375" style="12" customWidth="1"/>
    <col min="5389" max="5389" width="9.42578125" style="12" customWidth="1"/>
    <col min="5390" max="5390" width="11.28515625" style="12" customWidth="1"/>
    <col min="5391" max="5391" width="12.28515625" style="12" customWidth="1"/>
    <col min="5392" max="5395" width="8.140625" style="12" customWidth="1"/>
    <col min="5396" max="5632" width="9.140625" style="12"/>
    <col min="5633" max="5633" width="6.7109375" style="12" customWidth="1"/>
    <col min="5634" max="5634" width="19.42578125" style="12" customWidth="1"/>
    <col min="5635" max="5635" width="9.28515625" style="12" customWidth="1"/>
    <col min="5636" max="5636" width="14.28515625" style="12" customWidth="1"/>
    <col min="5637" max="5637" width="11.7109375" style="12" customWidth="1"/>
    <col min="5638" max="5639" width="7.5703125" style="12" customWidth="1"/>
    <col min="5640" max="5640" width="8.7109375" style="12" customWidth="1"/>
    <col min="5641" max="5641" width="11.7109375" style="12" customWidth="1"/>
    <col min="5642" max="5642" width="7.5703125" style="12" customWidth="1"/>
    <col min="5643" max="5643" width="13.28515625" style="12" customWidth="1"/>
    <col min="5644" max="5644" width="9.7109375" style="12" customWidth="1"/>
    <col min="5645" max="5645" width="9.42578125" style="12" customWidth="1"/>
    <col min="5646" max="5646" width="11.28515625" style="12" customWidth="1"/>
    <col min="5647" max="5647" width="12.28515625" style="12" customWidth="1"/>
    <col min="5648" max="5651" width="8.140625" style="12" customWidth="1"/>
    <col min="5652" max="5888" width="9.140625" style="12"/>
    <col min="5889" max="5889" width="6.7109375" style="12" customWidth="1"/>
    <col min="5890" max="5890" width="19.42578125" style="12" customWidth="1"/>
    <col min="5891" max="5891" width="9.28515625" style="12" customWidth="1"/>
    <col min="5892" max="5892" width="14.28515625" style="12" customWidth="1"/>
    <col min="5893" max="5893" width="11.7109375" style="12" customWidth="1"/>
    <col min="5894" max="5895" width="7.5703125" style="12" customWidth="1"/>
    <col min="5896" max="5896" width="8.7109375" style="12" customWidth="1"/>
    <col min="5897" max="5897" width="11.7109375" style="12" customWidth="1"/>
    <col min="5898" max="5898" width="7.5703125" style="12" customWidth="1"/>
    <col min="5899" max="5899" width="13.28515625" style="12" customWidth="1"/>
    <col min="5900" max="5900" width="9.7109375" style="12" customWidth="1"/>
    <col min="5901" max="5901" width="9.42578125" style="12" customWidth="1"/>
    <col min="5902" max="5902" width="11.28515625" style="12" customWidth="1"/>
    <col min="5903" max="5903" width="12.28515625" style="12" customWidth="1"/>
    <col min="5904" max="5907" width="8.140625" style="12" customWidth="1"/>
    <col min="5908" max="6144" width="9.140625" style="12"/>
    <col min="6145" max="6145" width="6.7109375" style="12" customWidth="1"/>
    <col min="6146" max="6146" width="19.42578125" style="12" customWidth="1"/>
    <col min="6147" max="6147" width="9.28515625" style="12" customWidth="1"/>
    <col min="6148" max="6148" width="14.28515625" style="12" customWidth="1"/>
    <col min="6149" max="6149" width="11.7109375" style="12" customWidth="1"/>
    <col min="6150" max="6151" width="7.5703125" style="12" customWidth="1"/>
    <col min="6152" max="6152" width="8.7109375" style="12" customWidth="1"/>
    <col min="6153" max="6153" width="11.7109375" style="12" customWidth="1"/>
    <col min="6154" max="6154" width="7.5703125" style="12" customWidth="1"/>
    <col min="6155" max="6155" width="13.28515625" style="12" customWidth="1"/>
    <col min="6156" max="6156" width="9.7109375" style="12" customWidth="1"/>
    <col min="6157" max="6157" width="9.42578125" style="12" customWidth="1"/>
    <col min="6158" max="6158" width="11.28515625" style="12" customWidth="1"/>
    <col min="6159" max="6159" width="12.28515625" style="12" customWidth="1"/>
    <col min="6160" max="6163" width="8.140625" style="12" customWidth="1"/>
    <col min="6164" max="6400" width="9.140625" style="12"/>
    <col min="6401" max="6401" width="6.7109375" style="12" customWidth="1"/>
    <col min="6402" max="6402" width="19.42578125" style="12" customWidth="1"/>
    <col min="6403" max="6403" width="9.28515625" style="12" customWidth="1"/>
    <col min="6404" max="6404" width="14.28515625" style="12" customWidth="1"/>
    <col min="6405" max="6405" width="11.7109375" style="12" customWidth="1"/>
    <col min="6406" max="6407" width="7.5703125" style="12" customWidth="1"/>
    <col min="6408" max="6408" width="8.7109375" style="12" customWidth="1"/>
    <col min="6409" max="6409" width="11.7109375" style="12" customWidth="1"/>
    <col min="6410" max="6410" width="7.5703125" style="12" customWidth="1"/>
    <col min="6411" max="6411" width="13.28515625" style="12" customWidth="1"/>
    <col min="6412" max="6412" width="9.7109375" style="12" customWidth="1"/>
    <col min="6413" max="6413" width="9.42578125" style="12" customWidth="1"/>
    <col min="6414" max="6414" width="11.28515625" style="12" customWidth="1"/>
    <col min="6415" max="6415" width="12.28515625" style="12" customWidth="1"/>
    <col min="6416" max="6419" width="8.140625" style="12" customWidth="1"/>
    <col min="6420" max="6656" width="9.140625" style="12"/>
    <col min="6657" max="6657" width="6.7109375" style="12" customWidth="1"/>
    <col min="6658" max="6658" width="19.42578125" style="12" customWidth="1"/>
    <col min="6659" max="6659" width="9.28515625" style="12" customWidth="1"/>
    <col min="6660" max="6660" width="14.28515625" style="12" customWidth="1"/>
    <col min="6661" max="6661" width="11.7109375" style="12" customWidth="1"/>
    <col min="6662" max="6663" width="7.5703125" style="12" customWidth="1"/>
    <col min="6664" max="6664" width="8.7109375" style="12" customWidth="1"/>
    <col min="6665" max="6665" width="11.7109375" style="12" customWidth="1"/>
    <col min="6666" max="6666" width="7.5703125" style="12" customWidth="1"/>
    <col min="6667" max="6667" width="13.28515625" style="12" customWidth="1"/>
    <col min="6668" max="6668" width="9.7109375" style="12" customWidth="1"/>
    <col min="6669" max="6669" width="9.42578125" style="12" customWidth="1"/>
    <col min="6670" max="6670" width="11.28515625" style="12" customWidth="1"/>
    <col min="6671" max="6671" width="12.28515625" style="12" customWidth="1"/>
    <col min="6672" max="6675" width="8.140625" style="12" customWidth="1"/>
    <col min="6676" max="6912" width="9.140625" style="12"/>
    <col min="6913" max="6913" width="6.7109375" style="12" customWidth="1"/>
    <col min="6914" max="6914" width="19.42578125" style="12" customWidth="1"/>
    <col min="6915" max="6915" width="9.28515625" style="12" customWidth="1"/>
    <col min="6916" max="6916" width="14.28515625" style="12" customWidth="1"/>
    <col min="6917" max="6917" width="11.7109375" style="12" customWidth="1"/>
    <col min="6918" max="6919" width="7.5703125" style="12" customWidth="1"/>
    <col min="6920" max="6920" width="8.7109375" style="12" customWidth="1"/>
    <col min="6921" max="6921" width="11.7109375" style="12" customWidth="1"/>
    <col min="6922" max="6922" width="7.5703125" style="12" customWidth="1"/>
    <col min="6923" max="6923" width="13.28515625" style="12" customWidth="1"/>
    <col min="6924" max="6924" width="9.7109375" style="12" customWidth="1"/>
    <col min="6925" max="6925" width="9.42578125" style="12" customWidth="1"/>
    <col min="6926" max="6926" width="11.28515625" style="12" customWidth="1"/>
    <col min="6927" max="6927" width="12.28515625" style="12" customWidth="1"/>
    <col min="6928" max="6931" width="8.140625" style="12" customWidth="1"/>
    <col min="6932" max="7168" width="9.140625" style="12"/>
    <col min="7169" max="7169" width="6.7109375" style="12" customWidth="1"/>
    <col min="7170" max="7170" width="19.42578125" style="12" customWidth="1"/>
    <col min="7171" max="7171" width="9.28515625" style="12" customWidth="1"/>
    <col min="7172" max="7172" width="14.28515625" style="12" customWidth="1"/>
    <col min="7173" max="7173" width="11.7109375" style="12" customWidth="1"/>
    <col min="7174" max="7175" width="7.5703125" style="12" customWidth="1"/>
    <col min="7176" max="7176" width="8.7109375" style="12" customWidth="1"/>
    <col min="7177" max="7177" width="11.7109375" style="12" customWidth="1"/>
    <col min="7178" max="7178" width="7.5703125" style="12" customWidth="1"/>
    <col min="7179" max="7179" width="13.28515625" style="12" customWidth="1"/>
    <col min="7180" max="7180" width="9.7109375" style="12" customWidth="1"/>
    <col min="7181" max="7181" width="9.42578125" style="12" customWidth="1"/>
    <col min="7182" max="7182" width="11.28515625" style="12" customWidth="1"/>
    <col min="7183" max="7183" width="12.28515625" style="12" customWidth="1"/>
    <col min="7184" max="7187" width="8.140625" style="12" customWidth="1"/>
    <col min="7188" max="7424" width="9.140625" style="12"/>
    <col min="7425" max="7425" width="6.7109375" style="12" customWidth="1"/>
    <col min="7426" max="7426" width="19.42578125" style="12" customWidth="1"/>
    <col min="7427" max="7427" width="9.28515625" style="12" customWidth="1"/>
    <col min="7428" max="7428" width="14.28515625" style="12" customWidth="1"/>
    <col min="7429" max="7429" width="11.7109375" style="12" customWidth="1"/>
    <col min="7430" max="7431" width="7.5703125" style="12" customWidth="1"/>
    <col min="7432" max="7432" width="8.7109375" style="12" customWidth="1"/>
    <col min="7433" max="7433" width="11.7109375" style="12" customWidth="1"/>
    <col min="7434" max="7434" width="7.5703125" style="12" customWidth="1"/>
    <col min="7435" max="7435" width="13.28515625" style="12" customWidth="1"/>
    <col min="7436" max="7436" width="9.7109375" style="12" customWidth="1"/>
    <col min="7437" max="7437" width="9.42578125" style="12" customWidth="1"/>
    <col min="7438" max="7438" width="11.28515625" style="12" customWidth="1"/>
    <col min="7439" max="7439" width="12.28515625" style="12" customWidth="1"/>
    <col min="7440" max="7443" width="8.140625" style="12" customWidth="1"/>
    <col min="7444" max="7680" width="9.140625" style="12"/>
    <col min="7681" max="7681" width="6.7109375" style="12" customWidth="1"/>
    <col min="7682" max="7682" width="19.42578125" style="12" customWidth="1"/>
    <col min="7683" max="7683" width="9.28515625" style="12" customWidth="1"/>
    <col min="7684" max="7684" width="14.28515625" style="12" customWidth="1"/>
    <col min="7685" max="7685" width="11.7109375" style="12" customWidth="1"/>
    <col min="7686" max="7687" width="7.5703125" style="12" customWidth="1"/>
    <col min="7688" max="7688" width="8.7109375" style="12" customWidth="1"/>
    <col min="7689" max="7689" width="11.7109375" style="12" customWidth="1"/>
    <col min="7690" max="7690" width="7.5703125" style="12" customWidth="1"/>
    <col min="7691" max="7691" width="13.28515625" style="12" customWidth="1"/>
    <col min="7692" max="7692" width="9.7109375" style="12" customWidth="1"/>
    <col min="7693" max="7693" width="9.42578125" style="12" customWidth="1"/>
    <col min="7694" max="7694" width="11.28515625" style="12" customWidth="1"/>
    <col min="7695" max="7695" width="12.28515625" style="12" customWidth="1"/>
    <col min="7696" max="7699" width="8.140625" style="12" customWidth="1"/>
    <col min="7700" max="7936" width="9.140625" style="12"/>
    <col min="7937" max="7937" width="6.7109375" style="12" customWidth="1"/>
    <col min="7938" max="7938" width="19.42578125" style="12" customWidth="1"/>
    <col min="7939" max="7939" width="9.28515625" style="12" customWidth="1"/>
    <col min="7940" max="7940" width="14.28515625" style="12" customWidth="1"/>
    <col min="7941" max="7941" width="11.7109375" style="12" customWidth="1"/>
    <col min="7942" max="7943" width="7.5703125" style="12" customWidth="1"/>
    <col min="7944" max="7944" width="8.7109375" style="12" customWidth="1"/>
    <col min="7945" max="7945" width="11.7109375" style="12" customWidth="1"/>
    <col min="7946" max="7946" width="7.5703125" style="12" customWidth="1"/>
    <col min="7947" max="7947" width="13.28515625" style="12" customWidth="1"/>
    <col min="7948" max="7948" width="9.7109375" style="12" customWidth="1"/>
    <col min="7949" max="7949" width="9.42578125" style="12" customWidth="1"/>
    <col min="7950" max="7950" width="11.28515625" style="12" customWidth="1"/>
    <col min="7951" max="7951" width="12.28515625" style="12" customWidth="1"/>
    <col min="7952" max="7955" width="8.140625" style="12" customWidth="1"/>
    <col min="7956" max="8192" width="9.140625" style="12"/>
    <col min="8193" max="8193" width="6.7109375" style="12" customWidth="1"/>
    <col min="8194" max="8194" width="19.42578125" style="12" customWidth="1"/>
    <col min="8195" max="8195" width="9.28515625" style="12" customWidth="1"/>
    <col min="8196" max="8196" width="14.28515625" style="12" customWidth="1"/>
    <col min="8197" max="8197" width="11.7109375" style="12" customWidth="1"/>
    <col min="8198" max="8199" width="7.5703125" style="12" customWidth="1"/>
    <col min="8200" max="8200" width="8.7109375" style="12" customWidth="1"/>
    <col min="8201" max="8201" width="11.7109375" style="12" customWidth="1"/>
    <col min="8202" max="8202" width="7.5703125" style="12" customWidth="1"/>
    <col min="8203" max="8203" width="13.28515625" style="12" customWidth="1"/>
    <col min="8204" max="8204" width="9.7109375" style="12" customWidth="1"/>
    <col min="8205" max="8205" width="9.42578125" style="12" customWidth="1"/>
    <col min="8206" max="8206" width="11.28515625" style="12" customWidth="1"/>
    <col min="8207" max="8207" width="12.28515625" style="12" customWidth="1"/>
    <col min="8208" max="8211" width="8.140625" style="12" customWidth="1"/>
    <col min="8212" max="8448" width="9.140625" style="12"/>
    <col min="8449" max="8449" width="6.7109375" style="12" customWidth="1"/>
    <col min="8450" max="8450" width="19.42578125" style="12" customWidth="1"/>
    <col min="8451" max="8451" width="9.28515625" style="12" customWidth="1"/>
    <col min="8452" max="8452" width="14.28515625" style="12" customWidth="1"/>
    <col min="8453" max="8453" width="11.7109375" style="12" customWidth="1"/>
    <col min="8454" max="8455" width="7.5703125" style="12" customWidth="1"/>
    <col min="8456" max="8456" width="8.7109375" style="12" customWidth="1"/>
    <col min="8457" max="8457" width="11.7109375" style="12" customWidth="1"/>
    <col min="8458" max="8458" width="7.5703125" style="12" customWidth="1"/>
    <col min="8459" max="8459" width="13.28515625" style="12" customWidth="1"/>
    <col min="8460" max="8460" width="9.7109375" style="12" customWidth="1"/>
    <col min="8461" max="8461" width="9.42578125" style="12" customWidth="1"/>
    <col min="8462" max="8462" width="11.28515625" style="12" customWidth="1"/>
    <col min="8463" max="8463" width="12.28515625" style="12" customWidth="1"/>
    <col min="8464" max="8467" width="8.140625" style="12" customWidth="1"/>
    <col min="8468" max="8704" width="9.140625" style="12"/>
    <col min="8705" max="8705" width="6.7109375" style="12" customWidth="1"/>
    <col min="8706" max="8706" width="19.42578125" style="12" customWidth="1"/>
    <col min="8707" max="8707" width="9.28515625" style="12" customWidth="1"/>
    <col min="8708" max="8708" width="14.28515625" style="12" customWidth="1"/>
    <col min="8709" max="8709" width="11.7109375" style="12" customWidth="1"/>
    <col min="8710" max="8711" width="7.5703125" style="12" customWidth="1"/>
    <col min="8712" max="8712" width="8.7109375" style="12" customWidth="1"/>
    <col min="8713" max="8713" width="11.7109375" style="12" customWidth="1"/>
    <col min="8714" max="8714" width="7.5703125" style="12" customWidth="1"/>
    <col min="8715" max="8715" width="13.28515625" style="12" customWidth="1"/>
    <col min="8716" max="8716" width="9.7109375" style="12" customWidth="1"/>
    <col min="8717" max="8717" width="9.42578125" style="12" customWidth="1"/>
    <col min="8718" max="8718" width="11.28515625" style="12" customWidth="1"/>
    <col min="8719" max="8719" width="12.28515625" style="12" customWidth="1"/>
    <col min="8720" max="8723" width="8.140625" style="12" customWidth="1"/>
    <col min="8724" max="8960" width="9.140625" style="12"/>
    <col min="8961" max="8961" width="6.7109375" style="12" customWidth="1"/>
    <col min="8962" max="8962" width="19.42578125" style="12" customWidth="1"/>
    <col min="8963" max="8963" width="9.28515625" style="12" customWidth="1"/>
    <col min="8964" max="8964" width="14.28515625" style="12" customWidth="1"/>
    <col min="8965" max="8965" width="11.7109375" style="12" customWidth="1"/>
    <col min="8966" max="8967" width="7.5703125" style="12" customWidth="1"/>
    <col min="8968" max="8968" width="8.7109375" style="12" customWidth="1"/>
    <col min="8969" max="8969" width="11.7109375" style="12" customWidth="1"/>
    <col min="8970" max="8970" width="7.5703125" style="12" customWidth="1"/>
    <col min="8971" max="8971" width="13.28515625" style="12" customWidth="1"/>
    <col min="8972" max="8972" width="9.7109375" style="12" customWidth="1"/>
    <col min="8973" max="8973" width="9.42578125" style="12" customWidth="1"/>
    <col min="8974" max="8974" width="11.28515625" style="12" customWidth="1"/>
    <col min="8975" max="8975" width="12.28515625" style="12" customWidth="1"/>
    <col min="8976" max="8979" width="8.140625" style="12" customWidth="1"/>
    <col min="8980" max="9216" width="9.140625" style="12"/>
    <col min="9217" max="9217" width="6.7109375" style="12" customWidth="1"/>
    <col min="9218" max="9218" width="19.42578125" style="12" customWidth="1"/>
    <col min="9219" max="9219" width="9.28515625" style="12" customWidth="1"/>
    <col min="9220" max="9220" width="14.28515625" style="12" customWidth="1"/>
    <col min="9221" max="9221" width="11.7109375" style="12" customWidth="1"/>
    <col min="9222" max="9223" width="7.5703125" style="12" customWidth="1"/>
    <col min="9224" max="9224" width="8.7109375" style="12" customWidth="1"/>
    <col min="9225" max="9225" width="11.7109375" style="12" customWidth="1"/>
    <col min="9226" max="9226" width="7.5703125" style="12" customWidth="1"/>
    <col min="9227" max="9227" width="13.28515625" style="12" customWidth="1"/>
    <col min="9228" max="9228" width="9.7109375" style="12" customWidth="1"/>
    <col min="9229" max="9229" width="9.42578125" style="12" customWidth="1"/>
    <col min="9230" max="9230" width="11.28515625" style="12" customWidth="1"/>
    <col min="9231" max="9231" width="12.28515625" style="12" customWidth="1"/>
    <col min="9232" max="9235" width="8.140625" style="12" customWidth="1"/>
    <col min="9236" max="9472" width="9.140625" style="12"/>
    <col min="9473" max="9473" width="6.7109375" style="12" customWidth="1"/>
    <col min="9474" max="9474" width="19.42578125" style="12" customWidth="1"/>
    <col min="9475" max="9475" width="9.28515625" style="12" customWidth="1"/>
    <col min="9476" max="9476" width="14.28515625" style="12" customWidth="1"/>
    <col min="9477" max="9477" width="11.7109375" style="12" customWidth="1"/>
    <col min="9478" max="9479" width="7.5703125" style="12" customWidth="1"/>
    <col min="9480" max="9480" width="8.7109375" style="12" customWidth="1"/>
    <col min="9481" max="9481" width="11.7109375" style="12" customWidth="1"/>
    <col min="9482" max="9482" width="7.5703125" style="12" customWidth="1"/>
    <col min="9483" max="9483" width="13.28515625" style="12" customWidth="1"/>
    <col min="9484" max="9484" width="9.7109375" style="12" customWidth="1"/>
    <col min="9485" max="9485" width="9.42578125" style="12" customWidth="1"/>
    <col min="9486" max="9486" width="11.28515625" style="12" customWidth="1"/>
    <col min="9487" max="9487" width="12.28515625" style="12" customWidth="1"/>
    <col min="9488" max="9491" width="8.140625" style="12" customWidth="1"/>
    <col min="9492" max="9728" width="9.140625" style="12"/>
    <col min="9729" max="9729" width="6.7109375" style="12" customWidth="1"/>
    <col min="9730" max="9730" width="19.42578125" style="12" customWidth="1"/>
    <col min="9731" max="9731" width="9.28515625" style="12" customWidth="1"/>
    <col min="9732" max="9732" width="14.28515625" style="12" customWidth="1"/>
    <col min="9733" max="9733" width="11.7109375" style="12" customWidth="1"/>
    <col min="9734" max="9735" width="7.5703125" style="12" customWidth="1"/>
    <col min="9736" max="9736" width="8.7109375" style="12" customWidth="1"/>
    <col min="9737" max="9737" width="11.7109375" style="12" customWidth="1"/>
    <col min="9738" max="9738" width="7.5703125" style="12" customWidth="1"/>
    <col min="9739" max="9739" width="13.28515625" style="12" customWidth="1"/>
    <col min="9740" max="9740" width="9.7109375" style="12" customWidth="1"/>
    <col min="9741" max="9741" width="9.42578125" style="12" customWidth="1"/>
    <col min="9742" max="9742" width="11.28515625" style="12" customWidth="1"/>
    <col min="9743" max="9743" width="12.28515625" style="12" customWidth="1"/>
    <col min="9744" max="9747" width="8.140625" style="12" customWidth="1"/>
    <col min="9748" max="9984" width="9.140625" style="12"/>
    <col min="9985" max="9985" width="6.7109375" style="12" customWidth="1"/>
    <col min="9986" max="9986" width="19.42578125" style="12" customWidth="1"/>
    <col min="9987" max="9987" width="9.28515625" style="12" customWidth="1"/>
    <col min="9988" max="9988" width="14.28515625" style="12" customWidth="1"/>
    <col min="9989" max="9989" width="11.7109375" style="12" customWidth="1"/>
    <col min="9990" max="9991" width="7.5703125" style="12" customWidth="1"/>
    <col min="9992" max="9992" width="8.7109375" style="12" customWidth="1"/>
    <col min="9993" max="9993" width="11.7109375" style="12" customWidth="1"/>
    <col min="9994" max="9994" width="7.5703125" style="12" customWidth="1"/>
    <col min="9995" max="9995" width="13.28515625" style="12" customWidth="1"/>
    <col min="9996" max="9996" width="9.7109375" style="12" customWidth="1"/>
    <col min="9997" max="9997" width="9.42578125" style="12" customWidth="1"/>
    <col min="9998" max="9998" width="11.28515625" style="12" customWidth="1"/>
    <col min="9999" max="9999" width="12.28515625" style="12" customWidth="1"/>
    <col min="10000" max="10003" width="8.140625" style="12" customWidth="1"/>
    <col min="10004" max="10240" width="9.140625" style="12"/>
    <col min="10241" max="10241" width="6.7109375" style="12" customWidth="1"/>
    <col min="10242" max="10242" width="19.42578125" style="12" customWidth="1"/>
    <col min="10243" max="10243" width="9.28515625" style="12" customWidth="1"/>
    <col min="10244" max="10244" width="14.28515625" style="12" customWidth="1"/>
    <col min="10245" max="10245" width="11.7109375" style="12" customWidth="1"/>
    <col min="10246" max="10247" width="7.5703125" style="12" customWidth="1"/>
    <col min="10248" max="10248" width="8.7109375" style="12" customWidth="1"/>
    <col min="10249" max="10249" width="11.7109375" style="12" customWidth="1"/>
    <col min="10250" max="10250" width="7.5703125" style="12" customWidth="1"/>
    <col min="10251" max="10251" width="13.28515625" style="12" customWidth="1"/>
    <col min="10252" max="10252" width="9.7109375" style="12" customWidth="1"/>
    <col min="10253" max="10253" width="9.42578125" style="12" customWidth="1"/>
    <col min="10254" max="10254" width="11.28515625" style="12" customWidth="1"/>
    <col min="10255" max="10255" width="12.28515625" style="12" customWidth="1"/>
    <col min="10256" max="10259" width="8.140625" style="12" customWidth="1"/>
    <col min="10260" max="10496" width="9.140625" style="12"/>
    <col min="10497" max="10497" width="6.7109375" style="12" customWidth="1"/>
    <col min="10498" max="10498" width="19.42578125" style="12" customWidth="1"/>
    <col min="10499" max="10499" width="9.28515625" style="12" customWidth="1"/>
    <col min="10500" max="10500" width="14.28515625" style="12" customWidth="1"/>
    <col min="10501" max="10501" width="11.7109375" style="12" customWidth="1"/>
    <col min="10502" max="10503" width="7.5703125" style="12" customWidth="1"/>
    <col min="10504" max="10504" width="8.7109375" style="12" customWidth="1"/>
    <col min="10505" max="10505" width="11.7109375" style="12" customWidth="1"/>
    <col min="10506" max="10506" width="7.5703125" style="12" customWidth="1"/>
    <col min="10507" max="10507" width="13.28515625" style="12" customWidth="1"/>
    <col min="10508" max="10508" width="9.7109375" style="12" customWidth="1"/>
    <col min="10509" max="10509" width="9.42578125" style="12" customWidth="1"/>
    <col min="10510" max="10510" width="11.28515625" style="12" customWidth="1"/>
    <col min="10511" max="10511" width="12.28515625" style="12" customWidth="1"/>
    <col min="10512" max="10515" width="8.140625" style="12" customWidth="1"/>
    <col min="10516" max="10752" width="9.140625" style="12"/>
    <col min="10753" max="10753" width="6.7109375" style="12" customWidth="1"/>
    <col min="10754" max="10754" width="19.42578125" style="12" customWidth="1"/>
    <col min="10755" max="10755" width="9.28515625" style="12" customWidth="1"/>
    <col min="10756" max="10756" width="14.28515625" style="12" customWidth="1"/>
    <col min="10757" max="10757" width="11.7109375" style="12" customWidth="1"/>
    <col min="10758" max="10759" width="7.5703125" style="12" customWidth="1"/>
    <col min="10760" max="10760" width="8.7109375" style="12" customWidth="1"/>
    <col min="10761" max="10761" width="11.7109375" style="12" customWidth="1"/>
    <col min="10762" max="10762" width="7.5703125" style="12" customWidth="1"/>
    <col min="10763" max="10763" width="13.28515625" style="12" customWidth="1"/>
    <col min="10764" max="10764" width="9.7109375" style="12" customWidth="1"/>
    <col min="10765" max="10765" width="9.42578125" style="12" customWidth="1"/>
    <col min="10766" max="10766" width="11.28515625" style="12" customWidth="1"/>
    <col min="10767" max="10767" width="12.28515625" style="12" customWidth="1"/>
    <col min="10768" max="10771" width="8.140625" style="12" customWidth="1"/>
    <col min="10772" max="11008" width="9.140625" style="12"/>
    <col min="11009" max="11009" width="6.7109375" style="12" customWidth="1"/>
    <col min="11010" max="11010" width="19.42578125" style="12" customWidth="1"/>
    <col min="11011" max="11011" width="9.28515625" style="12" customWidth="1"/>
    <col min="11012" max="11012" width="14.28515625" style="12" customWidth="1"/>
    <col min="11013" max="11013" width="11.7109375" style="12" customWidth="1"/>
    <col min="11014" max="11015" width="7.5703125" style="12" customWidth="1"/>
    <col min="11016" max="11016" width="8.7109375" style="12" customWidth="1"/>
    <col min="11017" max="11017" width="11.7109375" style="12" customWidth="1"/>
    <col min="11018" max="11018" width="7.5703125" style="12" customWidth="1"/>
    <col min="11019" max="11019" width="13.28515625" style="12" customWidth="1"/>
    <col min="11020" max="11020" width="9.7109375" style="12" customWidth="1"/>
    <col min="11021" max="11021" width="9.42578125" style="12" customWidth="1"/>
    <col min="11022" max="11022" width="11.28515625" style="12" customWidth="1"/>
    <col min="11023" max="11023" width="12.28515625" style="12" customWidth="1"/>
    <col min="11024" max="11027" width="8.140625" style="12" customWidth="1"/>
    <col min="11028" max="11264" width="9.140625" style="12"/>
    <col min="11265" max="11265" width="6.7109375" style="12" customWidth="1"/>
    <col min="11266" max="11266" width="19.42578125" style="12" customWidth="1"/>
    <col min="11267" max="11267" width="9.28515625" style="12" customWidth="1"/>
    <col min="11268" max="11268" width="14.28515625" style="12" customWidth="1"/>
    <col min="11269" max="11269" width="11.7109375" style="12" customWidth="1"/>
    <col min="11270" max="11271" width="7.5703125" style="12" customWidth="1"/>
    <col min="11272" max="11272" width="8.7109375" style="12" customWidth="1"/>
    <col min="11273" max="11273" width="11.7109375" style="12" customWidth="1"/>
    <col min="11274" max="11274" width="7.5703125" style="12" customWidth="1"/>
    <col min="11275" max="11275" width="13.28515625" style="12" customWidth="1"/>
    <col min="11276" max="11276" width="9.7109375" style="12" customWidth="1"/>
    <col min="11277" max="11277" width="9.42578125" style="12" customWidth="1"/>
    <col min="11278" max="11278" width="11.28515625" style="12" customWidth="1"/>
    <col min="11279" max="11279" width="12.28515625" style="12" customWidth="1"/>
    <col min="11280" max="11283" width="8.140625" style="12" customWidth="1"/>
    <col min="11284" max="11520" width="9.140625" style="12"/>
    <col min="11521" max="11521" width="6.7109375" style="12" customWidth="1"/>
    <col min="11522" max="11522" width="19.42578125" style="12" customWidth="1"/>
    <col min="11523" max="11523" width="9.28515625" style="12" customWidth="1"/>
    <col min="11524" max="11524" width="14.28515625" style="12" customWidth="1"/>
    <col min="11525" max="11525" width="11.7109375" style="12" customWidth="1"/>
    <col min="11526" max="11527" width="7.5703125" style="12" customWidth="1"/>
    <col min="11528" max="11528" width="8.7109375" style="12" customWidth="1"/>
    <col min="11529" max="11529" width="11.7109375" style="12" customWidth="1"/>
    <col min="11530" max="11530" width="7.5703125" style="12" customWidth="1"/>
    <col min="11531" max="11531" width="13.28515625" style="12" customWidth="1"/>
    <col min="11532" max="11532" width="9.7109375" style="12" customWidth="1"/>
    <col min="11533" max="11533" width="9.42578125" style="12" customWidth="1"/>
    <col min="11534" max="11534" width="11.28515625" style="12" customWidth="1"/>
    <col min="11535" max="11535" width="12.28515625" style="12" customWidth="1"/>
    <col min="11536" max="11539" width="8.140625" style="12" customWidth="1"/>
    <col min="11540" max="11776" width="9.140625" style="12"/>
    <col min="11777" max="11777" width="6.7109375" style="12" customWidth="1"/>
    <col min="11778" max="11778" width="19.42578125" style="12" customWidth="1"/>
    <col min="11779" max="11779" width="9.28515625" style="12" customWidth="1"/>
    <col min="11780" max="11780" width="14.28515625" style="12" customWidth="1"/>
    <col min="11781" max="11781" width="11.7109375" style="12" customWidth="1"/>
    <col min="11782" max="11783" width="7.5703125" style="12" customWidth="1"/>
    <col min="11784" max="11784" width="8.7109375" style="12" customWidth="1"/>
    <col min="11785" max="11785" width="11.7109375" style="12" customWidth="1"/>
    <col min="11786" max="11786" width="7.5703125" style="12" customWidth="1"/>
    <col min="11787" max="11787" width="13.28515625" style="12" customWidth="1"/>
    <col min="11788" max="11788" width="9.7109375" style="12" customWidth="1"/>
    <col min="11789" max="11789" width="9.42578125" style="12" customWidth="1"/>
    <col min="11790" max="11790" width="11.28515625" style="12" customWidth="1"/>
    <col min="11791" max="11791" width="12.28515625" style="12" customWidth="1"/>
    <col min="11792" max="11795" width="8.140625" style="12" customWidth="1"/>
    <col min="11796" max="12032" width="9.140625" style="12"/>
    <col min="12033" max="12033" width="6.7109375" style="12" customWidth="1"/>
    <col min="12034" max="12034" width="19.42578125" style="12" customWidth="1"/>
    <col min="12035" max="12035" width="9.28515625" style="12" customWidth="1"/>
    <col min="12036" max="12036" width="14.28515625" style="12" customWidth="1"/>
    <col min="12037" max="12037" width="11.7109375" style="12" customWidth="1"/>
    <col min="12038" max="12039" width="7.5703125" style="12" customWidth="1"/>
    <col min="12040" max="12040" width="8.7109375" style="12" customWidth="1"/>
    <col min="12041" max="12041" width="11.7109375" style="12" customWidth="1"/>
    <col min="12042" max="12042" width="7.5703125" style="12" customWidth="1"/>
    <col min="12043" max="12043" width="13.28515625" style="12" customWidth="1"/>
    <col min="12044" max="12044" width="9.7109375" style="12" customWidth="1"/>
    <col min="12045" max="12045" width="9.42578125" style="12" customWidth="1"/>
    <col min="12046" max="12046" width="11.28515625" style="12" customWidth="1"/>
    <col min="12047" max="12047" width="12.28515625" style="12" customWidth="1"/>
    <col min="12048" max="12051" width="8.140625" style="12" customWidth="1"/>
    <col min="12052" max="12288" width="9.140625" style="12"/>
    <col min="12289" max="12289" width="6.7109375" style="12" customWidth="1"/>
    <col min="12290" max="12290" width="19.42578125" style="12" customWidth="1"/>
    <col min="12291" max="12291" width="9.28515625" style="12" customWidth="1"/>
    <col min="12292" max="12292" width="14.28515625" style="12" customWidth="1"/>
    <col min="12293" max="12293" width="11.7109375" style="12" customWidth="1"/>
    <col min="12294" max="12295" width="7.5703125" style="12" customWidth="1"/>
    <col min="12296" max="12296" width="8.7109375" style="12" customWidth="1"/>
    <col min="12297" max="12297" width="11.7109375" style="12" customWidth="1"/>
    <col min="12298" max="12298" width="7.5703125" style="12" customWidth="1"/>
    <col min="12299" max="12299" width="13.28515625" style="12" customWidth="1"/>
    <col min="12300" max="12300" width="9.7109375" style="12" customWidth="1"/>
    <col min="12301" max="12301" width="9.42578125" style="12" customWidth="1"/>
    <col min="12302" max="12302" width="11.28515625" style="12" customWidth="1"/>
    <col min="12303" max="12303" width="12.28515625" style="12" customWidth="1"/>
    <col min="12304" max="12307" width="8.140625" style="12" customWidth="1"/>
    <col min="12308" max="12544" width="9.140625" style="12"/>
    <col min="12545" max="12545" width="6.7109375" style="12" customWidth="1"/>
    <col min="12546" max="12546" width="19.42578125" style="12" customWidth="1"/>
    <col min="12547" max="12547" width="9.28515625" style="12" customWidth="1"/>
    <col min="12548" max="12548" width="14.28515625" style="12" customWidth="1"/>
    <col min="12549" max="12549" width="11.7109375" style="12" customWidth="1"/>
    <col min="12550" max="12551" width="7.5703125" style="12" customWidth="1"/>
    <col min="12552" max="12552" width="8.7109375" style="12" customWidth="1"/>
    <col min="12553" max="12553" width="11.7109375" style="12" customWidth="1"/>
    <col min="12554" max="12554" width="7.5703125" style="12" customWidth="1"/>
    <col min="12555" max="12555" width="13.28515625" style="12" customWidth="1"/>
    <col min="12556" max="12556" width="9.7109375" style="12" customWidth="1"/>
    <col min="12557" max="12557" width="9.42578125" style="12" customWidth="1"/>
    <col min="12558" max="12558" width="11.28515625" style="12" customWidth="1"/>
    <col min="12559" max="12559" width="12.28515625" style="12" customWidth="1"/>
    <col min="12560" max="12563" width="8.140625" style="12" customWidth="1"/>
    <col min="12564" max="12800" width="9.140625" style="12"/>
    <col min="12801" max="12801" width="6.7109375" style="12" customWidth="1"/>
    <col min="12802" max="12802" width="19.42578125" style="12" customWidth="1"/>
    <col min="12803" max="12803" width="9.28515625" style="12" customWidth="1"/>
    <col min="12804" max="12804" width="14.28515625" style="12" customWidth="1"/>
    <col min="12805" max="12805" width="11.7109375" style="12" customWidth="1"/>
    <col min="12806" max="12807" width="7.5703125" style="12" customWidth="1"/>
    <col min="12808" max="12808" width="8.7109375" style="12" customWidth="1"/>
    <col min="12809" max="12809" width="11.7109375" style="12" customWidth="1"/>
    <col min="12810" max="12810" width="7.5703125" style="12" customWidth="1"/>
    <col min="12811" max="12811" width="13.28515625" style="12" customWidth="1"/>
    <col min="12812" max="12812" width="9.7109375" style="12" customWidth="1"/>
    <col min="12813" max="12813" width="9.42578125" style="12" customWidth="1"/>
    <col min="12814" max="12814" width="11.28515625" style="12" customWidth="1"/>
    <col min="12815" max="12815" width="12.28515625" style="12" customWidth="1"/>
    <col min="12816" max="12819" width="8.140625" style="12" customWidth="1"/>
    <col min="12820" max="13056" width="9.140625" style="12"/>
    <col min="13057" max="13057" width="6.7109375" style="12" customWidth="1"/>
    <col min="13058" max="13058" width="19.42578125" style="12" customWidth="1"/>
    <col min="13059" max="13059" width="9.28515625" style="12" customWidth="1"/>
    <col min="13060" max="13060" width="14.28515625" style="12" customWidth="1"/>
    <col min="13061" max="13061" width="11.7109375" style="12" customWidth="1"/>
    <col min="13062" max="13063" width="7.5703125" style="12" customWidth="1"/>
    <col min="13064" max="13064" width="8.7109375" style="12" customWidth="1"/>
    <col min="13065" max="13065" width="11.7109375" style="12" customWidth="1"/>
    <col min="13066" max="13066" width="7.5703125" style="12" customWidth="1"/>
    <col min="13067" max="13067" width="13.28515625" style="12" customWidth="1"/>
    <col min="13068" max="13068" width="9.7109375" style="12" customWidth="1"/>
    <col min="13069" max="13069" width="9.42578125" style="12" customWidth="1"/>
    <col min="13070" max="13070" width="11.28515625" style="12" customWidth="1"/>
    <col min="13071" max="13071" width="12.28515625" style="12" customWidth="1"/>
    <col min="13072" max="13075" width="8.140625" style="12" customWidth="1"/>
    <col min="13076" max="13312" width="9.140625" style="12"/>
    <col min="13313" max="13313" width="6.7109375" style="12" customWidth="1"/>
    <col min="13314" max="13314" width="19.42578125" style="12" customWidth="1"/>
    <col min="13315" max="13315" width="9.28515625" style="12" customWidth="1"/>
    <col min="13316" max="13316" width="14.28515625" style="12" customWidth="1"/>
    <col min="13317" max="13317" width="11.7109375" style="12" customWidth="1"/>
    <col min="13318" max="13319" width="7.5703125" style="12" customWidth="1"/>
    <col min="13320" max="13320" width="8.7109375" style="12" customWidth="1"/>
    <col min="13321" max="13321" width="11.7109375" style="12" customWidth="1"/>
    <col min="13322" max="13322" width="7.5703125" style="12" customWidth="1"/>
    <col min="13323" max="13323" width="13.28515625" style="12" customWidth="1"/>
    <col min="13324" max="13324" width="9.7109375" style="12" customWidth="1"/>
    <col min="13325" max="13325" width="9.42578125" style="12" customWidth="1"/>
    <col min="13326" max="13326" width="11.28515625" style="12" customWidth="1"/>
    <col min="13327" max="13327" width="12.28515625" style="12" customWidth="1"/>
    <col min="13328" max="13331" width="8.140625" style="12" customWidth="1"/>
    <col min="13332" max="13568" width="9.140625" style="12"/>
    <col min="13569" max="13569" width="6.7109375" style="12" customWidth="1"/>
    <col min="13570" max="13570" width="19.42578125" style="12" customWidth="1"/>
    <col min="13571" max="13571" width="9.28515625" style="12" customWidth="1"/>
    <col min="13572" max="13572" width="14.28515625" style="12" customWidth="1"/>
    <col min="13573" max="13573" width="11.7109375" style="12" customWidth="1"/>
    <col min="13574" max="13575" width="7.5703125" style="12" customWidth="1"/>
    <col min="13576" max="13576" width="8.7109375" style="12" customWidth="1"/>
    <col min="13577" max="13577" width="11.7109375" style="12" customWidth="1"/>
    <col min="13578" max="13578" width="7.5703125" style="12" customWidth="1"/>
    <col min="13579" max="13579" width="13.28515625" style="12" customWidth="1"/>
    <col min="13580" max="13580" width="9.7109375" style="12" customWidth="1"/>
    <col min="13581" max="13581" width="9.42578125" style="12" customWidth="1"/>
    <col min="13582" max="13582" width="11.28515625" style="12" customWidth="1"/>
    <col min="13583" max="13583" width="12.28515625" style="12" customWidth="1"/>
    <col min="13584" max="13587" width="8.140625" style="12" customWidth="1"/>
    <col min="13588" max="13824" width="9.140625" style="12"/>
    <col min="13825" max="13825" width="6.7109375" style="12" customWidth="1"/>
    <col min="13826" max="13826" width="19.42578125" style="12" customWidth="1"/>
    <col min="13827" max="13827" width="9.28515625" style="12" customWidth="1"/>
    <col min="13828" max="13828" width="14.28515625" style="12" customWidth="1"/>
    <col min="13829" max="13829" width="11.7109375" style="12" customWidth="1"/>
    <col min="13830" max="13831" width="7.5703125" style="12" customWidth="1"/>
    <col min="13832" max="13832" width="8.7109375" style="12" customWidth="1"/>
    <col min="13833" max="13833" width="11.7109375" style="12" customWidth="1"/>
    <col min="13834" max="13834" width="7.5703125" style="12" customWidth="1"/>
    <col min="13835" max="13835" width="13.28515625" style="12" customWidth="1"/>
    <col min="13836" max="13836" width="9.7109375" style="12" customWidth="1"/>
    <col min="13837" max="13837" width="9.42578125" style="12" customWidth="1"/>
    <col min="13838" max="13838" width="11.28515625" style="12" customWidth="1"/>
    <col min="13839" max="13839" width="12.28515625" style="12" customWidth="1"/>
    <col min="13840" max="13843" width="8.140625" style="12" customWidth="1"/>
    <col min="13844" max="14080" width="9.140625" style="12"/>
    <col min="14081" max="14081" width="6.7109375" style="12" customWidth="1"/>
    <col min="14082" max="14082" width="19.42578125" style="12" customWidth="1"/>
    <col min="14083" max="14083" width="9.28515625" style="12" customWidth="1"/>
    <col min="14084" max="14084" width="14.28515625" style="12" customWidth="1"/>
    <col min="14085" max="14085" width="11.7109375" style="12" customWidth="1"/>
    <col min="14086" max="14087" width="7.5703125" style="12" customWidth="1"/>
    <col min="14088" max="14088" width="8.7109375" style="12" customWidth="1"/>
    <col min="14089" max="14089" width="11.7109375" style="12" customWidth="1"/>
    <col min="14090" max="14090" width="7.5703125" style="12" customWidth="1"/>
    <col min="14091" max="14091" width="13.28515625" style="12" customWidth="1"/>
    <col min="14092" max="14092" width="9.7109375" style="12" customWidth="1"/>
    <col min="14093" max="14093" width="9.42578125" style="12" customWidth="1"/>
    <col min="14094" max="14094" width="11.28515625" style="12" customWidth="1"/>
    <col min="14095" max="14095" width="12.28515625" style="12" customWidth="1"/>
    <col min="14096" max="14099" width="8.140625" style="12" customWidth="1"/>
    <col min="14100" max="14336" width="9.140625" style="12"/>
    <col min="14337" max="14337" width="6.7109375" style="12" customWidth="1"/>
    <col min="14338" max="14338" width="19.42578125" style="12" customWidth="1"/>
    <col min="14339" max="14339" width="9.28515625" style="12" customWidth="1"/>
    <col min="14340" max="14340" width="14.28515625" style="12" customWidth="1"/>
    <col min="14341" max="14341" width="11.7109375" style="12" customWidth="1"/>
    <col min="14342" max="14343" width="7.5703125" style="12" customWidth="1"/>
    <col min="14344" max="14344" width="8.7109375" style="12" customWidth="1"/>
    <col min="14345" max="14345" width="11.7109375" style="12" customWidth="1"/>
    <col min="14346" max="14346" width="7.5703125" style="12" customWidth="1"/>
    <col min="14347" max="14347" width="13.28515625" style="12" customWidth="1"/>
    <col min="14348" max="14348" width="9.7109375" style="12" customWidth="1"/>
    <col min="14349" max="14349" width="9.42578125" style="12" customWidth="1"/>
    <col min="14350" max="14350" width="11.28515625" style="12" customWidth="1"/>
    <col min="14351" max="14351" width="12.28515625" style="12" customWidth="1"/>
    <col min="14352" max="14355" width="8.140625" style="12" customWidth="1"/>
    <col min="14356" max="14592" width="9.140625" style="12"/>
    <col min="14593" max="14593" width="6.7109375" style="12" customWidth="1"/>
    <col min="14594" max="14594" width="19.42578125" style="12" customWidth="1"/>
    <col min="14595" max="14595" width="9.28515625" style="12" customWidth="1"/>
    <col min="14596" max="14596" width="14.28515625" style="12" customWidth="1"/>
    <col min="14597" max="14597" width="11.7109375" style="12" customWidth="1"/>
    <col min="14598" max="14599" width="7.5703125" style="12" customWidth="1"/>
    <col min="14600" max="14600" width="8.7109375" style="12" customWidth="1"/>
    <col min="14601" max="14601" width="11.7109375" style="12" customWidth="1"/>
    <col min="14602" max="14602" width="7.5703125" style="12" customWidth="1"/>
    <col min="14603" max="14603" width="13.28515625" style="12" customWidth="1"/>
    <col min="14604" max="14604" width="9.7109375" style="12" customWidth="1"/>
    <col min="14605" max="14605" width="9.42578125" style="12" customWidth="1"/>
    <col min="14606" max="14606" width="11.28515625" style="12" customWidth="1"/>
    <col min="14607" max="14607" width="12.28515625" style="12" customWidth="1"/>
    <col min="14608" max="14611" width="8.140625" style="12" customWidth="1"/>
    <col min="14612" max="14848" width="9.140625" style="12"/>
    <col min="14849" max="14849" width="6.7109375" style="12" customWidth="1"/>
    <col min="14850" max="14850" width="19.42578125" style="12" customWidth="1"/>
    <col min="14851" max="14851" width="9.28515625" style="12" customWidth="1"/>
    <col min="14852" max="14852" width="14.28515625" style="12" customWidth="1"/>
    <col min="14853" max="14853" width="11.7109375" style="12" customWidth="1"/>
    <col min="14854" max="14855" width="7.5703125" style="12" customWidth="1"/>
    <col min="14856" max="14856" width="8.7109375" style="12" customWidth="1"/>
    <col min="14857" max="14857" width="11.7109375" style="12" customWidth="1"/>
    <col min="14858" max="14858" width="7.5703125" style="12" customWidth="1"/>
    <col min="14859" max="14859" width="13.28515625" style="12" customWidth="1"/>
    <col min="14860" max="14860" width="9.7109375" style="12" customWidth="1"/>
    <col min="14861" max="14861" width="9.42578125" style="12" customWidth="1"/>
    <col min="14862" max="14862" width="11.28515625" style="12" customWidth="1"/>
    <col min="14863" max="14863" width="12.28515625" style="12" customWidth="1"/>
    <col min="14864" max="14867" width="8.140625" style="12" customWidth="1"/>
    <col min="14868" max="15104" width="9.140625" style="12"/>
    <col min="15105" max="15105" width="6.7109375" style="12" customWidth="1"/>
    <col min="15106" max="15106" width="19.42578125" style="12" customWidth="1"/>
    <col min="15107" max="15107" width="9.28515625" style="12" customWidth="1"/>
    <col min="15108" max="15108" width="14.28515625" style="12" customWidth="1"/>
    <col min="15109" max="15109" width="11.7109375" style="12" customWidth="1"/>
    <col min="15110" max="15111" width="7.5703125" style="12" customWidth="1"/>
    <col min="15112" max="15112" width="8.7109375" style="12" customWidth="1"/>
    <col min="15113" max="15113" width="11.7109375" style="12" customWidth="1"/>
    <col min="15114" max="15114" width="7.5703125" style="12" customWidth="1"/>
    <col min="15115" max="15115" width="13.28515625" style="12" customWidth="1"/>
    <col min="15116" max="15116" width="9.7109375" style="12" customWidth="1"/>
    <col min="15117" max="15117" width="9.42578125" style="12" customWidth="1"/>
    <col min="15118" max="15118" width="11.28515625" style="12" customWidth="1"/>
    <col min="15119" max="15119" width="12.28515625" style="12" customWidth="1"/>
    <col min="15120" max="15123" width="8.140625" style="12" customWidth="1"/>
    <col min="15124" max="15360" width="9.140625" style="12"/>
    <col min="15361" max="15361" width="6.7109375" style="12" customWidth="1"/>
    <col min="15362" max="15362" width="19.42578125" style="12" customWidth="1"/>
    <col min="15363" max="15363" width="9.28515625" style="12" customWidth="1"/>
    <col min="15364" max="15364" width="14.28515625" style="12" customWidth="1"/>
    <col min="15365" max="15365" width="11.7109375" style="12" customWidth="1"/>
    <col min="15366" max="15367" width="7.5703125" style="12" customWidth="1"/>
    <col min="15368" max="15368" width="8.7109375" style="12" customWidth="1"/>
    <col min="15369" max="15369" width="11.7109375" style="12" customWidth="1"/>
    <col min="15370" max="15370" width="7.5703125" style="12" customWidth="1"/>
    <col min="15371" max="15371" width="13.28515625" style="12" customWidth="1"/>
    <col min="15372" max="15372" width="9.7109375" style="12" customWidth="1"/>
    <col min="15373" max="15373" width="9.42578125" style="12" customWidth="1"/>
    <col min="15374" max="15374" width="11.28515625" style="12" customWidth="1"/>
    <col min="15375" max="15375" width="12.28515625" style="12" customWidth="1"/>
    <col min="15376" max="15379" width="8.140625" style="12" customWidth="1"/>
    <col min="15380" max="15616" width="9.140625" style="12"/>
    <col min="15617" max="15617" width="6.7109375" style="12" customWidth="1"/>
    <col min="15618" max="15618" width="19.42578125" style="12" customWidth="1"/>
    <col min="15619" max="15619" width="9.28515625" style="12" customWidth="1"/>
    <col min="15620" max="15620" width="14.28515625" style="12" customWidth="1"/>
    <col min="15621" max="15621" width="11.7109375" style="12" customWidth="1"/>
    <col min="15622" max="15623" width="7.5703125" style="12" customWidth="1"/>
    <col min="15624" max="15624" width="8.7109375" style="12" customWidth="1"/>
    <col min="15625" max="15625" width="11.7109375" style="12" customWidth="1"/>
    <col min="15626" max="15626" width="7.5703125" style="12" customWidth="1"/>
    <col min="15627" max="15627" width="13.28515625" style="12" customWidth="1"/>
    <col min="15628" max="15628" width="9.7109375" style="12" customWidth="1"/>
    <col min="15629" max="15629" width="9.42578125" style="12" customWidth="1"/>
    <col min="15630" max="15630" width="11.28515625" style="12" customWidth="1"/>
    <col min="15631" max="15631" width="12.28515625" style="12" customWidth="1"/>
    <col min="15632" max="15635" width="8.140625" style="12" customWidth="1"/>
    <col min="15636" max="15872" width="9.140625" style="12"/>
    <col min="15873" max="15873" width="6.7109375" style="12" customWidth="1"/>
    <col min="15874" max="15874" width="19.42578125" style="12" customWidth="1"/>
    <col min="15875" max="15875" width="9.28515625" style="12" customWidth="1"/>
    <col min="15876" max="15876" width="14.28515625" style="12" customWidth="1"/>
    <col min="15877" max="15877" width="11.7109375" style="12" customWidth="1"/>
    <col min="15878" max="15879" width="7.5703125" style="12" customWidth="1"/>
    <col min="15880" max="15880" width="8.7109375" style="12" customWidth="1"/>
    <col min="15881" max="15881" width="11.7109375" style="12" customWidth="1"/>
    <col min="15882" max="15882" width="7.5703125" style="12" customWidth="1"/>
    <col min="15883" max="15883" width="13.28515625" style="12" customWidth="1"/>
    <col min="15884" max="15884" width="9.7109375" style="12" customWidth="1"/>
    <col min="15885" max="15885" width="9.42578125" style="12" customWidth="1"/>
    <col min="15886" max="15886" width="11.28515625" style="12" customWidth="1"/>
    <col min="15887" max="15887" width="12.28515625" style="12" customWidth="1"/>
    <col min="15888" max="15891" width="8.140625" style="12" customWidth="1"/>
    <col min="15892" max="16128" width="9.140625" style="12"/>
    <col min="16129" max="16129" width="6.7109375" style="12" customWidth="1"/>
    <col min="16130" max="16130" width="19.42578125" style="12" customWidth="1"/>
    <col min="16131" max="16131" width="9.28515625" style="12" customWidth="1"/>
    <col min="16132" max="16132" width="14.28515625" style="12" customWidth="1"/>
    <col min="16133" max="16133" width="11.7109375" style="12" customWidth="1"/>
    <col min="16134" max="16135" width="7.5703125" style="12" customWidth="1"/>
    <col min="16136" max="16136" width="8.7109375" style="12" customWidth="1"/>
    <col min="16137" max="16137" width="11.7109375" style="12" customWidth="1"/>
    <col min="16138" max="16138" width="7.5703125" style="12" customWidth="1"/>
    <col min="16139" max="16139" width="13.28515625" style="12" customWidth="1"/>
    <col min="16140" max="16140" width="9.7109375" style="12" customWidth="1"/>
    <col min="16141" max="16141" width="9.42578125" style="12" customWidth="1"/>
    <col min="16142" max="16142" width="11.28515625" style="12" customWidth="1"/>
    <col min="16143" max="16143" width="12.28515625" style="12" customWidth="1"/>
    <col min="16144" max="16147" width="8.140625" style="12" customWidth="1"/>
    <col min="16148" max="16384" width="9.140625" style="12"/>
  </cols>
  <sheetData>
    <row r="1" spans="1:19" s="40" customFormat="1" ht="32.25" customHeight="1" x14ac:dyDescent="0.25">
      <c r="B1" s="359"/>
      <c r="Q1" s="614" t="s">
        <v>450</v>
      </c>
      <c r="R1" s="614"/>
      <c r="S1" s="614"/>
    </row>
    <row r="2" spans="1:19" s="2" customFormat="1" ht="11.25" x14ac:dyDescent="0.2">
      <c r="B2" s="360"/>
    </row>
    <row r="3" spans="1:19" s="2" customFormat="1" ht="11.25" customHeight="1" x14ac:dyDescent="0.2">
      <c r="A3" s="732" t="s">
        <v>451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98"/>
    </row>
    <row r="4" spans="1:19" s="14" customFormat="1" ht="10.5" x14ac:dyDescent="0.15">
      <c r="B4" s="361"/>
    </row>
    <row r="5" spans="1:19" s="2" customFormat="1" ht="12.75" customHeight="1" x14ac:dyDescent="0.2">
      <c r="B5" s="360"/>
      <c r="F5" s="69"/>
      <c r="G5" s="69"/>
      <c r="H5" s="69" t="s">
        <v>2</v>
      </c>
      <c r="I5" s="358" t="str">
        <f>'Пр 1 (произв)'!M5</f>
        <v>Муниципальное предприятие Заполярного района "Севержилкомсервис"</v>
      </c>
      <c r="J5" s="175"/>
      <c r="K5" s="175"/>
    </row>
    <row r="6" spans="1:19" s="2" customFormat="1" ht="12.75" customHeight="1" x14ac:dyDescent="0.2">
      <c r="B6" s="360"/>
      <c r="E6" s="54"/>
      <c r="F6" s="54"/>
      <c r="G6" s="54"/>
      <c r="I6" s="571" t="s">
        <v>3</v>
      </c>
      <c r="J6" s="571"/>
      <c r="K6" s="571"/>
    </row>
    <row r="7" spans="1:19" s="2" customFormat="1" ht="12.75" customHeight="1" x14ac:dyDescent="0.2">
      <c r="B7" s="360"/>
      <c r="E7" s="54"/>
      <c r="F7" s="54"/>
      <c r="G7" s="54"/>
      <c r="H7" s="4"/>
      <c r="I7" s="4"/>
      <c r="J7" s="4"/>
    </row>
    <row r="8" spans="1:19" s="2" customFormat="1" ht="11.25" x14ac:dyDescent="0.2">
      <c r="B8" s="360"/>
      <c r="I8" s="3" t="s">
        <v>4</v>
      </c>
      <c r="J8" s="26" t="s">
        <v>510</v>
      </c>
      <c r="K8" s="53" t="s">
        <v>5</v>
      </c>
    </row>
    <row r="9" spans="1:19" s="2" customFormat="1" ht="6" customHeight="1" x14ac:dyDescent="0.2">
      <c r="B9" s="360"/>
      <c r="I9" s="3"/>
      <c r="J9" s="256"/>
      <c r="K9" s="53"/>
    </row>
    <row r="10" spans="1:19" s="2" customFormat="1" ht="6" customHeight="1" x14ac:dyDescent="0.2">
      <c r="B10" s="360"/>
      <c r="I10" s="3"/>
      <c r="J10" s="256"/>
      <c r="K10" s="53"/>
    </row>
    <row r="11" spans="1:19" s="2" customFormat="1" ht="6" customHeight="1" x14ac:dyDescent="0.2">
      <c r="B11" s="360"/>
      <c r="I11" s="3"/>
      <c r="J11" s="256"/>
      <c r="K11" s="53"/>
    </row>
    <row r="12" spans="1:19" s="2" customFormat="1" ht="11.25" x14ac:dyDescent="0.2">
      <c r="B12" s="360"/>
      <c r="E12" s="54"/>
      <c r="F12" s="54"/>
      <c r="G12" s="54"/>
      <c r="J12" s="54"/>
    </row>
    <row r="13" spans="1:19" s="28" customFormat="1" ht="24" customHeight="1" x14ac:dyDescent="0.2">
      <c r="A13" s="622" t="s">
        <v>8</v>
      </c>
      <c r="B13" s="733" t="s">
        <v>106</v>
      </c>
      <c r="C13" s="622" t="s">
        <v>443</v>
      </c>
      <c r="D13" s="622" t="s">
        <v>452</v>
      </c>
      <c r="E13" s="622" t="s">
        <v>453</v>
      </c>
      <c r="F13" s="622" t="s">
        <v>454</v>
      </c>
      <c r="G13" s="622"/>
      <c r="H13" s="622"/>
      <c r="I13" s="622"/>
      <c r="J13" s="622"/>
      <c r="K13" s="622" t="s">
        <v>455</v>
      </c>
      <c r="L13" s="705" t="s">
        <v>456</v>
      </c>
      <c r="M13" s="705"/>
      <c r="N13" s="622" t="s">
        <v>457</v>
      </c>
      <c r="O13" s="622" t="s">
        <v>458</v>
      </c>
      <c r="P13" s="705" t="s">
        <v>459</v>
      </c>
      <c r="Q13" s="705"/>
      <c r="R13" s="705"/>
      <c r="S13" s="705"/>
    </row>
    <row r="14" spans="1:19" s="28" customFormat="1" ht="30" customHeight="1" x14ac:dyDescent="0.2">
      <c r="A14" s="622"/>
      <c r="B14" s="733"/>
      <c r="C14" s="622"/>
      <c r="D14" s="622"/>
      <c r="E14" s="622"/>
      <c r="F14" s="622"/>
      <c r="G14" s="622"/>
      <c r="H14" s="622"/>
      <c r="I14" s="622"/>
      <c r="J14" s="622"/>
      <c r="K14" s="622"/>
      <c r="L14" s="705"/>
      <c r="M14" s="705"/>
      <c r="N14" s="622"/>
      <c r="O14" s="622"/>
      <c r="P14" s="705" t="s">
        <v>460</v>
      </c>
      <c r="Q14" s="705"/>
      <c r="R14" s="705" t="s">
        <v>460</v>
      </c>
      <c r="S14" s="705"/>
    </row>
    <row r="15" spans="1:19" s="28" customFormat="1" ht="84" customHeight="1" x14ac:dyDescent="0.2">
      <c r="A15" s="622"/>
      <c r="B15" s="733"/>
      <c r="C15" s="622"/>
      <c r="D15" s="622"/>
      <c r="E15" s="622"/>
      <c r="F15" s="31" t="s">
        <v>461</v>
      </c>
      <c r="G15" s="31" t="s">
        <v>36</v>
      </c>
      <c r="H15" s="31" t="s">
        <v>37</v>
      </c>
      <c r="I15" s="31" t="s">
        <v>38</v>
      </c>
      <c r="J15" s="31" t="s">
        <v>39</v>
      </c>
      <c r="K15" s="622"/>
      <c r="L15" s="261" t="s">
        <v>462</v>
      </c>
      <c r="M15" s="261" t="s">
        <v>463</v>
      </c>
      <c r="N15" s="622"/>
      <c r="O15" s="622"/>
      <c r="P15" s="31" t="s">
        <v>464</v>
      </c>
      <c r="Q15" s="31" t="s">
        <v>465</v>
      </c>
      <c r="R15" s="31" t="s">
        <v>464</v>
      </c>
      <c r="S15" s="31" t="s">
        <v>465</v>
      </c>
    </row>
    <row r="16" spans="1:19" s="28" customFormat="1" ht="10.5" x14ac:dyDescent="0.2">
      <c r="A16" s="262">
        <v>1</v>
      </c>
      <c r="B16" s="383">
        <v>2</v>
      </c>
      <c r="C16" s="262">
        <v>3</v>
      </c>
      <c r="D16" s="262">
        <v>4</v>
      </c>
      <c r="E16" s="262">
        <v>5</v>
      </c>
      <c r="F16" s="262">
        <v>6</v>
      </c>
      <c r="G16" s="262">
        <v>7</v>
      </c>
      <c r="H16" s="262">
        <v>8</v>
      </c>
      <c r="I16" s="262">
        <v>9</v>
      </c>
      <c r="J16" s="262">
        <v>10</v>
      </c>
      <c r="K16" s="262">
        <v>11</v>
      </c>
      <c r="L16" s="264" t="s">
        <v>339</v>
      </c>
      <c r="M16" s="264" t="s">
        <v>340</v>
      </c>
      <c r="N16" s="262">
        <v>14</v>
      </c>
      <c r="O16" s="262">
        <v>15</v>
      </c>
      <c r="P16" s="264" t="s">
        <v>466</v>
      </c>
      <c r="Q16" s="264" t="s">
        <v>467</v>
      </c>
      <c r="R16" s="264" t="s">
        <v>468</v>
      </c>
      <c r="S16" s="264" t="s">
        <v>469</v>
      </c>
    </row>
    <row r="17" spans="1:19" s="39" customFormat="1" ht="21" x14ac:dyDescent="0.25">
      <c r="A17" s="34" t="str">
        <f>Мероприятия!C5</f>
        <v>1.3.1.1</v>
      </c>
      <c r="B17" s="362" t="str">
        <f>Мероприятия!D5</f>
        <v>Установка Li-ion источника бесперебойного питания в д. Снопа</v>
      </c>
      <c r="C17" s="34" t="str">
        <f>Мероприятия!E5</f>
        <v>K_ЗР.1</v>
      </c>
      <c r="D17" s="364">
        <f>Мероприятия!J5</f>
        <v>2.7585375999999995</v>
      </c>
      <c r="E17" s="38" t="s">
        <v>1330</v>
      </c>
      <c r="F17" s="364"/>
      <c r="G17" s="265"/>
      <c r="H17" s="265"/>
      <c r="I17" s="365"/>
      <c r="J17" s="365"/>
      <c r="K17" s="362"/>
      <c r="L17" s="265"/>
      <c r="M17" s="364"/>
      <c r="N17" s="35" t="s">
        <v>1501</v>
      </c>
      <c r="O17" s="366"/>
      <c r="P17" s="99"/>
      <c r="Q17" s="99"/>
      <c r="R17" s="99"/>
      <c r="S17" s="99"/>
    </row>
    <row r="18" spans="1:19" ht="21" x14ac:dyDescent="0.25">
      <c r="A18" s="34" t="str">
        <f>Мероприятия!C6</f>
        <v>1.3.1.2</v>
      </c>
      <c r="B18" s="362" t="str">
        <f>Мероприятия!D6</f>
        <v>Установка Li-ion источника бесперебойного питания в д. Вижас</v>
      </c>
      <c r="C18" s="34" t="str">
        <f>Мероприятия!E6</f>
        <v>K_ЗР.2</v>
      </c>
      <c r="D18" s="364">
        <f>Мероприятия!J6</f>
        <v>2.7585375999999995</v>
      </c>
      <c r="E18" s="38" t="s">
        <v>1330</v>
      </c>
      <c r="F18" s="364"/>
      <c r="G18" s="313"/>
      <c r="H18" s="313"/>
      <c r="I18" s="365"/>
      <c r="J18" s="365"/>
      <c r="K18" s="362"/>
      <c r="L18" s="265"/>
      <c r="M18" s="364"/>
      <c r="N18" s="35" t="s">
        <v>1501</v>
      </c>
      <c r="O18" s="313"/>
      <c r="P18" s="313"/>
      <c r="Q18" s="313"/>
      <c r="R18" s="313"/>
      <c r="S18" s="313"/>
    </row>
    <row r="19" spans="1:19" ht="21" x14ac:dyDescent="0.25">
      <c r="A19" s="34" t="str">
        <f>Мероприятия!C7</f>
        <v>1.3.1.3</v>
      </c>
      <c r="B19" s="362" t="str">
        <f>Мероприятия!D7</f>
        <v>Установка Li-ion источника бесперебойного питания в д. Чижа</v>
      </c>
      <c r="C19" s="34" t="str">
        <f>Мероприятия!E7</f>
        <v>K_ЗР.3</v>
      </c>
      <c r="D19" s="364">
        <f>Мероприятия!J7</f>
        <v>2.7474283199999996</v>
      </c>
      <c r="E19" s="38" t="s">
        <v>1330</v>
      </c>
      <c r="F19" s="364"/>
      <c r="G19" s="313"/>
      <c r="H19" s="313"/>
      <c r="I19" s="365"/>
      <c r="J19" s="365"/>
      <c r="K19" s="362"/>
      <c r="L19" s="265"/>
      <c r="M19" s="364"/>
      <c r="N19" s="35" t="s">
        <v>1501</v>
      </c>
      <c r="O19" s="313"/>
      <c r="P19" s="313"/>
      <c r="Q19" s="313"/>
      <c r="R19" s="313"/>
      <c r="S19" s="313"/>
    </row>
    <row r="20" spans="1:19" ht="21" x14ac:dyDescent="0.25">
      <c r="A20" s="34" t="str">
        <f>Мероприятия!C8</f>
        <v>1.3.1.4</v>
      </c>
      <c r="B20" s="362" t="str">
        <f>Мероприятия!D8</f>
        <v>Установка Li-ion источника бесперебойного питания в д. Волонга</v>
      </c>
      <c r="C20" s="34" t="str">
        <f>Мероприятия!E8</f>
        <v>K_ЗР.4</v>
      </c>
      <c r="D20" s="364">
        <f>Мероприятия!J8</f>
        <v>2.7585375999999995</v>
      </c>
      <c r="E20" s="38" t="s">
        <v>1330</v>
      </c>
      <c r="F20" s="364"/>
      <c r="G20" s="313"/>
      <c r="H20" s="313"/>
      <c r="I20" s="365"/>
      <c r="J20" s="365"/>
      <c r="K20" s="362"/>
      <c r="L20" s="265"/>
      <c r="M20" s="364"/>
      <c r="N20" s="35" t="s">
        <v>1501</v>
      </c>
      <c r="O20" s="313"/>
      <c r="P20" s="313"/>
      <c r="Q20" s="313"/>
      <c r="R20" s="313"/>
      <c r="S20" s="313"/>
    </row>
    <row r="21" spans="1:19" ht="21" x14ac:dyDescent="0.25">
      <c r="A21" s="34" t="str">
        <f>Мероприятия!C9</f>
        <v>1.3.1.5</v>
      </c>
      <c r="B21" s="362" t="str">
        <f>Мероприятия!D9</f>
        <v>Установка Li-ion источника бесперебойного питания в д. Кия</v>
      </c>
      <c r="C21" s="34" t="str">
        <f>Мероприятия!E9</f>
        <v>K_ЗР.5</v>
      </c>
      <c r="D21" s="364">
        <f>Мероприятия!J9</f>
        <v>2.7474283199999996</v>
      </c>
      <c r="E21" s="38" t="s">
        <v>1330</v>
      </c>
      <c r="F21" s="364"/>
      <c r="G21" s="313"/>
      <c r="H21" s="313"/>
      <c r="I21" s="365"/>
      <c r="J21" s="365"/>
      <c r="K21" s="362"/>
      <c r="L21" s="265"/>
      <c r="M21" s="364"/>
      <c r="N21" s="35" t="s">
        <v>1501</v>
      </c>
      <c r="O21" s="313"/>
      <c r="P21" s="313"/>
      <c r="Q21" s="313"/>
      <c r="R21" s="313"/>
      <c r="S21" s="313"/>
    </row>
    <row r="22" spans="1:19" ht="21" x14ac:dyDescent="0.25">
      <c r="A22" s="34" t="str">
        <f>Мероприятия!C10</f>
        <v>1.3.1.6</v>
      </c>
      <c r="B22" s="362" t="str">
        <f>Мероприятия!D10</f>
        <v>Установка Li-ion источника бесперебойного питания в д. Куя</v>
      </c>
      <c r="C22" s="34" t="str">
        <f>Мероприятия!E10</f>
        <v>K_ЗР.6</v>
      </c>
      <c r="D22" s="364">
        <f>Мероприятия!J10</f>
        <v>2.7440701600000001</v>
      </c>
      <c r="E22" s="38" t="s">
        <v>1330</v>
      </c>
      <c r="F22" s="364"/>
      <c r="G22" s="313"/>
      <c r="H22" s="313"/>
      <c r="I22" s="365"/>
      <c r="J22" s="365"/>
      <c r="K22" s="362"/>
      <c r="L22" s="265"/>
      <c r="M22" s="364"/>
      <c r="N22" s="35" t="s">
        <v>1501</v>
      </c>
      <c r="O22" s="313"/>
      <c r="P22" s="313"/>
      <c r="Q22" s="313"/>
      <c r="R22" s="313"/>
      <c r="S22" s="313"/>
    </row>
    <row r="23" spans="1:19" ht="21" x14ac:dyDescent="0.25">
      <c r="A23" s="34" t="str">
        <f>Мероприятия!C11</f>
        <v>1.3.1.7</v>
      </c>
      <c r="B23" s="362" t="str">
        <f>Мероприятия!D11</f>
        <v>Установка Li-ion источника бесперебойного питания в д. Пылемец</v>
      </c>
      <c r="C23" s="34" t="str">
        <f>Мероприятия!E11</f>
        <v>K_ЗР.7</v>
      </c>
      <c r="D23" s="364">
        <f>Мероприятия!J11</f>
        <v>2.7440701600000001</v>
      </c>
      <c r="E23" s="38" t="s">
        <v>1330</v>
      </c>
      <c r="F23" s="364"/>
      <c r="G23" s="313"/>
      <c r="H23" s="313"/>
      <c r="I23" s="365"/>
      <c r="J23" s="365"/>
      <c r="K23" s="362"/>
      <c r="L23" s="265"/>
      <c r="M23" s="364"/>
      <c r="N23" s="35" t="s">
        <v>1501</v>
      </c>
      <c r="O23" s="313"/>
      <c r="P23" s="313"/>
      <c r="Q23" s="313"/>
      <c r="R23" s="313"/>
      <c r="S23" s="313"/>
    </row>
    <row r="24" spans="1:19" ht="21" x14ac:dyDescent="0.25">
      <c r="A24" s="34" t="str">
        <f>Мероприятия!C12</f>
        <v>1.3.1.8</v>
      </c>
      <c r="B24" s="362" t="str">
        <f>Мероприятия!D12</f>
        <v>Установка Li-ion источника бесперебойного питания в д. Тошвиска</v>
      </c>
      <c r="C24" s="34" t="str">
        <f>Мероприятия!E12</f>
        <v>K_ЗР.8</v>
      </c>
      <c r="D24" s="364">
        <f>Мероприятия!J12</f>
        <v>2.7440701600000001</v>
      </c>
      <c r="E24" s="38" t="s">
        <v>1330</v>
      </c>
      <c r="F24" s="364"/>
      <c r="G24" s="313"/>
      <c r="H24" s="313"/>
      <c r="I24" s="365"/>
      <c r="J24" s="365"/>
      <c r="K24" s="362"/>
      <c r="L24" s="265"/>
      <c r="M24" s="364"/>
      <c r="N24" s="35" t="s">
        <v>1501</v>
      </c>
      <c r="O24" s="313"/>
      <c r="P24" s="313"/>
      <c r="Q24" s="313"/>
      <c r="R24" s="313"/>
      <c r="S24" s="313"/>
    </row>
    <row r="25" spans="1:19" ht="21" x14ac:dyDescent="0.25">
      <c r="A25" s="34" t="str">
        <f>Мероприятия!C13</f>
        <v>1.3.1.9</v>
      </c>
      <c r="B25" s="362" t="str">
        <f>Мероприятия!D13</f>
        <v>Установка Li-ion источника бесперебойного питания в д. Щелино</v>
      </c>
      <c r="C25" s="34" t="str">
        <f>Мероприятия!E13</f>
        <v>K_ЗР.9</v>
      </c>
      <c r="D25" s="364">
        <f>Мероприятия!J13</f>
        <v>2.7440701600000001</v>
      </c>
      <c r="E25" s="38" t="s">
        <v>1330</v>
      </c>
      <c r="F25" s="364"/>
      <c r="G25" s="313"/>
      <c r="H25" s="313"/>
      <c r="I25" s="365"/>
      <c r="J25" s="365"/>
      <c r="K25" s="362"/>
      <c r="L25" s="265"/>
      <c r="M25" s="364"/>
      <c r="N25" s="35" t="s">
        <v>1501</v>
      </c>
      <c r="O25" s="313"/>
      <c r="P25" s="313"/>
      <c r="Q25" s="313"/>
      <c r="R25" s="313"/>
      <c r="S25" s="313"/>
    </row>
    <row r="26" spans="1:19" ht="21" x14ac:dyDescent="0.25">
      <c r="A26" s="34" t="str">
        <f>Мероприятия!C14</f>
        <v>1.5.1.1</v>
      </c>
      <c r="B26" s="362" t="str">
        <f>Мероприятия!D14</f>
        <v>Установка ветрогенераторов в д. Волонга (4 шт)</v>
      </c>
      <c r="C26" s="34" t="str">
        <f>Мероприятия!E14</f>
        <v>K_ЗР.10</v>
      </c>
      <c r="D26" s="364">
        <f>Мероприятия!J14</f>
        <v>3.3874535537399999</v>
      </c>
      <c r="E26" s="38" t="s">
        <v>1330</v>
      </c>
      <c r="F26" s="364"/>
      <c r="G26" s="313"/>
      <c r="H26" s="313"/>
      <c r="I26" s="365"/>
      <c r="J26" s="365"/>
      <c r="K26" s="362"/>
      <c r="L26" s="265"/>
      <c r="M26" s="364"/>
      <c r="N26" s="35" t="s">
        <v>1501</v>
      </c>
      <c r="O26" s="313"/>
      <c r="P26" s="313"/>
      <c r="Q26" s="313"/>
      <c r="R26" s="313"/>
      <c r="S26" s="313"/>
    </row>
    <row r="27" spans="1:19" ht="21" x14ac:dyDescent="0.25">
      <c r="A27" s="34" t="str">
        <f>Мероприятия!C15</f>
        <v>1.5.1.2</v>
      </c>
      <c r="B27" s="362" t="str">
        <f>Мероприятия!D15</f>
        <v>Установка ветрогенераторов в д. Мгла (4 шт)</v>
      </c>
      <c r="C27" s="34" t="str">
        <f>Мероприятия!E15</f>
        <v>K_ЗР.11</v>
      </c>
      <c r="D27" s="364">
        <f>Мероприятия!J15</f>
        <v>3.2247443445599999</v>
      </c>
      <c r="E27" s="38" t="s">
        <v>1330</v>
      </c>
      <c r="F27" s="364"/>
      <c r="G27" s="313"/>
      <c r="H27" s="313"/>
      <c r="I27" s="365"/>
      <c r="J27" s="365"/>
      <c r="K27" s="362"/>
      <c r="L27" s="265"/>
      <c r="M27" s="364"/>
      <c r="N27" s="35" t="s">
        <v>1501</v>
      </c>
      <c r="O27" s="313"/>
      <c r="P27" s="313"/>
      <c r="Q27" s="313"/>
      <c r="R27" s="313"/>
      <c r="S27" s="313"/>
    </row>
    <row r="28" spans="1:19" ht="21" x14ac:dyDescent="0.25">
      <c r="A28" s="34" t="str">
        <f>Мероприятия!C16</f>
        <v>1.5.1.3</v>
      </c>
      <c r="B28" s="362" t="str">
        <f>Мероприятия!D16</f>
        <v>Установка ветрогенераторов в д. Белушье (4 шт)</v>
      </c>
      <c r="C28" s="34" t="str">
        <f>Мероприятия!E16</f>
        <v>K_ЗР.12</v>
      </c>
      <c r="D28" s="364">
        <f>Мероприятия!J16</f>
        <v>3.3874535537399999</v>
      </c>
      <c r="E28" s="38" t="s">
        <v>1330</v>
      </c>
      <c r="F28" s="364"/>
      <c r="G28" s="313"/>
      <c r="H28" s="313"/>
      <c r="I28" s="365"/>
      <c r="J28" s="365"/>
      <c r="K28" s="362"/>
      <c r="L28" s="265"/>
      <c r="M28" s="364"/>
      <c r="N28" s="35" t="s">
        <v>1501</v>
      </c>
      <c r="O28" s="313"/>
      <c r="P28" s="313"/>
      <c r="Q28" s="313"/>
      <c r="R28" s="313"/>
      <c r="S28" s="313"/>
    </row>
    <row r="29" spans="1:19" ht="21" x14ac:dyDescent="0.25">
      <c r="A29" s="34" t="str">
        <f>Мероприятия!C17</f>
        <v>1.5.4.1</v>
      </c>
      <c r="B29" s="362" t="str">
        <f>Мероприятия!D17</f>
        <v>Создание интеллектуальной системы учета электрической энергии</v>
      </c>
      <c r="C29" s="34" t="str">
        <f>Мероприятия!E17</f>
        <v>K_ЗР.13</v>
      </c>
      <c r="D29" s="364">
        <f>Мероприятия!J17</f>
        <v>80.618719999999996</v>
      </c>
      <c r="E29" s="38" t="s">
        <v>1331</v>
      </c>
      <c r="F29" s="364"/>
      <c r="G29" s="313"/>
      <c r="H29" s="313"/>
      <c r="I29" s="365"/>
      <c r="J29" s="365"/>
      <c r="K29" s="362"/>
      <c r="L29" s="265"/>
      <c r="M29" s="364"/>
      <c r="N29" s="35" t="s">
        <v>1502</v>
      </c>
      <c r="O29" s="313"/>
      <c r="P29" s="313"/>
      <c r="Q29" s="313"/>
      <c r="R29" s="313"/>
      <c r="S29" s="313"/>
    </row>
    <row r="30" spans="1:19" ht="42" x14ac:dyDescent="0.25">
      <c r="A30" s="34" t="str">
        <f>Мероприятия!C18</f>
        <v>1.3.1.10</v>
      </c>
      <c r="B30" s="362" t="str">
        <f>Мероприятия!D18</f>
        <v>Приобретение 2-х дизель-генераторов 200 кВт на ДЭС п. Усть-Кара</v>
      </c>
      <c r="C30" s="34" t="str">
        <f>Мероприятия!E18</f>
        <v>L_ЗР.14</v>
      </c>
      <c r="D30" s="364">
        <f>Мероприятия!J18</f>
        <v>3.4666666666666668</v>
      </c>
      <c r="E30" s="38" t="s">
        <v>1331</v>
      </c>
      <c r="F30" s="364"/>
      <c r="G30" s="313"/>
      <c r="H30" s="313"/>
      <c r="I30" s="365"/>
      <c r="J30" s="365"/>
      <c r="K30" s="362"/>
      <c r="L30" s="265"/>
      <c r="M30" s="364"/>
      <c r="N30" s="35" t="s">
        <v>1503</v>
      </c>
      <c r="O30" s="313"/>
      <c r="P30" s="313"/>
      <c r="Q30" s="313"/>
      <c r="R30" s="313"/>
      <c r="S30" s="313"/>
    </row>
    <row r="31" spans="1:19" ht="42" x14ac:dyDescent="0.25">
      <c r="A31" s="34" t="str">
        <f>Мероприятия!C19</f>
        <v>1.3.1.11</v>
      </c>
      <c r="B31" s="362" t="str">
        <f>Мероприятия!D19</f>
        <v>Приобретение 2-х дизель-генераторов 100 кВт на ДЭС п. Усть-Кара</v>
      </c>
      <c r="C31" s="34" t="str">
        <f>Мероприятия!E19</f>
        <v>L_ЗР.15</v>
      </c>
      <c r="D31" s="364">
        <f>Мероприятия!J19</f>
        <v>3.1572652800000003</v>
      </c>
      <c r="E31" s="38" t="s">
        <v>1331</v>
      </c>
      <c r="F31" s="364"/>
      <c r="G31" s="313"/>
      <c r="H31" s="313"/>
      <c r="I31" s="365"/>
      <c r="J31" s="365"/>
      <c r="K31" s="362"/>
      <c r="L31" s="265"/>
      <c r="M31" s="364"/>
      <c r="N31" s="35" t="s">
        <v>1503</v>
      </c>
      <c r="O31" s="313"/>
      <c r="P31" s="313"/>
      <c r="Q31" s="313"/>
      <c r="R31" s="313"/>
      <c r="S31" s="313"/>
    </row>
    <row r="32" spans="1:19" ht="42" x14ac:dyDescent="0.25">
      <c r="A32" s="34" t="str">
        <f>Мероприятия!C20</f>
        <v>1.3.1.12</v>
      </c>
      <c r="B32" s="362" t="str">
        <f>Мероприятия!D20</f>
        <v>Приобретение дизель-генератора 250 кВт на ДЭС п.Хорей-Вер</v>
      </c>
      <c r="C32" s="34" t="str">
        <f>Мероприятия!E20</f>
        <v>L_ЗР.16</v>
      </c>
      <c r="D32" s="364">
        <f>Мероприятия!J20</f>
        <v>2.0634626133333329</v>
      </c>
      <c r="E32" s="38" t="s">
        <v>1331</v>
      </c>
      <c r="F32" s="364"/>
      <c r="G32" s="313"/>
      <c r="H32" s="313"/>
      <c r="I32" s="365"/>
      <c r="J32" s="365"/>
      <c r="K32" s="362"/>
      <c r="L32" s="265"/>
      <c r="M32" s="364"/>
      <c r="N32" s="35" t="s">
        <v>1503</v>
      </c>
      <c r="O32" s="313"/>
      <c r="P32" s="313"/>
      <c r="Q32" s="313"/>
      <c r="R32" s="313"/>
      <c r="S32" s="313"/>
    </row>
    <row r="33" spans="1:19" ht="42" x14ac:dyDescent="0.25">
      <c r="A33" s="34" t="str">
        <f>Мероприятия!C21</f>
        <v>1.3.1.13</v>
      </c>
      <c r="B33" s="362" t="str">
        <f>Мероприятия!D21</f>
        <v>Приобретение дизель-генератора 30 кВт на ДЭС п.Варнек</v>
      </c>
      <c r="C33" s="34" t="str">
        <f>Мероприятия!E21</f>
        <v>L_ЗР.17</v>
      </c>
      <c r="D33" s="364">
        <f>Мероприятия!J21</f>
        <v>0.72772959999999998</v>
      </c>
      <c r="E33" s="38" t="s">
        <v>1331</v>
      </c>
      <c r="F33" s="364"/>
      <c r="G33" s="313"/>
      <c r="H33" s="313"/>
      <c r="I33" s="365"/>
      <c r="J33" s="365"/>
      <c r="K33" s="362"/>
      <c r="L33" s="265"/>
      <c r="M33" s="364"/>
      <c r="N33" s="35" t="s">
        <v>1503</v>
      </c>
      <c r="O33" s="313"/>
      <c r="P33" s="313"/>
      <c r="Q33" s="313"/>
      <c r="R33" s="313"/>
      <c r="S33" s="313"/>
    </row>
    <row r="34" spans="1:19" ht="42" x14ac:dyDescent="0.25">
      <c r="A34" s="34" t="str">
        <f>Мероприятия!C22</f>
        <v>1.3.1.14</v>
      </c>
      <c r="B34" s="362" t="str">
        <f>Мероприятия!D22</f>
        <v>Приобретение дизель-генератоа 60 кВт на ДЭС п.Варнек</v>
      </c>
      <c r="C34" s="34" t="str">
        <f>Мероприятия!E22</f>
        <v>L_ЗР.18</v>
      </c>
      <c r="D34" s="364">
        <f>Мероприятия!J22</f>
        <v>1.0550435999999999</v>
      </c>
      <c r="E34" s="38" t="s">
        <v>1331</v>
      </c>
      <c r="F34" s="364"/>
      <c r="G34" s="313"/>
      <c r="H34" s="313"/>
      <c r="I34" s="365"/>
      <c r="J34" s="365"/>
      <c r="K34" s="362"/>
      <c r="L34" s="265"/>
      <c r="M34" s="364"/>
      <c r="N34" s="35" t="s">
        <v>1503</v>
      </c>
      <c r="O34" s="313"/>
      <c r="P34" s="313"/>
      <c r="Q34" s="313"/>
      <c r="R34" s="313"/>
      <c r="S34" s="313"/>
    </row>
    <row r="35" spans="1:19" ht="42" x14ac:dyDescent="0.25">
      <c r="A35" s="34" t="str">
        <f>Мероприятия!C23</f>
        <v>1.3.1.15</v>
      </c>
      <c r="B35" s="362" t="str">
        <f>Мероприятия!D23</f>
        <v>Приобретение 2-х дизель-генераторов 200 кВт на ДЭС п. Каратайка</v>
      </c>
      <c r="C35" s="34" t="str">
        <f>Мероприятия!E23</f>
        <v>L_ЗР.19</v>
      </c>
      <c r="D35" s="364">
        <f>Мероприятия!J23</f>
        <v>3.4666666666666668</v>
      </c>
      <c r="E35" s="38" t="s">
        <v>1331</v>
      </c>
      <c r="F35" s="364"/>
      <c r="G35" s="313"/>
      <c r="H35" s="313"/>
      <c r="I35" s="365"/>
      <c r="J35" s="365"/>
      <c r="K35" s="362"/>
      <c r="L35" s="265"/>
      <c r="M35" s="364"/>
      <c r="N35" s="35" t="s">
        <v>1503</v>
      </c>
      <c r="O35" s="313"/>
      <c r="P35" s="313"/>
      <c r="Q35" s="313"/>
      <c r="R35" s="313"/>
      <c r="S35" s="313"/>
    </row>
    <row r="36" spans="1:19" ht="42" x14ac:dyDescent="0.25">
      <c r="A36" s="34" t="str">
        <f>Мероприятия!C24</f>
        <v>1.3.1.16</v>
      </c>
      <c r="B36" s="362" t="str">
        <f>Мероприятия!D24</f>
        <v>Приобретение 2-х дизель-генераторов 315 кВт на ДЭС п. Каратайка</v>
      </c>
      <c r="C36" s="34" t="str">
        <f>Мероприятия!E24</f>
        <v>L_ЗР.20</v>
      </c>
      <c r="D36" s="364">
        <f>Мероприятия!J24</f>
        <v>6.3564800000000004</v>
      </c>
      <c r="E36" s="38" t="s">
        <v>1331</v>
      </c>
      <c r="F36" s="364"/>
      <c r="G36" s="313"/>
      <c r="H36" s="313"/>
      <c r="I36" s="365"/>
      <c r="J36" s="365"/>
      <c r="K36" s="362"/>
      <c r="L36" s="265"/>
      <c r="M36" s="364"/>
      <c r="N36" s="35" t="s">
        <v>1503</v>
      </c>
      <c r="O36" s="313"/>
      <c r="P36" s="313"/>
      <c r="Q36" s="313"/>
      <c r="R36" s="313"/>
      <c r="S36" s="313"/>
    </row>
    <row r="37" spans="1:19" ht="42" x14ac:dyDescent="0.25">
      <c r="A37" s="34" t="str">
        <f>Мероприятия!C25</f>
        <v>1.3.1.17</v>
      </c>
      <c r="B37" s="362" t="str">
        <f>Мероприятия!D25</f>
        <v>Приобретение  2-х дизель-генераторов 30 кВт на ДЭС д. Мгла</v>
      </c>
      <c r="C37" s="34" t="str">
        <f>Мероприятия!E25</f>
        <v>L_ЗР.21</v>
      </c>
      <c r="D37" s="364">
        <f>Мероприятия!J25</f>
        <v>1.4554592</v>
      </c>
      <c r="E37" s="38" t="s">
        <v>1331</v>
      </c>
      <c r="F37" s="364"/>
      <c r="G37" s="313"/>
      <c r="H37" s="313"/>
      <c r="I37" s="365"/>
      <c r="J37" s="365"/>
      <c r="K37" s="362"/>
      <c r="L37" s="265"/>
      <c r="M37" s="364"/>
      <c r="N37" s="35" t="s">
        <v>1503</v>
      </c>
      <c r="O37" s="313"/>
      <c r="P37" s="313"/>
      <c r="Q37" s="313"/>
      <c r="R37" s="313"/>
      <c r="S37" s="313"/>
    </row>
    <row r="38" spans="1:19" ht="42" x14ac:dyDescent="0.25">
      <c r="A38" s="34" t="str">
        <f>Мероприятия!C26</f>
        <v>1.3.1.18</v>
      </c>
      <c r="B38" s="362" t="str">
        <f>Мероприятия!D26</f>
        <v>Приобретение 2-х  дизель-генераторов 30 кВт на ДЭС д.Вижас</v>
      </c>
      <c r="C38" s="34" t="str">
        <f>Мероприятия!E26</f>
        <v>L_ЗР.22</v>
      </c>
      <c r="D38" s="364">
        <f>Мероприятия!J26</f>
        <v>1.4554592</v>
      </c>
      <c r="E38" s="38" t="s">
        <v>1331</v>
      </c>
      <c r="F38" s="364"/>
      <c r="G38" s="313"/>
      <c r="H38" s="313"/>
      <c r="I38" s="365"/>
      <c r="J38" s="365"/>
      <c r="K38" s="362"/>
      <c r="L38" s="265"/>
      <c r="M38" s="364"/>
      <c r="N38" s="35" t="s">
        <v>1503</v>
      </c>
      <c r="O38" s="313"/>
      <c r="P38" s="313"/>
      <c r="Q38" s="313"/>
      <c r="R38" s="313"/>
      <c r="S38" s="313"/>
    </row>
    <row r="39" spans="1:19" ht="42" x14ac:dyDescent="0.25">
      <c r="A39" s="34" t="str">
        <f>Мероприятия!C27</f>
        <v>1.3.1.19</v>
      </c>
      <c r="B39" s="362" t="str">
        <f>Мероприятия!D27</f>
        <v>Приобретение 3-х  дизель-генераторов 60 кВт на ДЭС д.Вижас</v>
      </c>
      <c r="C39" s="34" t="str">
        <f>Мероприятия!E27</f>
        <v>L_ЗР.23</v>
      </c>
      <c r="D39" s="364">
        <f>Мероприятия!J27</f>
        <v>3.1651308</v>
      </c>
      <c r="E39" s="38" t="s">
        <v>1331</v>
      </c>
      <c r="F39" s="364"/>
      <c r="G39" s="313"/>
      <c r="H39" s="313"/>
      <c r="I39" s="365"/>
      <c r="J39" s="365"/>
      <c r="K39" s="362"/>
      <c r="L39" s="265"/>
      <c r="M39" s="364"/>
      <c r="N39" s="35" t="s">
        <v>1503</v>
      </c>
      <c r="O39" s="313"/>
      <c r="P39" s="313"/>
      <c r="Q39" s="313"/>
      <c r="R39" s="313"/>
      <c r="S39" s="313"/>
    </row>
    <row r="40" spans="1:19" ht="42" x14ac:dyDescent="0.25">
      <c r="A40" s="34" t="str">
        <f>Мероприятия!C28</f>
        <v>1.3.1.20</v>
      </c>
      <c r="B40" s="362" t="str">
        <f>Мероприятия!D28</f>
        <v>Приобретение 2-х дизель-генератов 30 кВт на ДЭС д.Снопа</v>
      </c>
      <c r="C40" s="34" t="str">
        <f>Мероприятия!E28</f>
        <v>L_ЗР.24</v>
      </c>
      <c r="D40" s="364">
        <f>Мероприятия!J28</f>
        <v>1.4554592</v>
      </c>
      <c r="E40" s="38" t="s">
        <v>1331</v>
      </c>
      <c r="F40" s="364"/>
      <c r="G40" s="313"/>
      <c r="H40" s="313"/>
      <c r="I40" s="365"/>
      <c r="J40" s="365"/>
      <c r="K40" s="362"/>
      <c r="L40" s="265"/>
      <c r="M40" s="364"/>
      <c r="N40" s="35" t="s">
        <v>1503</v>
      </c>
      <c r="O40" s="313"/>
      <c r="P40" s="313"/>
      <c r="Q40" s="313"/>
      <c r="R40" s="313"/>
      <c r="S40" s="313"/>
    </row>
    <row r="41" spans="1:19" ht="42" x14ac:dyDescent="0.25">
      <c r="A41" s="34" t="str">
        <f>Мероприятия!C29</f>
        <v>1.3.1.21</v>
      </c>
      <c r="B41" s="362" t="str">
        <f>Мероприятия!D29</f>
        <v>Приобретение 2-х дизель-генератов 30 кВт на ДЭС д.Белушье</v>
      </c>
      <c r="C41" s="34" t="str">
        <f>Мероприятия!E29</f>
        <v>L_ЗР.25</v>
      </c>
      <c r="D41" s="364">
        <f>Мероприятия!J29</f>
        <v>1.4554592</v>
      </c>
      <c r="E41" s="38" t="s">
        <v>1331</v>
      </c>
      <c r="F41" s="364"/>
      <c r="G41" s="313"/>
      <c r="H41" s="313"/>
      <c r="I41" s="365"/>
      <c r="J41" s="365"/>
      <c r="K41" s="362"/>
      <c r="L41" s="265"/>
      <c r="M41" s="364"/>
      <c r="N41" s="35" t="s">
        <v>1503</v>
      </c>
      <c r="O41" s="313"/>
      <c r="P41" s="313"/>
      <c r="Q41" s="313"/>
      <c r="R41" s="313"/>
      <c r="S41" s="313"/>
    </row>
    <row r="42" spans="1:19" ht="42" x14ac:dyDescent="0.25">
      <c r="A42" s="34" t="str">
        <f>Мероприятия!C30</f>
        <v>1.3.1.22</v>
      </c>
      <c r="B42" s="362" t="str">
        <f>Мероприятия!D30</f>
        <v>Приобретение 2-х дизель-генератов 30 кВт на ДЭС д.Устье</v>
      </c>
      <c r="C42" s="34" t="str">
        <f>Мероприятия!E30</f>
        <v>L_ЗР.26</v>
      </c>
      <c r="D42" s="364">
        <f>Мероприятия!J30</f>
        <v>1.4554592</v>
      </c>
      <c r="E42" s="38" t="s">
        <v>1331</v>
      </c>
      <c r="F42" s="364"/>
      <c r="G42" s="313"/>
      <c r="H42" s="313"/>
      <c r="I42" s="365"/>
      <c r="J42" s="365"/>
      <c r="K42" s="362"/>
      <c r="L42" s="265"/>
      <c r="M42" s="364"/>
      <c r="N42" s="35" t="s">
        <v>1503</v>
      </c>
      <c r="O42" s="313"/>
      <c r="P42" s="313"/>
      <c r="Q42" s="313"/>
      <c r="R42" s="313"/>
      <c r="S42" s="313"/>
    </row>
    <row r="43" spans="1:19" ht="42" x14ac:dyDescent="0.25">
      <c r="A43" s="34" t="str">
        <f>Мероприятия!C31</f>
        <v>1.3.1.23</v>
      </c>
      <c r="B43" s="362" t="str">
        <f>Мероприятия!D31</f>
        <v>Приобретение дизель-генератора 315 кВт на ДЭС п.Харута</v>
      </c>
      <c r="C43" s="34" t="str">
        <f>Мероприятия!E31</f>
        <v>L_ЗР.27</v>
      </c>
      <c r="D43" s="364">
        <f>Мероприятия!J31</f>
        <v>3.1782400000000002</v>
      </c>
      <c r="E43" s="38" t="s">
        <v>1331</v>
      </c>
      <c r="F43" s="364"/>
      <c r="G43" s="313"/>
      <c r="H43" s="313"/>
      <c r="I43" s="365"/>
      <c r="J43" s="365"/>
      <c r="K43" s="362"/>
      <c r="L43" s="265"/>
      <c r="M43" s="364"/>
      <c r="N43" s="35" t="s">
        <v>1503</v>
      </c>
      <c r="O43" s="313"/>
      <c r="P43" s="313"/>
      <c r="Q43" s="313"/>
      <c r="R43" s="313"/>
      <c r="S43" s="313"/>
    </row>
    <row r="44" spans="1:19" ht="42" x14ac:dyDescent="0.25">
      <c r="A44" s="34" t="str">
        <f>Мероприятия!C32</f>
        <v>1.3.1.24</v>
      </c>
      <c r="B44" s="362" t="str">
        <f>Мероприятия!D32</f>
        <v>Приобретение 2-х дизель-генератов 30 кВт на ДЭС д.Чижа</v>
      </c>
      <c r="C44" s="34" t="str">
        <f>Мероприятия!E32</f>
        <v>L_ЗР.28</v>
      </c>
      <c r="D44" s="364">
        <f>Мероприятия!J32</f>
        <v>1.4554592</v>
      </c>
      <c r="E44" s="38" t="s">
        <v>1331</v>
      </c>
      <c r="F44" s="364"/>
      <c r="G44" s="313"/>
      <c r="H44" s="313"/>
      <c r="I44" s="365"/>
      <c r="J44" s="365"/>
      <c r="K44" s="362"/>
      <c r="L44" s="265"/>
      <c r="M44" s="364"/>
      <c r="N44" s="35" t="s">
        <v>1503</v>
      </c>
      <c r="O44" s="313"/>
      <c r="P44" s="313"/>
      <c r="Q44" s="313"/>
      <c r="R44" s="313"/>
      <c r="S44" s="313"/>
    </row>
    <row r="45" spans="1:19" ht="42" x14ac:dyDescent="0.25">
      <c r="A45" s="34" t="str">
        <f>Мероприятия!C33</f>
        <v>1.3.1.25</v>
      </c>
      <c r="B45" s="362" t="str">
        <f>Мероприятия!D33</f>
        <v>Приобретение 2-х  дизель-генераторов 60 кВт на ДЭС д.Чижа</v>
      </c>
      <c r="C45" s="34" t="str">
        <f>Мероприятия!E33</f>
        <v>L_ЗР.29</v>
      </c>
      <c r="D45" s="364">
        <f>Мероприятия!J33</f>
        <v>2.1100871999999997</v>
      </c>
      <c r="E45" s="38" t="s">
        <v>1331</v>
      </c>
      <c r="F45" s="364"/>
      <c r="G45" s="313"/>
      <c r="H45" s="313"/>
      <c r="I45" s="365"/>
      <c r="J45" s="365"/>
      <c r="K45" s="362"/>
      <c r="L45" s="265"/>
      <c r="M45" s="364"/>
      <c r="N45" s="35" t="s">
        <v>1503</v>
      </c>
      <c r="O45" s="313"/>
      <c r="P45" s="313"/>
      <c r="Q45" s="313"/>
      <c r="R45" s="313"/>
      <c r="S45" s="313"/>
    </row>
    <row r="46" spans="1:19" ht="42" x14ac:dyDescent="0.25">
      <c r="A46" s="34" t="str">
        <f>Мероприятия!C34</f>
        <v>1.3.1.26</v>
      </c>
      <c r="B46" s="362" t="str">
        <f>Мероприятия!D34</f>
        <v>Приобретение дизель-генератора 100 кВт на ДЭС д.Каменка</v>
      </c>
      <c r="C46" s="34" t="str">
        <f>Мероприятия!E34</f>
        <v>L_ЗР.30</v>
      </c>
      <c r="D46" s="364">
        <f>Мероприятия!J34</f>
        <v>1.5786326400000001</v>
      </c>
      <c r="E46" s="38" t="s">
        <v>1331</v>
      </c>
      <c r="F46" s="364"/>
      <c r="G46" s="313"/>
      <c r="H46" s="313"/>
      <c r="I46" s="365"/>
      <c r="J46" s="365"/>
      <c r="K46" s="362"/>
      <c r="L46" s="265"/>
      <c r="M46" s="364"/>
      <c r="N46" s="35" t="s">
        <v>1503</v>
      </c>
      <c r="O46" s="313"/>
      <c r="P46" s="313"/>
      <c r="Q46" s="313"/>
      <c r="R46" s="313"/>
      <c r="S46" s="313"/>
    </row>
    <row r="47" spans="1:19" ht="42" x14ac:dyDescent="0.25">
      <c r="A47" s="34" t="str">
        <f>Мероприятия!C35</f>
        <v>1.3.1.27</v>
      </c>
      <c r="B47" s="362" t="str">
        <f>Мероприятия!D35</f>
        <v>Приобретение дизель-генератора 60 кВт на ДЭС д.Каменка</v>
      </c>
      <c r="C47" s="34" t="str">
        <f>Мероприятия!E35</f>
        <v>L_ЗР.31</v>
      </c>
      <c r="D47" s="364">
        <f>Мероприятия!J35</f>
        <v>1.0550435999999999</v>
      </c>
      <c r="E47" s="38" t="s">
        <v>1331</v>
      </c>
      <c r="F47" s="364"/>
      <c r="G47" s="313"/>
      <c r="H47" s="313"/>
      <c r="I47" s="365"/>
      <c r="J47" s="365"/>
      <c r="K47" s="362"/>
      <c r="L47" s="265"/>
      <c r="M47" s="364"/>
      <c r="N47" s="35" t="s">
        <v>1503</v>
      </c>
      <c r="O47" s="313"/>
      <c r="P47" s="313"/>
      <c r="Q47" s="313"/>
      <c r="R47" s="313"/>
      <c r="S47" s="313"/>
    </row>
    <row r="48" spans="1:19" ht="42" x14ac:dyDescent="0.25">
      <c r="A48" s="34" t="str">
        <f>Мероприятия!C36</f>
        <v>1.3.1.28</v>
      </c>
      <c r="B48" s="362" t="str">
        <f>Мероприятия!D36</f>
        <v>Приобретение 2-х дизель-генератов 30 кВт на ДЭС д.Волонга</v>
      </c>
      <c r="C48" s="34" t="str">
        <f>Мероприятия!E36</f>
        <v>L_ЗР.32</v>
      </c>
      <c r="D48" s="364">
        <f>Мероприятия!J36</f>
        <v>1.4554592</v>
      </c>
      <c r="E48" s="38" t="s">
        <v>1331</v>
      </c>
      <c r="F48" s="364"/>
      <c r="G48" s="313"/>
      <c r="H48" s="313"/>
      <c r="I48" s="365"/>
      <c r="J48" s="365"/>
      <c r="K48" s="362"/>
      <c r="L48" s="265"/>
      <c r="M48" s="364"/>
      <c r="N48" s="35" t="s">
        <v>1503</v>
      </c>
      <c r="O48" s="313"/>
      <c r="P48" s="313"/>
      <c r="Q48" s="313"/>
      <c r="R48" s="313"/>
      <c r="S48" s="313"/>
    </row>
    <row r="49" spans="1:19" ht="42" x14ac:dyDescent="0.25">
      <c r="A49" s="34" t="str">
        <f>Мероприятия!C37</f>
        <v>1.3.1.29</v>
      </c>
      <c r="B49" s="362" t="str">
        <f>Мероприятия!D37</f>
        <v>Приобретение дизель-генератора 60 кВт на ДЭС д.Макарово</v>
      </c>
      <c r="C49" s="34" t="str">
        <f>Мероприятия!E37</f>
        <v>L_ЗР.33</v>
      </c>
      <c r="D49" s="364">
        <f>Мероприятия!J37</f>
        <v>1.0550435999999999</v>
      </c>
      <c r="E49" s="38" t="s">
        <v>1331</v>
      </c>
      <c r="F49" s="364"/>
      <c r="G49" s="313"/>
      <c r="H49" s="313"/>
      <c r="I49" s="365"/>
      <c r="J49" s="365"/>
      <c r="K49" s="362"/>
      <c r="L49" s="265"/>
      <c r="M49" s="364"/>
      <c r="N49" s="35" t="s">
        <v>1503</v>
      </c>
      <c r="O49" s="313"/>
      <c r="P49" s="313"/>
      <c r="Q49" s="313"/>
      <c r="R49" s="313"/>
      <c r="S49" s="313"/>
    </row>
    <row r="50" spans="1:19" ht="42" x14ac:dyDescent="0.25">
      <c r="A50" s="34" t="str">
        <f>Мероприятия!C38</f>
        <v>1.3.1.30</v>
      </c>
      <c r="B50" s="362" t="str">
        <f>Мероприятия!D38</f>
        <v>Приобретение 2-х  дизель-генераторов 60 кВт на ДЭС д.Куя</v>
      </c>
      <c r="C50" s="34" t="str">
        <f>Мероприятия!E38</f>
        <v>L_ЗР.34</v>
      </c>
      <c r="D50" s="364">
        <f>Мероприятия!J38</f>
        <v>2.1100871999999997</v>
      </c>
      <c r="E50" s="38" t="s">
        <v>1331</v>
      </c>
      <c r="F50" s="364"/>
      <c r="G50" s="313"/>
      <c r="H50" s="313"/>
      <c r="I50" s="365"/>
      <c r="J50" s="365"/>
      <c r="K50" s="362"/>
      <c r="L50" s="265"/>
      <c r="M50" s="364"/>
      <c r="N50" s="35" t="s">
        <v>1503</v>
      </c>
      <c r="O50" s="313"/>
      <c r="P50" s="313"/>
      <c r="Q50" s="313"/>
      <c r="R50" s="313"/>
      <c r="S50" s="313"/>
    </row>
    <row r="51" spans="1:19" ht="42" x14ac:dyDescent="0.25">
      <c r="A51" s="34" t="str">
        <f>Мероприятия!C39</f>
        <v>1.3.1.31</v>
      </c>
      <c r="B51" s="362" t="str">
        <f>Мероприятия!D39</f>
        <v>Приобретение дизель-генератора 16 кВт на ДЭС д.Кия</v>
      </c>
      <c r="C51" s="34" t="str">
        <f>Мероприятия!E39</f>
        <v>L_ЗР.35</v>
      </c>
      <c r="D51" s="364">
        <f>Мероприятия!J39</f>
        <v>0.28692768000000002</v>
      </c>
      <c r="E51" s="38" t="s">
        <v>1331</v>
      </c>
      <c r="F51" s="364"/>
      <c r="G51" s="313"/>
      <c r="H51" s="313"/>
      <c r="I51" s="365"/>
      <c r="J51" s="365"/>
      <c r="K51" s="362"/>
      <c r="L51" s="265"/>
      <c r="M51" s="364"/>
      <c r="N51" s="35" t="s">
        <v>1503</v>
      </c>
      <c r="O51" s="313"/>
      <c r="P51" s="313"/>
      <c r="Q51" s="313"/>
      <c r="R51" s="313"/>
      <c r="S51" s="313"/>
    </row>
    <row r="52" spans="1:19" ht="42" x14ac:dyDescent="0.25">
      <c r="A52" s="34" t="str">
        <f>Мероприятия!C40</f>
        <v>1.3.1.32</v>
      </c>
      <c r="B52" s="362" t="str">
        <f>Мероприятия!D40</f>
        <v>Приобретение дизель-генератора 60 кВт на ДЭС д. Пылемец</v>
      </c>
      <c r="C52" s="34" t="str">
        <f>Мероприятия!E40</f>
        <v>L_ЗР.36</v>
      </c>
      <c r="D52" s="364">
        <f>Мероприятия!J40</f>
        <v>1.0550435999999999</v>
      </c>
      <c r="E52" s="38" t="s">
        <v>1331</v>
      </c>
      <c r="F52" s="364"/>
      <c r="G52" s="313"/>
      <c r="H52" s="313"/>
      <c r="I52" s="365"/>
      <c r="J52" s="365"/>
      <c r="K52" s="362"/>
      <c r="L52" s="265"/>
      <c r="M52" s="364"/>
      <c r="N52" s="35" t="s">
        <v>1503</v>
      </c>
      <c r="O52" s="313"/>
      <c r="P52" s="313"/>
      <c r="Q52" s="313"/>
      <c r="R52" s="313"/>
      <c r="S52" s="313"/>
    </row>
    <row r="53" spans="1:19" ht="42" x14ac:dyDescent="0.25">
      <c r="A53" s="34" t="str">
        <f>Мероприятия!C41</f>
        <v>1.3.1.33</v>
      </c>
      <c r="B53" s="362" t="str">
        <f>Мероприятия!D41</f>
        <v>Приобретение 2-х дизель-генераторов 200 кВт на ДЭС д. Лабожское</v>
      </c>
      <c r="C53" s="34" t="str">
        <f>Мероприятия!E41</f>
        <v>L_ЗР.37</v>
      </c>
      <c r="D53" s="364">
        <f>Мероприятия!J41</f>
        <v>3.4666666666666668</v>
      </c>
      <c r="E53" s="38" t="s">
        <v>1331</v>
      </c>
      <c r="F53" s="364"/>
      <c r="G53" s="313"/>
      <c r="H53" s="313"/>
      <c r="I53" s="365"/>
      <c r="J53" s="365"/>
      <c r="K53" s="362"/>
      <c r="L53" s="265"/>
      <c r="M53" s="364"/>
      <c r="N53" s="35" t="s">
        <v>1503</v>
      </c>
      <c r="O53" s="313"/>
      <c r="P53" s="313"/>
      <c r="Q53" s="313"/>
      <c r="R53" s="313"/>
      <c r="S53" s="313"/>
    </row>
    <row r="54" spans="1:19" ht="42" x14ac:dyDescent="0.25">
      <c r="A54" s="34" t="str">
        <f>Мероприятия!C42</f>
        <v>1.3.1.34</v>
      </c>
      <c r="B54" s="362" t="str">
        <f>Мероприятия!D42</f>
        <v>Приобретение 2-х  дизель-генераторов 60 кВт на ДЭС д.Тошвиска</v>
      </c>
      <c r="C54" s="34" t="str">
        <f>Мероприятия!E42</f>
        <v>L_ЗР.38</v>
      </c>
      <c r="D54" s="364">
        <f>Мероприятия!J42</f>
        <v>2.1100871999999997</v>
      </c>
      <c r="E54" s="38" t="s">
        <v>1331</v>
      </c>
      <c r="F54" s="364"/>
      <c r="G54" s="313"/>
      <c r="H54" s="313"/>
      <c r="I54" s="365"/>
      <c r="J54" s="365"/>
      <c r="K54" s="362"/>
      <c r="L54" s="265"/>
      <c r="M54" s="364"/>
      <c r="N54" s="35" t="s">
        <v>1503</v>
      </c>
      <c r="O54" s="313"/>
      <c r="P54" s="313"/>
      <c r="Q54" s="313"/>
      <c r="R54" s="313"/>
      <c r="S54" s="313"/>
    </row>
    <row r="55" spans="1:19" ht="42" x14ac:dyDescent="0.25">
      <c r="A55" s="34" t="str">
        <f>Мероприятия!C43</f>
        <v>1.3.1.35</v>
      </c>
      <c r="B55" s="362" t="str">
        <f>Мероприятия!D43</f>
        <v>Приобретение дизель-генератора 315 кВт на ДЭС с. Великовисочное</v>
      </c>
      <c r="C55" s="34" t="str">
        <f>Мероприятия!E43</f>
        <v>L_ЗР.39</v>
      </c>
      <c r="D55" s="364">
        <f>Мероприятия!J43</f>
        <v>3.1782400000000002</v>
      </c>
      <c r="E55" s="38" t="s">
        <v>1331</v>
      </c>
      <c r="F55" s="364"/>
      <c r="G55" s="313"/>
      <c r="H55" s="313"/>
      <c r="I55" s="365"/>
      <c r="J55" s="365"/>
      <c r="K55" s="362"/>
      <c r="L55" s="265"/>
      <c r="M55" s="364"/>
      <c r="N55" s="35" t="s">
        <v>1503</v>
      </c>
      <c r="O55" s="313"/>
      <c r="P55" s="313"/>
      <c r="Q55" s="313"/>
      <c r="R55" s="313"/>
      <c r="S55" s="313"/>
    </row>
    <row r="56" spans="1:19" ht="42" x14ac:dyDescent="0.25">
      <c r="A56" s="34" t="str">
        <f>Мероприятия!C44</f>
        <v>1.3.1.36</v>
      </c>
      <c r="B56" s="362" t="str">
        <f>Мероприятия!D44</f>
        <v>Приобретение дизель-генерара 60 кВт на ДЭС д.Снопа</v>
      </c>
      <c r="C56" s="34" t="str">
        <f>Мероприятия!E44</f>
        <v>M_ЗР.40</v>
      </c>
      <c r="D56" s="364">
        <f>Мероприятия!J44</f>
        <v>1.0972453439999998</v>
      </c>
      <c r="E56" s="38" t="s">
        <v>1331</v>
      </c>
      <c r="F56" s="364"/>
      <c r="G56" s="313"/>
      <c r="H56" s="313"/>
      <c r="I56" s="365"/>
      <c r="J56" s="365"/>
      <c r="K56" s="362"/>
      <c r="L56" s="265"/>
      <c r="M56" s="364"/>
      <c r="N56" s="35" t="s">
        <v>1503</v>
      </c>
      <c r="O56" s="313"/>
      <c r="P56" s="313"/>
      <c r="Q56" s="313"/>
      <c r="R56" s="313"/>
      <c r="S56" s="313"/>
    </row>
    <row r="57" spans="1:19" ht="42" x14ac:dyDescent="0.25">
      <c r="A57" s="34" t="str">
        <f>Мероприятия!C45</f>
        <v>1.3.1.37</v>
      </c>
      <c r="B57" s="362" t="str">
        <f>Мероприятия!D45</f>
        <v>Приобретение 2-х дизель-генераторов 315 кВт на ДЭС п.Хорей-Вер</v>
      </c>
      <c r="C57" s="34" t="str">
        <f>Мероприятия!E45</f>
        <v>M_ЗР.41</v>
      </c>
      <c r="D57" s="364">
        <f>Мероприятия!J45</f>
        <v>6.3564800000000004</v>
      </c>
      <c r="E57" s="38" t="s">
        <v>1331</v>
      </c>
      <c r="F57" s="364"/>
      <c r="G57" s="313"/>
      <c r="H57" s="313"/>
      <c r="I57" s="365"/>
      <c r="J57" s="365"/>
      <c r="K57" s="362"/>
      <c r="L57" s="265"/>
      <c r="M57" s="364"/>
      <c r="N57" s="35" t="s">
        <v>1503</v>
      </c>
      <c r="O57" s="313"/>
      <c r="P57" s="313"/>
      <c r="Q57" s="313"/>
      <c r="R57" s="313"/>
      <c r="S57" s="313"/>
    </row>
    <row r="58" spans="1:19" ht="42" x14ac:dyDescent="0.25">
      <c r="A58" s="34" t="str">
        <f>Мероприятия!C46</f>
        <v>1.3.1.38</v>
      </c>
      <c r="B58" s="362" t="str">
        <f>Мероприятия!D46</f>
        <v>Приобретение 2-х дизель-генераторов 200 кВт на ДЭС с. Несь</v>
      </c>
      <c r="C58" s="34" t="str">
        <f>Мероприятия!E46</f>
        <v>M_ЗР.42</v>
      </c>
      <c r="D58" s="364">
        <f>Мероприятия!J46</f>
        <v>3.4666666666666668</v>
      </c>
      <c r="E58" s="38" t="s">
        <v>1331</v>
      </c>
      <c r="F58" s="364"/>
      <c r="G58" s="313"/>
      <c r="H58" s="313"/>
      <c r="I58" s="365"/>
      <c r="J58" s="365"/>
      <c r="K58" s="362"/>
      <c r="L58" s="265"/>
      <c r="M58" s="364"/>
      <c r="N58" s="35" t="s">
        <v>1503</v>
      </c>
      <c r="O58" s="313"/>
      <c r="P58" s="313"/>
      <c r="Q58" s="313"/>
      <c r="R58" s="313"/>
      <c r="S58" s="313"/>
    </row>
    <row r="59" spans="1:19" ht="42" x14ac:dyDescent="0.25">
      <c r="A59" s="34" t="str">
        <f>Мероприятия!C47</f>
        <v>1.3.1.39</v>
      </c>
      <c r="B59" s="362" t="str">
        <f>Мероприятия!D47</f>
        <v>Приобретение 2-х дизель-генераторов 100 кВт на ДЭС д.Хонгурей</v>
      </c>
      <c r="C59" s="34" t="str">
        <f>Мероприятия!E47</f>
        <v>M_ЗР.43</v>
      </c>
      <c r="D59" s="364">
        <f>Мероприятия!J47</f>
        <v>3.1572652800000003</v>
      </c>
      <c r="E59" s="38" t="s">
        <v>1331</v>
      </c>
      <c r="F59" s="364"/>
      <c r="G59" s="313"/>
      <c r="H59" s="313"/>
      <c r="I59" s="365"/>
      <c r="J59" s="365"/>
      <c r="K59" s="362"/>
      <c r="L59" s="265"/>
      <c r="M59" s="364"/>
      <c r="N59" s="35" t="s">
        <v>1503</v>
      </c>
      <c r="O59" s="313"/>
      <c r="P59" s="313"/>
      <c r="Q59" s="313"/>
      <c r="R59" s="313"/>
      <c r="S59" s="313"/>
    </row>
    <row r="60" spans="1:19" ht="42" x14ac:dyDescent="0.25">
      <c r="A60" s="34" t="str">
        <f>Мероприятия!C48</f>
        <v>1.3.1.40</v>
      </c>
      <c r="B60" s="362" t="str">
        <f>Мероприятия!D48</f>
        <v>Приобретение дизель-генератора 100 кВт на ДЭС д.Макарово</v>
      </c>
      <c r="C60" s="34" t="str">
        <f>Мероприятия!E48</f>
        <v>M_ЗР.44</v>
      </c>
      <c r="D60" s="364">
        <f>Мероприятия!J48</f>
        <v>1.5786326400000001</v>
      </c>
      <c r="E60" s="38" t="s">
        <v>1331</v>
      </c>
      <c r="F60" s="364"/>
      <c r="G60" s="313"/>
      <c r="H60" s="313"/>
      <c r="I60" s="365"/>
      <c r="J60" s="365"/>
      <c r="K60" s="362"/>
      <c r="L60" s="265"/>
      <c r="M60" s="364"/>
      <c r="N60" s="35" t="s">
        <v>1503</v>
      </c>
      <c r="O60" s="313"/>
      <c r="P60" s="313"/>
      <c r="Q60" s="313"/>
      <c r="R60" s="313"/>
      <c r="S60" s="313"/>
    </row>
    <row r="61" spans="1:19" ht="42" x14ac:dyDescent="0.25">
      <c r="A61" s="34" t="str">
        <f>Мероприятия!C49</f>
        <v>1.3.1.41</v>
      </c>
      <c r="B61" s="362" t="str">
        <f>Мероприятия!D49</f>
        <v>Приобретение дизель-генератора 30 кВт на ДЭС д.Кия</v>
      </c>
      <c r="C61" s="34" t="str">
        <f>Мероприятия!E49</f>
        <v>M_ЗР.45</v>
      </c>
      <c r="D61" s="364">
        <f>Мероприятия!J49</f>
        <v>0.75683878399999993</v>
      </c>
      <c r="E61" s="38" t="s">
        <v>1331</v>
      </c>
      <c r="F61" s="364"/>
      <c r="G61" s="313"/>
      <c r="H61" s="313"/>
      <c r="I61" s="365"/>
      <c r="J61" s="365"/>
      <c r="K61" s="362"/>
      <c r="L61" s="265"/>
      <c r="M61" s="364"/>
      <c r="N61" s="35" t="s">
        <v>1503</v>
      </c>
      <c r="O61" s="313"/>
      <c r="P61" s="313"/>
      <c r="Q61" s="313"/>
      <c r="R61" s="313"/>
      <c r="S61" s="313"/>
    </row>
    <row r="62" spans="1:19" x14ac:dyDescent="0.25">
      <c r="A62" s="313"/>
      <c r="B62" s="384" t="s">
        <v>1332</v>
      </c>
      <c r="C62" s="313"/>
      <c r="D62" s="354">
        <f>SUM(D17:D61)</f>
        <v>186.60900926004001</v>
      </c>
      <c r="E62" s="313"/>
      <c r="F62" s="520"/>
      <c r="G62" s="313"/>
      <c r="H62" s="313"/>
      <c r="I62" s="520"/>
      <c r="J62" s="520"/>
      <c r="K62" s="520"/>
      <c r="L62" s="520"/>
      <c r="M62" s="520"/>
      <c r="N62" s="520"/>
      <c r="O62" s="520"/>
      <c r="P62" s="520"/>
      <c r="Q62" s="520"/>
      <c r="R62" s="520"/>
      <c r="S62" s="520"/>
    </row>
  </sheetData>
  <mergeCells count="16">
    <mergeCell ref="O13:O15"/>
    <mergeCell ref="P13:S13"/>
    <mergeCell ref="P14:Q14"/>
    <mergeCell ref="R14:S14"/>
    <mergeCell ref="Q1:S1"/>
    <mergeCell ref="A3:R3"/>
    <mergeCell ref="I6:K6"/>
    <mergeCell ref="A13:A15"/>
    <mergeCell ref="B13:B15"/>
    <mergeCell ref="C13:C15"/>
    <mergeCell ref="D13:D15"/>
    <mergeCell ref="E13:E15"/>
    <mergeCell ref="F13:J14"/>
    <mergeCell ref="K13:K15"/>
    <mergeCell ref="L13:M14"/>
    <mergeCell ref="N13:N15"/>
  </mergeCells>
  <pageMargins left="0.78740157480314965" right="0.59055118110236227" top="0.78740157480314965" bottom="0.39370078740157483" header="0.19685039370078741" footer="0.19685039370078741"/>
  <pageSetup paperSize="9" scale="47" fitToHeight="2" pageOrder="overThenDown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="110" zoomScaleNormal="100" workbookViewId="0">
      <selection activeCell="F9" sqref="F9"/>
    </sheetView>
  </sheetViews>
  <sheetFormatPr defaultRowHeight="15" x14ac:dyDescent="0.25"/>
  <cols>
    <col min="1" max="1" width="5.85546875" style="12" customWidth="1"/>
    <col min="2" max="2" width="22.5703125" style="12" customWidth="1"/>
    <col min="3" max="3" width="6.140625" style="12" customWidth="1"/>
    <col min="4" max="4" width="7.85546875" style="12" customWidth="1"/>
    <col min="5" max="5" width="6" style="12" customWidth="1"/>
    <col min="6" max="6" width="5" style="12" customWidth="1"/>
    <col min="7" max="12" width="5.7109375" style="12" customWidth="1"/>
    <col min="13" max="256" width="9.140625" style="12"/>
    <col min="257" max="257" width="5.85546875" style="12" customWidth="1"/>
    <col min="258" max="258" width="22.5703125" style="12" customWidth="1"/>
    <col min="259" max="259" width="6.140625" style="12" customWidth="1"/>
    <col min="260" max="260" width="7.85546875" style="12" customWidth="1"/>
    <col min="261" max="261" width="6" style="12" customWidth="1"/>
    <col min="262" max="262" width="5" style="12" customWidth="1"/>
    <col min="263" max="268" width="5.7109375" style="12" customWidth="1"/>
    <col min="269" max="512" width="9.140625" style="12"/>
    <col min="513" max="513" width="5.85546875" style="12" customWidth="1"/>
    <col min="514" max="514" width="22.5703125" style="12" customWidth="1"/>
    <col min="515" max="515" width="6.140625" style="12" customWidth="1"/>
    <col min="516" max="516" width="7.85546875" style="12" customWidth="1"/>
    <col min="517" max="517" width="6" style="12" customWidth="1"/>
    <col min="518" max="518" width="5" style="12" customWidth="1"/>
    <col min="519" max="524" width="5.7109375" style="12" customWidth="1"/>
    <col min="525" max="768" width="9.140625" style="12"/>
    <col min="769" max="769" width="5.85546875" style="12" customWidth="1"/>
    <col min="770" max="770" width="22.5703125" style="12" customWidth="1"/>
    <col min="771" max="771" width="6.140625" style="12" customWidth="1"/>
    <col min="772" max="772" width="7.85546875" style="12" customWidth="1"/>
    <col min="773" max="773" width="6" style="12" customWidth="1"/>
    <col min="774" max="774" width="5" style="12" customWidth="1"/>
    <col min="775" max="780" width="5.7109375" style="12" customWidth="1"/>
    <col min="781" max="1024" width="9.140625" style="12"/>
    <col min="1025" max="1025" width="5.85546875" style="12" customWidth="1"/>
    <col min="1026" max="1026" width="22.5703125" style="12" customWidth="1"/>
    <col min="1027" max="1027" width="6.140625" style="12" customWidth="1"/>
    <col min="1028" max="1028" width="7.85546875" style="12" customWidth="1"/>
    <col min="1029" max="1029" width="6" style="12" customWidth="1"/>
    <col min="1030" max="1030" width="5" style="12" customWidth="1"/>
    <col min="1031" max="1036" width="5.7109375" style="12" customWidth="1"/>
    <col min="1037" max="1280" width="9.140625" style="12"/>
    <col min="1281" max="1281" width="5.85546875" style="12" customWidth="1"/>
    <col min="1282" max="1282" width="22.5703125" style="12" customWidth="1"/>
    <col min="1283" max="1283" width="6.140625" style="12" customWidth="1"/>
    <col min="1284" max="1284" width="7.85546875" style="12" customWidth="1"/>
    <col min="1285" max="1285" width="6" style="12" customWidth="1"/>
    <col min="1286" max="1286" width="5" style="12" customWidth="1"/>
    <col min="1287" max="1292" width="5.7109375" style="12" customWidth="1"/>
    <col min="1293" max="1536" width="9.140625" style="12"/>
    <col min="1537" max="1537" width="5.85546875" style="12" customWidth="1"/>
    <col min="1538" max="1538" width="22.5703125" style="12" customWidth="1"/>
    <col min="1539" max="1539" width="6.140625" style="12" customWidth="1"/>
    <col min="1540" max="1540" width="7.85546875" style="12" customWidth="1"/>
    <col min="1541" max="1541" width="6" style="12" customWidth="1"/>
    <col min="1542" max="1542" width="5" style="12" customWidth="1"/>
    <col min="1543" max="1548" width="5.7109375" style="12" customWidth="1"/>
    <col min="1549" max="1792" width="9.140625" style="12"/>
    <col min="1793" max="1793" width="5.85546875" style="12" customWidth="1"/>
    <col min="1794" max="1794" width="22.5703125" style="12" customWidth="1"/>
    <col min="1795" max="1795" width="6.140625" style="12" customWidth="1"/>
    <col min="1796" max="1796" width="7.85546875" style="12" customWidth="1"/>
    <col min="1797" max="1797" width="6" style="12" customWidth="1"/>
    <col min="1798" max="1798" width="5" style="12" customWidth="1"/>
    <col min="1799" max="1804" width="5.7109375" style="12" customWidth="1"/>
    <col min="1805" max="2048" width="9.140625" style="12"/>
    <col min="2049" max="2049" width="5.85546875" style="12" customWidth="1"/>
    <col min="2050" max="2050" width="22.5703125" style="12" customWidth="1"/>
    <col min="2051" max="2051" width="6.140625" style="12" customWidth="1"/>
    <col min="2052" max="2052" width="7.85546875" style="12" customWidth="1"/>
    <col min="2053" max="2053" width="6" style="12" customWidth="1"/>
    <col min="2054" max="2054" width="5" style="12" customWidth="1"/>
    <col min="2055" max="2060" width="5.7109375" style="12" customWidth="1"/>
    <col min="2061" max="2304" width="9.140625" style="12"/>
    <col min="2305" max="2305" width="5.85546875" style="12" customWidth="1"/>
    <col min="2306" max="2306" width="22.5703125" style="12" customWidth="1"/>
    <col min="2307" max="2307" width="6.140625" style="12" customWidth="1"/>
    <col min="2308" max="2308" width="7.85546875" style="12" customWidth="1"/>
    <col min="2309" max="2309" width="6" style="12" customWidth="1"/>
    <col min="2310" max="2310" width="5" style="12" customWidth="1"/>
    <col min="2311" max="2316" width="5.7109375" style="12" customWidth="1"/>
    <col min="2317" max="2560" width="9.140625" style="12"/>
    <col min="2561" max="2561" width="5.85546875" style="12" customWidth="1"/>
    <col min="2562" max="2562" width="22.5703125" style="12" customWidth="1"/>
    <col min="2563" max="2563" width="6.140625" style="12" customWidth="1"/>
    <col min="2564" max="2564" width="7.85546875" style="12" customWidth="1"/>
    <col min="2565" max="2565" width="6" style="12" customWidth="1"/>
    <col min="2566" max="2566" width="5" style="12" customWidth="1"/>
    <col min="2567" max="2572" width="5.7109375" style="12" customWidth="1"/>
    <col min="2573" max="2816" width="9.140625" style="12"/>
    <col min="2817" max="2817" width="5.85546875" style="12" customWidth="1"/>
    <col min="2818" max="2818" width="22.5703125" style="12" customWidth="1"/>
    <col min="2819" max="2819" width="6.140625" style="12" customWidth="1"/>
    <col min="2820" max="2820" width="7.85546875" style="12" customWidth="1"/>
    <col min="2821" max="2821" width="6" style="12" customWidth="1"/>
    <col min="2822" max="2822" width="5" style="12" customWidth="1"/>
    <col min="2823" max="2828" width="5.7109375" style="12" customWidth="1"/>
    <col min="2829" max="3072" width="9.140625" style="12"/>
    <col min="3073" max="3073" width="5.85546875" style="12" customWidth="1"/>
    <col min="3074" max="3074" width="22.5703125" style="12" customWidth="1"/>
    <col min="3075" max="3075" width="6.140625" style="12" customWidth="1"/>
    <col min="3076" max="3076" width="7.85546875" style="12" customWidth="1"/>
    <col min="3077" max="3077" width="6" style="12" customWidth="1"/>
    <col min="3078" max="3078" width="5" style="12" customWidth="1"/>
    <col min="3079" max="3084" width="5.7109375" style="12" customWidth="1"/>
    <col min="3085" max="3328" width="9.140625" style="12"/>
    <col min="3329" max="3329" width="5.85546875" style="12" customWidth="1"/>
    <col min="3330" max="3330" width="22.5703125" style="12" customWidth="1"/>
    <col min="3331" max="3331" width="6.140625" style="12" customWidth="1"/>
    <col min="3332" max="3332" width="7.85546875" style="12" customWidth="1"/>
    <col min="3333" max="3333" width="6" style="12" customWidth="1"/>
    <col min="3334" max="3334" width="5" style="12" customWidth="1"/>
    <col min="3335" max="3340" width="5.7109375" style="12" customWidth="1"/>
    <col min="3341" max="3584" width="9.140625" style="12"/>
    <col min="3585" max="3585" width="5.85546875" style="12" customWidth="1"/>
    <col min="3586" max="3586" width="22.5703125" style="12" customWidth="1"/>
    <col min="3587" max="3587" width="6.140625" style="12" customWidth="1"/>
    <col min="3588" max="3588" width="7.85546875" style="12" customWidth="1"/>
    <col min="3589" max="3589" width="6" style="12" customWidth="1"/>
    <col min="3590" max="3590" width="5" style="12" customWidth="1"/>
    <col min="3591" max="3596" width="5.7109375" style="12" customWidth="1"/>
    <col min="3597" max="3840" width="9.140625" style="12"/>
    <col min="3841" max="3841" width="5.85546875" style="12" customWidth="1"/>
    <col min="3842" max="3842" width="22.5703125" style="12" customWidth="1"/>
    <col min="3843" max="3843" width="6.140625" style="12" customWidth="1"/>
    <col min="3844" max="3844" width="7.85546875" style="12" customWidth="1"/>
    <col min="3845" max="3845" width="6" style="12" customWidth="1"/>
    <col min="3846" max="3846" width="5" style="12" customWidth="1"/>
    <col min="3847" max="3852" width="5.7109375" style="12" customWidth="1"/>
    <col min="3853" max="4096" width="9.140625" style="12"/>
    <col min="4097" max="4097" width="5.85546875" style="12" customWidth="1"/>
    <col min="4098" max="4098" width="22.5703125" style="12" customWidth="1"/>
    <col min="4099" max="4099" width="6.140625" style="12" customWidth="1"/>
    <col min="4100" max="4100" width="7.85546875" style="12" customWidth="1"/>
    <col min="4101" max="4101" width="6" style="12" customWidth="1"/>
    <col min="4102" max="4102" width="5" style="12" customWidth="1"/>
    <col min="4103" max="4108" width="5.7109375" style="12" customWidth="1"/>
    <col min="4109" max="4352" width="9.140625" style="12"/>
    <col min="4353" max="4353" width="5.85546875" style="12" customWidth="1"/>
    <col min="4354" max="4354" width="22.5703125" style="12" customWidth="1"/>
    <col min="4355" max="4355" width="6.140625" style="12" customWidth="1"/>
    <col min="4356" max="4356" width="7.85546875" style="12" customWidth="1"/>
    <col min="4357" max="4357" width="6" style="12" customWidth="1"/>
    <col min="4358" max="4358" width="5" style="12" customWidth="1"/>
    <col min="4359" max="4364" width="5.7109375" style="12" customWidth="1"/>
    <col min="4365" max="4608" width="9.140625" style="12"/>
    <col min="4609" max="4609" width="5.85546875" style="12" customWidth="1"/>
    <col min="4610" max="4610" width="22.5703125" style="12" customWidth="1"/>
    <col min="4611" max="4611" width="6.140625" style="12" customWidth="1"/>
    <col min="4612" max="4612" width="7.85546875" style="12" customWidth="1"/>
    <col min="4613" max="4613" width="6" style="12" customWidth="1"/>
    <col min="4614" max="4614" width="5" style="12" customWidth="1"/>
    <col min="4615" max="4620" width="5.7109375" style="12" customWidth="1"/>
    <col min="4621" max="4864" width="9.140625" style="12"/>
    <col min="4865" max="4865" width="5.85546875" style="12" customWidth="1"/>
    <col min="4866" max="4866" width="22.5703125" style="12" customWidth="1"/>
    <col min="4867" max="4867" width="6.140625" style="12" customWidth="1"/>
    <col min="4868" max="4868" width="7.85546875" style="12" customWidth="1"/>
    <col min="4869" max="4869" width="6" style="12" customWidth="1"/>
    <col min="4870" max="4870" width="5" style="12" customWidth="1"/>
    <col min="4871" max="4876" width="5.7109375" style="12" customWidth="1"/>
    <col min="4877" max="5120" width="9.140625" style="12"/>
    <col min="5121" max="5121" width="5.85546875" style="12" customWidth="1"/>
    <col min="5122" max="5122" width="22.5703125" style="12" customWidth="1"/>
    <col min="5123" max="5123" width="6.140625" style="12" customWidth="1"/>
    <col min="5124" max="5124" width="7.85546875" style="12" customWidth="1"/>
    <col min="5125" max="5125" width="6" style="12" customWidth="1"/>
    <col min="5126" max="5126" width="5" style="12" customWidth="1"/>
    <col min="5127" max="5132" width="5.7109375" style="12" customWidth="1"/>
    <col min="5133" max="5376" width="9.140625" style="12"/>
    <col min="5377" max="5377" width="5.85546875" style="12" customWidth="1"/>
    <col min="5378" max="5378" width="22.5703125" style="12" customWidth="1"/>
    <col min="5379" max="5379" width="6.140625" style="12" customWidth="1"/>
    <col min="5380" max="5380" width="7.85546875" style="12" customWidth="1"/>
    <col min="5381" max="5381" width="6" style="12" customWidth="1"/>
    <col min="5382" max="5382" width="5" style="12" customWidth="1"/>
    <col min="5383" max="5388" width="5.7109375" style="12" customWidth="1"/>
    <col min="5389" max="5632" width="9.140625" style="12"/>
    <col min="5633" max="5633" width="5.85546875" style="12" customWidth="1"/>
    <col min="5634" max="5634" width="22.5703125" style="12" customWidth="1"/>
    <col min="5635" max="5635" width="6.140625" style="12" customWidth="1"/>
    <col min="5636" max="5636" width="7.85546875" style="12" customWidth="1"/>
    <col min="5637" max="5637" width="6" style="12" customWidth="1"/>
    <col min="5638" max="5638" width="5" style="12" customWidth="1"/>
    <col min="5639" max="5644" width="5.7109375" style="12" customWidth="1"/>
    <col min="5645" max="5888" width="9.140625" style="12"/>
    <col min="5889" max="5889" width="5.85546875" style="12" customWidth="1"/>
    <col min="5890" max="5890" width="22.5703125" style="12" customWidth="1"/>
    <col min="5891" max="5891" width="6.140625" style="12" customWidth="1"/>
    <col min="5892" max="5892" width="7.85546875" style="12" customWidth="1"/>
    <col min="5893" max="5893" width="6" style="12" customWidth="1"/>
    <col min="5894" max="5894" width="5" style="12" customWidth="1"/>
    <col min="5895" max="5900" width="5.7109375" style="12" customWidth="1"/>
    <col min="5901" max="6144" width="9.140625" style="12"/>
    <col min="6145" max="6145" width="5.85546875" style="12" customWidth="1"/>
    <col min="6146" max="6146" width="22.5703125" style="12" customWidth="1"/>
    <col min="6147" max="6147" width="6.140625" style="12" customWidth="1"/>
    <col min="6148" max="6148" width="7.85546875" style="12" customWidth="1"/>
    <col min="6149" max="6149" width="6" style="12" customWidth="1"/>
    <col min="6150" max="6150" width="5" style="12" customWidth="1"/>
    <col min="6151" max="6156" width="5.7109375" style="12" customWidth="1"/>
    <col min="6157" max="6400" width="9.140625" style="12"/>
    <col min="6401" max="6401" width="5.85546875" style="12" customWidth="1"/>
    <col min="6402" max="6402" width="22.5703125" style="12" customWidth="1"/>
    <col min="6403" max="6403" width="6.140625" style="12" customWidth="1"/>
    <col min="6404" max="6404" width="7.85546875" style="12" customWidth="1"/>
    <col min="6405" max="6405" width="6" style="12" customWidth="1"/>
    <col min="6406" max="6406" width="5" style="12" customWidth="1"/>
    <col min="6407" max="6412" width="5.7109375" style="12" customWidth="1"/>
    <col min="6413" max="6656" width="9.140625" style="12"/>
    <col min="6657" max="6657" width="5.85546875" style="12" customWidth="1"/>
    <col min="6658" max="6658" width="22.5703125" style="12" customWidth="1"/>
    <col min="6659" max="6659" width="6.140625" style="12" customWidth="1"/>
    <col min="6660" max="6660" width="7.85546875" style="12" customWidth="1"/>
    <col min="6661" max="6661" width="6" style="12" customWidth="1"/>
    <col min="6662" max="6662" width="5" style="12" customWidth="1"/>
    <col min="6663" max="6668" width="5.7109375" style="12" customWidth="1"/>
    <col min="6669" max="6912" width="9.140625" style="12"/>
    <col min="6913" max="6913" width="5.85546875" style="12" customWidth="1"/>
    <col min="6914" max="6914" width="22.5703125" style="12" customWidth="1"/>
    <col min="6915" max="6915" width="6.140625" style="12" customWidth="1"/>
    <col min="6916" max="6916" width="7.85546875" style="12" customWidth="1"/>
    <col min="6917" max="6917" width="6" style="12" customWidth="1"/>
    <col min="6918" max="6918" width="5" style="12" customWidth="1"/>
    <col min="6919" max="6924" width="5.7109375" style="12" customWidth="1"/>
    <col min="6925" max="7168" width="9.140625" style="12"/>
    <col min="7169" max="7169" width="5.85546875" style="12" customWidth="1"/>
    <col min="7170" max="7170" width="22.5703125" style="12" customWidth="1"/>
    <col min="7171" max="7171" width="6.140625" style="12" customWidth="1"/>
    <col min="7172" max="7172" width="7.85546875" style="12" customWidth="1"/>
    <col min="7173" max="7173" width="6" style="12" customWidth="1"/>
    <col min="7174" max="7174" width="5" style="12" customWidth="1"/>
    <col min="7175" max="7180" width="5.7109375" style="12" customWidth="1"/>
    <col min="7181" max="7424" width="9.140625" style="12"/>
    <col min="7425" max="7425" width="5.85546875" style="12" customWidth="1"/>
    <col min="7426" max="7426" width="22.5703125" style="12" customWidth="1"/>
    <col min="7427" max="7427" width="6.140625" style="12" customWidth="1"/>
    <col min="7428" max="7428" width="7.85546875" style="12" customWidth="1"/>
    <col min="7429" max="7429" width="6" style="12" customWidth="1"/>
    <col min="7430" max="7430" width="5" style="12" customWidth="1"/>
    <col min="7431" max="7436" width="5.7109375" style="12" customWidth="1"/>
    <col min="7437" max="7680" width="9.140625" style="12"/>
    <col min="7681" max="7681" width="5.85546875" style="12" customWidth="1"/>
    <col min="7682" max="7682" width="22.5703125" style="12" customWidth="1"/>
    <col min="7683" max="7683" width="6.140625" style="12" customWidth="1"/>
    <col min="7684" max="7684" width="7.85546875" style="12" customWidth="1"/>
    <col min="7685" max="7685" width="6" style="12" customWidth="1"/>
    <col min="7686" max="7686" width="5" style="12" customWidth="1"/>
    <col min="7687" max="7692" width="5.7109375" style="12" customWidth="1"/>
    <col min="7693" max="7936" width="9.140625" style="12"/>
    <col min="7937" max="7937" width="5.85546875" style="12" customWidth="1"/>
    <col min="7938" max="7938" width="22.5703125" style="12" customWidth="1"/>
    <col min="7939" max="7939" width="6.140625" style="12" customWidth="1"/>
    <col min="7940" max="7940" width="7.85546875" style="12" customWidth="1"/>
    <col min="7941" max="7941" width="6" style="12" customWidth="1"/>
    <col min="7942" max="7942" width="5" style="12" customWidth="1"/>
    <col min="7943" max="7948" width="5.7109375" style="12" customWidth="1"/>
    <col min="7949" max="8192" width="9.140625" style="12"/>
    <col min="8193" max="8193" width="5.85546875" style="12" customWidth="1"/>
    <col min="8194" max="8194" width="22.5703125" style="12" customWidth="1"/>
    <col min="8195" max="8195" width="6.140625" style="12" customWidth="1"/>
    <col min="8196" max="8196" width="7.85546875" style="12" customWidth="1"/>
    <col min="8197" max="8197" width="6" style="12" customWidth="1"/>
    <col min="8198" max="8198" width="5" style="12" customWidth="1"/>
    <col min="8199" max="8204" width="5.7109375" style="12" customWidth="1"/>
    <col min="8205" max="8448" width="9.140625" style="12"/>
    <col min="8449" max="8449" width="5.85546875" style="12" customWidth="1"/>
    <col min="8450" max="8450" width="22.5703125" style="12" customWidth="1"/>
    <col min="8451" max="8451" width="6.140625" style="12" customWidth="1"/>
    <col min="8452" max="8452" width="7.85546875" style="12" customWidth="1"/>
    <col min="8453" max="8453" width="6" style="12" customWidth="1"/>
    <col min="8454" max="8454" width="5" style="12" customWidth="1"/>
    <col min="8455" max="8460" width="5.7109375" style="12" customWidth="1"/>
    <col min="8461" max="8704" width="9.140625" style="12"/>
    <col min="8705" max="8705" width="5.85546875" style="12" customWidth="1"/>
    <col min="8706" max="8706" width="22.5703125" style="12" customWidth="1"/>
    <col min="8707" max="8707" width="6.140625" style="12" customWidth="1"/>
    <col min="8708" max="8708" width="7.85546875" style="12" customWidth="1"/>
    <col min="8709" max="8709" width="6" style="12" customWidth="1"/>
    <col min="8710" max="8710" width="5" style="12" customWidth="1"/>
    <col min="8711" max="8716" width="5.7109375" style="12" customWidth="1"/>
    <col min="8717" max="8960" width="9.140625" style="12"/>
    <col min="8961" max="8961" width="5.85546875" style="12" customWidth="1"/>
    <col min="8962" max="8962" width="22.5703125" style="12" customWidth="1"/>
    <col min="8963" max="8963" width="6.140625" style="12" customWidth="1"/>
    <col min="8964" max="8964" width="7.85546875" style="12" customWidth="1"/>
    <col min="8965" max="8965" width="6" style="12" customWidth="1"/>
    <col min="8966" max="8966" width="5" style="12" customWidth="1"/>
    <col min="8967" max="8972" width="5.7109375" style="12" customWidth="1"/>
    <col min="8973" max="9216" width="9.140625" style="12"/>
    <col min="9217" max="9217" width="5.85546875" style="12" customWidth="1"/>
    <col min="9218" max="9218" width="22.5703125" style="12" customWidth="1"/>
    <col min="9219" max="9219" width="6.140625" style="12" customWidth="1"/>
    <col min="9220" max="9220" width="7.85546875" style="12" customWidth="1"/>
    <col min="9221" max="9221" width="6" style="12" customWidth="1"/>
    <col min="9222" max="9222" width="5" style="12" customWidth="1"/>
    <col min="9223" max="9228" width="5.7109375" style="12" customWidth="1"/>
    <col min="9229" max="9472" width="9.140625" style="12"/>
    <col min="9473" max="9473" width="5.85546875" style="12" customWidth="1"/>
    <col min="9474" max="9474" width="22.5703125" style="12" customWidth="1"/>
    <col min="9475" max="9475" width="6.140625" style="12" customWidth="1"/>
    <col min="9476" max="9476" width="7.85546875" style="12" customWidth="1"/>
    <col min="9477" max="9477" width="6" style="12" customWidth="1"/>
    <col min="9478" max="9478" width="5" style="12" customWidth="1"/>
    <col min="9479" max="9484" width="5.7109375" style="12" customWidth="1"/>
    <col min="9485" max="9728" width="9.140625" style="12"/>
    <col min="9729" max="9729" width="5.85546875" style="12" customWidth="1"/>
    <col min="9730" max="9730" width="22.5703125" style="12" customWidth="1"/>
    <col min="9731" max="9731" width="6.140625" style="12" customWidth="1"/>
    <col min="9732" max="9732" width="7.85546875" style="12" customWidth="1"/>
    <col min="9733" max="9733" width="6" style="12" customWidth="1"/>
    <col min="9734" max="9734" width="5" style="12" customWidth="1"/>
    <col min="9735" max="9740" width="5.7109375" style="12" customWidth="1"/>
    <col min="9741" max="9984" width="9.140625" style="12"/>
    <col min="9985" max="9985" width="5.85546875" style="12" customWidth="1"/>
    <col min="9986" max="9986" width="22.5703125" style="12" customWidth="1"/>
    <col min="9987" max="9987" width="6.140625" style="12" customWidth="1"/>
    <col min="9988" max="9988" width="7.85546875" style="12" customWidth="1"/>
    <col min="9989" max="9989" width="6" style="12" customWidth="1"/>
    <col min="9990" max="9990" width="5" style="12" customWidth="1"/>
    <col min="9991" max="9996" width="5.7109375" style="12" customWidth="1"/>
    <col min="9997" max="10240" width="9.140625" style="12"/>
    <col min="10241" max="10241" width="5.85546875" style="12" customWidth="1"/>
    <col min="10242" max="10242" width="22.5703125" style="12" customWidth="1"/>
    <col min="10243" max="10243" width="6.140625" style="12" customWidth="1"/>
    <col min="10244" max="10244" width="7.85546875" style="12" customWidth="1"/>
    <col min="10245" max="10245" width="6" style="12" customWidth="1"/>
    <col min="10246" max="10246" width="5" style="12" customWidth="1"/>
    <col min="10247" max="10252" width="5.7109375" style="12" customWidth="1"/>
    <col min="10253" max="10496" width="9.140625" style="12"/>
    <col min="10497" max="10497" width="5.85546875" style="12" customWidth="1"/>
    <col min="10498" max="10498" width="22.5703125" style="12" customWidth="1"/>
    <col min="10499" max="10499" width="6.140625" style="12" customWidth="1"/>
    <col min="10500" max="10500" width="7.85546875" style="12" customWidth="1"/>
    <col min="10501" max="10501" width="6" style="12" customWidth="1"/>
    <col min="10502" max="10502" width="5" style="12" customWidth="1"/>
    <col min="10503" max="10508" width="5.7109375" style="12" customWidth="1"/>
    <col min="10509" max="10752" width="9.140625" style="12"/>
    <col min="10753" max="10753" width="5.85546875" style="12" customWidth="1"/>
    <col min="10754" max="10754" width="22.5703125" style="12" customWidth="1"/>
    <col min="10755" max="10755" width="6.140625" style="12" customWidth="1"/>
    <col min="10756" max="10756" width="7.85546875" style="12" customWidth="1"/>
    <col min="10757" max="10757" width="6" style="12" customWidth="1"/>
    <col min="10758" max="10758" width="5" style="12" customWidth="1"/>
    <col min="10759" max="10764" width="5.7109375" style="12" customWidth="1"/>
    <col min="10765" max="11008" width="9.140625" style="12"/>
    <col min="11009" max="11009" width="5.85546875" style="12" customWidth="1"/>
    <col min="11010" max="11010" width="22.5703125" style="12" customWidth="1"/>
    <col min="11011" max="11011" width="6.140625" style="12" customWidth="1"/>
    <col min="11012" max="11012" width="7.85546875" style="12" customWidth="1"/>
    <col min="11013" max="11013" width="6" style="12" customWidth="1"/>
    <col min="11014" max="11014" width="5" style="12" customWidth="1"/>
    <col min="11015" max="11020" width="5.7109375" style="12" customWidth="1"/>
    <col min="11021" max="11264" width="9.140625" style="12"/>
    <col min="11265" max="11265" width="5.85546875" style="12" customWidth="1"/>
    <col min="11266" max="11266" width="22.5703125" style="12" customWidth="1"/>
    <col min="11267" max="11267" width="6.140625" style="12" customWidth="1"/>
    <col min="11268" max="11268" width="7.85546875" style="12" customWidth="1"/>
    <col min="11269" max="11269" width="6" style="12" customWidth="1"/>
    <col min="11270" max="11270" width="5" style="12" customWidth="1"/>
    <col min="11271" max="11276" width="5.7109375" style="12" customWidth="1"/>
    <col min="11277" max="11520" width="9.140625" style="12"/>
    <col min="11521" max="11521" width="5.85546875" style="12" customWidth="1"/>
    <col min="11522" max="11522" width="22.5703125" style="12" customWidth="1"/>
    <col min="11523" max="11523" width="6.140625" style="12" customWidth="1"/>
    <col min="11524" max="11524" width="7.85546875" style="12" customWidth="1"/>
    <col min="11525" max="11525" width="6" style="12" customWidth="1"/>
    <col min="11526" max="11526" width="5" style="12" customWidth="1"/>
    <col min="11527" max="11532" width="5.7109375" style="12" customWidth="1"/>
    <col min="11533" max="11776" width="9.140625" style="12"/>
    <col min="11777" max="11777" width="5.85546875" style="12" customWidth="1"/>
    <col min="11778" max="11778" width="22.5703125" style="12" customWidth="1"/>
    <col min="11779" max="11779" width="6.140625" style="12" customWidth="1"/>
    <col min="11780" max="11780" width="7.85546875" style="12" customWidth="1"/>
    <col min="11781" max="11781" width="6" style="12" customWidth="1"/>
    <col min="11782" max="11782" width="5" style="12" customWidth="1"/>
    <col min="11783" max="11788" width="5.7109375" style="12" customWidth="1"/>
    <col min="11789" max="12032" width="9.140625" style="12"/>
    <col min="12033" max="12033" width="5.85546875" style="12" customWidth="1"/>
    <col min="12034" max="12034" width="22.5703125" style="12" customWidth="1"/>
    <col min="12035" max="12035" width="6.140625" style="12" customWidth="1"/>
    <col min="12036" max="12036" width="7.85546875" style="12" customWidth="1"/>
    <col min="12037" max="12037" width="6" style="12" customWidth="1"/>
    <col min="12038" max="12038" width="5" style="12" customWidth="1"/>
    <col min="12039" max="12044" width="5.7109375" style="12" customWidth="1"/>
    <col min="12045" max="12288" width="9.140625" style="12"/>
    <col min="12289" max="12289" width="5.85546875" style="12" customWidth="1"/>
    <col min="12290" max="12290" width="22.5703125" style="12" customWidth="1"/>
    <col min="12291" max="12291" width="6.140625" style="12" customWidth="1"/>
    <col min="12292" max="12292" width="7.85546875" style="12" customWidth="1"/>
    <col min="12293" max="12293" width="6" style="12" customWidth="1"/>
    <col min="12294" max="12294" width="5" style="12" customWidth="1"/>
    <col min="12295" max="12300" width="5.7109375" style="12" customWidth="1"/>
    <col min="12301" max="12544" width="9.140625" style="12"/>
    <col min="12545" max="12545" width="5.85546875" style="12" customWidth="1"/>
    <col min="12546" max="12546" width="22.5703125" style="12" customWidth="1"/>
    <col min="12547" max="12547" width="6.140625" style="12" customWidth="1"/>
    <col min="12548" max="12548" width="7.85546875" style="12" customWidth="1"/>
    <col min="12549" max="12549" width="6" style="12" customWidth="1"/>
    <col min="12550" max="12550" width="5" style="12" customWidth="1"/>
    <col min="12551" max="12556" width="5.7109375" style="12" customWidth="1"/>
    <col min="12557" max="12800" width="9.140625" style="12"/>
    <col min="12801" max="12801" width="5.85546875" style="12" customWidth="1"/>
    <col min="12802" max="12802" width="22.5703125" style="12" customWidth="1"/>
    <col min="12803" max="12803" width="6.140625" style="12" customWidth="1"/>
    <col min="12804" max="12804" width="7.85546875" style="12" customWidth="1"/>
    <col min="12805" max="12805" width="6" style="12" customWidth="1"/>
    <col min="12806" max="12806" width="5" style="12" customWidth="1"/>
    <col min="12807" max="12812" width="5.7109375" style="12" customWidth="1"/>
    <col min="12813" max="13056" width="9.140625" style="12"/>
    <col min="13057" max="13057" width="5.85546875" style="12" customWidth="1"/>
    <col min="13058" max="13058" width="22.5703125" style="12" customWidth="1"/>
    <col min="13059" max="13059" width="6.140625" style="12" customWidth="1"/>
    <col min="13060" max="13060" width="7.85546875" style="12" customWidth="1"/>
    <col min="13061" max="13061" width="6" style="12" customWidth="1"/>
    <col min="13062" max="13062" width="5" style="12" customWidth="1"/>
    <col min="13063" max="13068" width="5.7109375" style="12" customWidth="1"/>
    <col min="13069" max="13312" width="9.140625" style="12"/>
    <col min="13313" max="13313" width="5.85546875" style="12" customWidth="1"/>
    <col min="13314" max="13314" width="22.5703125" style="12" customWidth="1"/>
    <col min="13315" max="13315" width="6.140625" style="12" customWidth="1"/>
    <col min="13316" max="13316" width="7.85546875" style="12" customWidth="1"/>
    <col min="13317" max="13317" width="6" style="12" customWidth="1"/>
    <col min="13318" max="13318" width="5" style="12" customWidth="1"/>
    <col min="13319" max="13324" width="5.7109375" style="12" customWidth="1"/>
    <col min="13325" max="13568" width="9.140625" style="12"/>
    <col min="13569" max="13569" width="5.85546875" style="12" customWidth="1"/>
    <col min="13570" max="13570" width="22.5703125" style="12" customWidth="1"/>
    <col min="13571" max="13571" width="6.140625" style="12" customWidth="1"/>
    <col min="13572" max="13572" width="7.85546875" style="12" customWidth="1"/>
    <col min="13573" max="13573" width="6" style="12" customWidth="1"/>
    <col min="13574" max="13574" width="5" style="12" customWidth="1"/>
    <col min="13575" max="13580" width="5.7109375" style="12" customWidth="1"/>
    <col min="13581" max="13824" width="9.140625" style="12"/>
    <col min="13825" max="13825" width="5.85546875" style="12" customWidth="1"/>
    <col min="13826" max="13826" width="22.5703125" style="12" customWidth="1"/>
    <col min="13827" max="13827" width="6.140625" style="12" customWidth="1"/>
    <col min="13828" max="13828" width="7.85546875" style="12" customWidth="1"/>
    <col min="13829" max="13829" width="6" style="12" customWidth="1"/>
    <col min="13830" max="13830" width="5" style="12" customWidth="1"/>
    <col min="13831" max="13836" width="5.7109375" style="12" customWidth="1"/>
    <col min="13837" max="14080" width="9.140625" style="12"/>
    <col min="14081" max="14081" width="5.85546875" style="12" customWidth="1"/>
    <col min="14082" max="14082" width="22.5703125" style="12" customWidth="1"/>
    <col min="14083" max="14083" width="6.140625" style="12" customWidth="1"/>
    <col min="14084" max="14084" width="7.85546875" style="12" customWidth="1"/>
    <col min="14085" max="14085" width="6" style="12" customWidth="1"/>
    <col min="14086" max="14086" width="5" style="12" customWidth="1"/>
    <col min="14087" max="14092" width="5.7109375" style="12" customWidth="1"/>
    <col min="14093" max="14336" width="9.140625" style="12"/>
    <col min="14337" max="14337" width="5.85546875" style="12" customWidth="1"/>
    <col min="14338" max="14338" width="22.5703125" style="12" customWidth="1"/>
    <col min="14339" max="14339" width="6.140625" style="12" customWidth="1"/>
    <col min="14340" max="14340" width="7.85546875" style="12" customWidth="1"/>
    <col min="14341" max="14341" width="6" style="12" customWidth="1"/>
    <col min="14342" max="14342" width="5" style="12" customWidth="1"/>
    <col min="14343" max="14348" width="5.7109375" style="12" customWidth="1"/>
    <col min="14349" max="14592" width="9.140625" style="12"/>
    <col min="14593" max="14593" width="5.85546875" style="12" customWidth="1"/>
    <col min="14594" max="14594" width="22.5703125" style="12" customWidth="1"/>
    <col min="14595" max="14595" width="6.140625" style="12" customWidth="1"/>
    <col min="14596" max="14596" width="7.85546875" style="12" customWidth="1"/>
    <col min="14597" max="14597" width="6" style="12" customWidth="1"/>
    <col min="14598" max="14598" width="5" style="12" customWidth="1"/>
    <col min="14599" max="14604" width="5.7109375" style="12" customWidth="1"/>
    <col min="14605" max="14848" width="9.140625" style="12"/>
    <col min="14849" max="14849" width="5.85546875" style="12" customWidth="1"/>
    <col min="14850" max="14850" width="22.5703125" style="12" customWidth="1"/>
    <col min="14851" max="14851" width="6.140625" style="12" customWidth="1"/>
    <col min="14852" max="14852" width="7.85546875" style="12" customWidth="1"/>
    <col min="14853" max="14853" width="6" style="12" customWidth="1"/>
    <col min="14854" max="14854" width="5" style="12" customWidth="1"/>
    <col min="14855" max="14860" width="5.7109375" style="12" customWidth="1"/>
    <col min="14861" max="15104" width="9.140625" style="12"/>
    <col min="15105" max="15105" width="5.85546875" style="12" customWidth="1"/>
    <col min="15106" max="15106" width="22.5703125" style="12" customWidth="1"/>
    <col min="15107" max="15107" width="6.140625" style="12" customWidth="1"/>
    <col min="15108" max="15108" width="7.85546875" style="12" customWidth="1"/>
    <col min="15109" max="15109" width="6" style="12" customWidth="1"/>
    <col min="15110" max="15110" width="5" style="12" customWidth="1"/>
    <col min="15111" max="15116" width="5.7109375" style="12" customWidth="1"/>
    <col min="15117" max="15360" width="9.140625" style="12"/>
    <col min="15361" max="15361" width="5.85546875" style="12" customWidth="1"/>
    <col min="15362" max="15362" width="22.5703125" style="12" customWidth="1"/>
    <col min="15363" max="15363" width="6.140625" style="12" customWidth="1"/>
    <col min="15364" max="15364" width="7.85546875" style="12" customWidth="1"/>
    <col min="15365" max="15365" width="6" style="12" customWidth="1"/>
    <col min="15366" max="15366" width="5" style="12" customWidth="1"/>
    <col min="15367" max="15372" width="5.7109375" style="12" customWidth="1"/>
    <col min="15373" max="15616" width="9.140625" style="12"/>
    <col min="15617" max="15617" width="5.85546875" style="12" customWidth="1"/>
    <col min="15618" max="15618" width="22.5703125" style="12" customWidth="1"/>
    <col min="15619" max="15619" width="6.140625" style="12" customWidth="1"/>
    <col min="15620" max="15620" width="7.85546875" style="12" customWidth="1"/>
    <col min="15621" max="15621" width="6" style="12" customWidth="1"/>
    <col min="15622" max="15622" width="5" style="12" customWidth="1"/>
    <col min="15623" max="15628" width="5.7109375" style="12" customWidth="1"/>
    <col min="15629" max="15872" width="9.140625" style="12"/>
    <col min="15873" max="15873" width="5.85546875" style="12" customWidth="1"/>
    <col min="15874" max="15874" width="22.5703125" style="12" customWidth="1"/>
    <col min="15875" max="15875" width="6.140625" style="12" customWidth="1"/>
    <col min="15876" max="15876" width="7.85546875" style="12" customWidth="1"/>
    <col min="15877" max="15877" width="6" style="12" customWidth="1"/>
    <col min="15878" max="15878" width="5" style="12" customWidth="1"/>
    <col min="15879" max="15884" width="5.7109375" style="12" customWidth="1"/>
    <col min="15885" max="16128" width="9.140625" style="12"/>
    <col min="16129" max="16129" width="5.85546875" style="12" customWidth="1"/>
    <col min="16130" max="16130" width="22.5703125" style="12" customWidth="1"/>
    <col min="16131" max="16131" width="6.140625" style="12" customWidth="1"/>
    <col min="16132" max="16132" width="7.85546875" style="12" customWidth="1"/>
    <col min="16133" max="16133" width="6" style="12" customWidth="1"/>
    <col min="16134" max="16134" width="5" style="12" customWidth="1"/>
    <col min="16135" max="16140" width="5.7109375" style="12" customWidth="1"/>
    <col min="16141" max="16384" width="9.140625" style="12"/>
  </cols>
  <sheetData>
    <row r="1" spans="1:12" s="1" customFormat="1" ht="33.75" customHeight="1" x14ac:dyDescent="0.2">
      <c r="I1" s="614" t="s">
        <v>470</v>
      </c>
      <c r="J1" s="614"/>
      <c r="K1" s="614"/>
      <c r="L1" s="614"/>
    </row>
    <row r="3" spans="1:12" s="100" customFormat="1" ht="20.25" customHeight="1" x14ac:dyDescent="0.15">
      <c r="A3" s="734" t="s">
        <v>471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</row>
    <row r="4" spans="1:12" s="1" customFormat="1" ht="10.5" x14ac:dyDescent="0.2"/>
    <row r="5" spans="1:12" s="1" customFormat="1" ht="10.5" x14ac:dyDescent="0.2">
      <c r="C5" s="5" t="s">
        <v>2</v>
      </c>
      <c r="D5" s="735" t="str">
        <f>'Пр 1 (произв)'!M5</f>
        <v>Муниципальное предприятие Заполярного района "Севержилкомсервис"</v>
      </c>
      <c r="E5" s="736"/>
      <c r="F5" s="736"/>
      <c r="G5" s="736"/>
      <c r="H5" s="736"/>
      <c r="I5" s="736"/>
      <c r="J5" s="101"/>
    </row>
    <row r="6" spans="1:12" s="1" customFormat="1" ht="10.5" x14ac:dyDescent="0.2">
      <c r="D6" s="568" t="s">
        <v>3</v>
      </c>
      <c r="E6" s="568"/>
      <c r="F6" s="568"/>
      <c r="G6" s="568"/>
      <c r="H6" s="568"/>
      <c r="I6" s="568"/>
    </row>
    <row r="7" spans="1:12" s="1" customFormat="1" ht="10.5" x14ac:dyDescent="0.2">
      <c r="D7" s="5"/>
      <c r="E7" s="5"/>
    </row>
    <row r="8" spans="1:12" s="1" customFormat="1" ht="10.5" x14ac:dyDescent="0.2">
      <c r="E8" s="5" t="s">
        <v>4</v>
      </c>
      <c r="F8" s="102" t="s">
        <v>510</v>
      </c>
      <c r="G8" s="1" t="s">
        <v>5</v>
      </c>
    </row>
    <row r="9" spans="1:12" s="1" customFormat="1" ht="10.5" x14ac:dyDescent="0.2"/>
    <row r="10" spans="1:12" s="103" customFormat="1" ht="17.25" customHeight="1" x14ac:dyDescent="0.15">
      <c r="A10" s="737" t="s">
        <v>472</v>
      </c>
      <c r="B10" s="737" t="s">
        <v>473</v>
      </c>
      <c r="C10" s="739" t="s">
        <v>474</v>
      </c>
      <c r="D10" s="740"/>
      <c r="E10" s="739" t="s">
        <v>475</v>
      </c>
      <c r="F10" s="740"/>
      <c r="G10" s="743" t="s">
        <v>476</v>
      </c>
      <c r="H10" s="744"/>
      <c r="I10" s="744"/>
      <c r="J10" s="744"/>
      <c r="K10" s="744"/>
      <c r="L10" s="745"/>
    </row>
    <row r="11" spans="1:12" s="103" customFormat="1" ht="17.25" customHeight="1" x14ac:dyDescent="0.15">
      <c r="A11" s="738"/>
      <c r="B11" s="738"/>
      <c r="C11" s="741"/>
      <c r="D11" s="742"/>
      <c r="E11" s="741"/>
      <c r="F11" s="742"/>
      <c r="G11" s="104">
        <v>2018</v>
      </c>
      <c r="H11" s="104">
        <v>2019</v>
      </c>
      <c r="I11" s="104">
        <v>2020</v>
      </c>
      <c r="J11" s="104">
        <v>2021</v>
      </c>
      <c r="K11" s="104">
        <v>2022</v>
      </c>
      <c r="L11" s="104">
        <v>2023</v>
      </c>
    </row>
    <row r="12" spans="1:12" s="106" customFormat="1" ht="8.25" x14ac:dyDescent="0.25">
      <c r="A12" s="105">
        <v>1</v>
      </c>
      <c r="B12" s="105">
        <v>2</v>
      </c>
      <c r="C12" s="750">
        <v>3</v>
      </c>
      <c r="D12" s="751"/>
      <c r="E12" s="750">
        <v>4</v>
      </c>
      <c r="F12" s="751"/>
      <c r="G12" s="105" t="s">
        <v>477</v>
      </c>
      <c r="H12" s="105" t="s">
        <v>478</v>
      </c>
      <c r="I12" s="105" t="s">
        <v>479</v>
      </c>
      <c r="J12" s="105" t="s">
        <v>480</v>
      </c>
      <c r="K12" s="105" t="s">
        <v>481</v>
      </c>
      <c r="L12" s="105" t="s">
        <v>317</v>
      </c>
    </row>
    <row r="13" spans="1:12" s="103" customFormat="1" ht="45" customHeight="1" x14ac:dyDescent="0.15">
      <c r="A13" s="107">
        <v>1</v>
      </c>
      <c r="B13" s="108" t="s">
        <v>482</v>
      </c>
      <c r="C13" s="746" t="s">
        <v>1306</v>
      </c>
      <c r="D13" s="747"/>
      <c r="E13" s="748" t="s">
        <v>1307</v>
      </c>
      <c r="F13" s="749"/>
      <c r="G13" s="367" t="s">
        <v>1308</v>
      </c>
      <c r="H13" s="367" t="s">
        <v>1309</v>
      </c>
      <c r="I13" s="367" t="s">
        <v>1310</v>
      </c>
      <c r="J13" s="367" t="s">
        <v>1311</v>
      </c>
      <c r="K13" s="367" t="s">
        <v>1311</v>
      </c>
      <c r="L13" s="367" t="s">
        <v>1311</v>
      </c>
    </row>
    <row r="14" spans="1:12" s="103" customFormat="1" ht="38.25" customHeight="1" x14ac:dyDescent="0.15">
      <c r="A14" s="107">
        <v>2</v>
      </c>
      <c r="B14" s="108" t="s">
        <v>483</v>
      </c>
      <c r="C14" s="746" t="s">
        <v>1306</v>
      </c>
      <c r="D14" s="747"/>
      <c r="E14" s="748" t="s">
        <v>1307</v>
      </c>
      <c r="F14" s="749"/>
      <c r="G14" s="109" t="s">
        <v>1312</v>
      </c>
      <c r="H14" s="109" t="s">
        <v>1313</v>
      </c>
      <c r="I14" s="109" t="s">
        <v>1314</v>
      </c>
      <c r="J14" s="109" t="s">
        <v>1315</v>
      </c>
      <c r="K14" s="109" t="s">
        <v>1315</v>
      </c>
      <c r="L14" s="109" t="s">
        <v>1309</v>
      </c>
    </row>
    <row r="15" spans="1:12" s="103" customFormat="1" ht="38.25" customHeight="1" x14ac:dyDescent="0.15">
      <c r="A15" s="107">
        <v>3</v>
      </c>
      <c r="B15" s="108" t="s">
        <v>483</v>
      </c>
      <c r="C15" s="746"/>
      <c r="D15" s="747"/>
      <c r="E15" s="748"/>
      <c r="F15" s="749"/>
      <c r="G15" s="109"/>
      <c r="H15" s="109"/>
      <c r="I15" s="109"/>
      <c r="J15" s="109"/>
      <c r="K15" s="109"/>
      <c r="L15" s="109"/>
    </row>
    <row r="16" spans="1:12" s="103" customFormat="1" ht="8.25" x14ac:dyDescent="0.15">
      <c r="A16" s="107" t="s">
        <v>317</v>
      </c>
      <c r="B16" s="108" t="s">
        <v>317</v>
      </c>
      <c r="C16" s="746"/>
      <c r="D16" s="747"/>
      <c r="E16" s="748"/>
      <c r="F16" s="749"/>
      <c r="G16" s="109"/>
      <c r="H16" s="109"/>
      <c r="I16" s="109"/>
      <c r="J16" s="109"/>
      <c r="K16" s="109"/>
      <c r="L16" s="109"/>
    </row>
  </sheetData>
  <mergeCells count="19">
    <mergeCell ref="C15:D15"/>
    <mergeCell ref="E15:F15"/>
    <mergeCell ref="C16:D16"/>
    <mergeCell ref="E16:F16"/>
    <mergeCell ref="C12:D12"/>
    <mergeCell ref="E12:F12"/>
    <mergeCell ref="C13:D13"/>
    <mergeCell ref="E13:F13"/>
    <mergeCell ref="C14:D14"/>
    <mergeCell ref="E14:F14"/>
    <mergeCell ref="I1:L1"/>
    <mergeCell ref="A3:L3"/>
    <mergeCell ref="D5:I5"/>
    <mergeCell ref="D6:I6"/>
    <mergeCell ref="A10:A11"/>
    <mergeCell ref="B10:B11"/>
    <mergeCell ref="C10:D11"/>
    <mergeCell ref="E10:F11"/>
    <mergeCell ref="G10:L10"/>
  </mergeCells>
  <pageMargins left="0.78740157480314965" right="0.39370078740157483" top="0.59055118110236227" bottom="0.39370078740157483" header="0.19685039370078741" footer="0.19685039370078741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7"/>
  <sheetViews>
    <sheetView tabSelected="1" view="pageBreakPreview" topLeftCell="A7" zoomScale="130" zoomScaleNormal="130" zoomScaleSheetLayoutView="130" workbookViewId="0">
      <pane xSplit="9" ySplit="11" topLeftCell="J132" activePane="bottomRight" state="frozen"/>
      <selection activeCell="A7" sqref="A7"/>
      <selection pane="topRight" activeCell="J7" sqref="J7"/>
      <selection pane="bottomLeft" activeCell="A18" sqref="A18"/>
      <selection pane="bottomRight" activeCell="C153" sqref="C153:G153"/>
    </sheetView>
  </sheetViews>
  <sheetFormatPr defaultRowHeight="8.25" outlineLevelRow="1" outlineLevelCol="1" x14ac:dyDescent="0.15"/>
  <cols>
    <col min="1" max="1" width="1.42578125" style="176" customWidth="1"/>
    <col min="2" max="2" width="3.42578125" style="176" customWidth="1"/>
    <col min="3" max="3" width="11.42578125" style="176" customWidth="1"/>
    <col min="4" max="4" width="7.28515625" style="176" customWidth="1"/>
    <col min="5" max="5" width="12.85546875" style="176" customWidth="1"/>
    <col min="6" max="6" width="7" style="176" customWidth="1"/>
    <col min="7" max="7" width="4.5703125" style="176" customWidth="1"/>
    <col min="8" max="8" width="7.140625" style="177" customWidth="1"/>
    <col min="9" max="9" width="5.140625" style="177" hidden="1" customWidth="1" outlineLevel="1"/>
    <col min="10" max="10" width="8.140625" style="399" customWidth="1" collapsed="1"/>
    <col min="11" max="11" width="9.28515625" style="177" customWidth="1"/>
    <col min="12" max="12" width="9.140625" style="177" hidden="1" customWidth="1"/>
    <col min="13" max="13" width="10.85546875" style="177" customWidth="1"/>
    <col min="14" max="14" width="9.28515625" style="177" customWidth="1"/>
    <col min="15" max="15" width="9.85546875" style="177" customWidth="1"/>
    <col min="16" max="19" width="9.28515625" style="177" customWidth="1"/>
    <col min="20" max="25" width="9.28515625" style="177" hidden="1" customWidth="1" outlineLevel="1"/>
    <col min="26" max="26" width="8.7109375" style="177" customWidth="1" collapsed="1"/>
    <col min="27" max="27" width="9.28515625" style="177" customWidth="1"/>
    <col min="28" max="254" width="9.140625" style="176"/>
    <col min="255" max="255" width="1.42578125" style="176" customWidth="1"/>
    <col min="256" max="256" width="3.42578125" style="176" customWidth="1"/>
    <col min="257" max="257" width="11.42578125" style="176" customWidth="1"/>
    <col min="258" max="258" width="7.28515625" style="176" customWidth="1"/>
    <col min="259" max="259" width="14.5703125" style="176" customWidth="1"/>
    <col min="260" max="260" width="7" style="176" customWidth="1"/>
    <col min="261" max="261" width="4.5703125" style="176" customWidth="1"/>
    <col min="262" max="262" width="7.140625" style="176" customWidth="1"/>
    <col min="263" max="271" width="0" style="176" hidden="1" customWidth="1"/>
    <col min="272" max="281" width="9.28515625" style="176" customWidth="1"/>
    <col min="282" max="282" width="8.7109375" style="176" customWidth="1"/>
    <col min="283" max="283" width="9.28515625" style="176" customWidth="1"/>
    <col min="284" max="510" width="9.140625" style="176"/>
    <col min="511" max="511" width="1.42578125" style="176" customWidth="1"/>
    <col min="512" max="512" width="3.42578125" style="176" customWidth="1"/>
    <col min="513" max="513" width="11.42578125" style="176" customWidth="1"/>
    <col min="514" max="514" width="7.28515625" style="176" customWidth="1"/>
    <col min="515" max="515" width="14.5703125" style="176" customWidth="1"/>
    <col min="516" max="516" width="7" style="176" customWidth="1"/>
    <col min="517" max="517" width="4.5703125" style="176" customWidth="1"/>
    <col min="518" max="518" width="7.140625" style="176" customWidth="1"/>
    <col min="519" max="527" width="0" style="176" hidden="1" customWidth="1"/>
    <col min="528" max="537" width="9.28515625" style="176" customWidth="1"/>
    <col min="538" max="538" width="8.7109375" style="176" customWidth="1"/>
    <col min="539" max="539" width="9.28515625" style="176" customWidth="1"/>
    <col min="540" max="766" width="9.140625" style="176"/>
    <col min="767" max="767" width="1.42578125" style="176" customWidth="1"/>
    <col min="768" max="768" width="3.42578125" style="176" customWidth="1"/>
    <col min="769" max="769" width="11.42578125" style="176" customWidth="1"/>
    <col min="770" max="770" width="7.28515625" style="176" customWidth="1"/>
    <col min="771" max="771" width="14.5703125" style="176" customWidth="1"/>
    <col min="772" max="772" width="7" style="176" customWidth="1"/>
    <col min="773" max="773" width="4.5703125" style="176" customWidth="1"/>
    <col min="774" max="774" width="7.140625" style="176" customWidth="1"/>
    <col min="775" max="783" width="0" style="176" hidden="1" customWidth="1"/>
    <col min="784" max="793" width="9.28515625" style="176" customWidth="1"/>
    <col min="794" max="794" width="8.7109375" style="176" customWidth="1"/>
    <col min="795" max="795" width="9.28515625" style="176" customWidth="1"/>
    <col min="796" max="1022" width="9.140625" style="176"/>
    <col min="1023" max="1023" width="1.42578125" style="176" customWidth="1"/>
    <col min="1024" max="1024" width="3.42578125" style="176" customWidth="1"/>
    <col min="1025" max="1025" width="11.42578125" style="176" customWidth="1"/>
    <col min="1026" max="1026" width="7.28515625" style="176" customWidth="1"/>
    <col min="1027" max="1027" width="14.5703125" style="176" customWidth="1"/>
    <col min="1028" max="1028" width="7" style="176" customWidth="1"/>
    <col min="1029" max="1029" width="4.5703125" style="176" customWidth="1"/>
    <col min="1030" max="1030" width="7.140625" style="176" customWidth="1"/>
    <col min="1031" max="1039" width="0" style="176" hidden="1" customWidth="1"/>
    <col min="1040" max="1049" width="9.28515625" style="176" customWidth="1"/>
    <col min="1050" max="1050" width="8.7109375" style="176" customWidth="1"/>
    <col min="1051" max="1051" width="9.28515625" style="176" customWidth="1"/>
    <col min="1052" max="1278" width="9.140625" style="176"/>
    <col min="1279" max="1279" width="1.42578125" style="176" customWidth="1"/>
    <col min="1280" max="1280" width="3.42578125" style="176" customWidth="1"/>
    <col min="1281" max="1281" width="11.42578125" style="176" customWidth="1"/>
    <col min="1282" max="1282" width="7.28515625" style="176" customWidth="1"/>
    <col min="1283" max="1283" width="14.5703125" style="176" customWidth="1"/>
    <col min="1284" max="1284" width="7" style="176" customWidth="1"/>
    <col min="1285" max="1285" width="4.5703125" style="176" customWidth="1"/>
    <col min="1286" max="1286" width="7.140625" style="176" customWidth="1"/>
    <col min="1287" max="1295" width="0" style="176" hidden="1" customWidth="1"/>
    <col min="1296" max="1305" width="9.28515625" style="176" customWidth="1"/>
    <col min="1306" max="1306" width="8.7109375" style="176" customWidth="1"/>
    <col min="1307" max="1307" width="9.28515625" style="176" customWidth="1"/>
    <col min="1308" max="1534" width="9.140625" style="176"/>
    <col min="1535" max="1535" width="1.42578125" style="176" customWidth="1"/>
    <col min="1536" max="1536" width="3.42578125" style="176" customWidth="1"/>
    <col min="1537" max="1537" width="11.42578125" style="176" customWidth="1"/>
    <col min="1538" max="1538" width="7.28515625" style="176" customWidth="1"/>
    <col min="1539" max="1539" width="14.5703125" style="176" customWidth="1"/>
    <col min="1540" max="1540" width="7" style="176" customWidth="1"/>
    <col min="1541" max="1541" width="4.5703125" style="176" customWidth="1"/>
    <col min="1542" max="1542" width="7.140625" style="176" customWidth="1"/>
    <col min="1543" max="1551" width="0" style="176" hidden="1" customWidth="1"/>
    <col min="1552" max="1561" width="9.28515625" style="176" customWidth="1"/>
    <col min="1562" max="1562" width="8.7109375" style="176" customWidth="1"/>
    <col min="1563" max="1563" width="9.28515625" style="176" customWidth="1"/>
    <col min="1564" max="1790" width="9.140625" style="176"/>
    <col min="1791" max="1791" width="1.42578125" style="176" customWidth="1"/>
    <col min="1792" max="1792" width="3.42578125" style="176" customWidth="1"/>
    <col min="1793" max="1793" width="11.42578125" style="176" customWidth="1"/>
    <col min="1794" max="1794" width="7.28515625" style="176" customWidth="1"/>
    <col min="1795" max="1795" width="14.5703125" style="176" customWidth="1"/>
    <col min="1796" max="1796" width="7" style="176" customWidth="1"/>
    <col min="1797" max="1797" width="4.5703125" style="176" customWidth="1"/>
    <col min="1798" max="1798" width="7.140625" style="176" customWidth="1"/>
    <col min="1799" max="1807" width="0" style="176" hidden="1" customWidth="1"/>
    <col min="1808" max="1817" width="9.28515625" style="176" customWidth="1"/>
    <col min="1818" max="1818" width="8.7109375" style="176" customWidth="1"/>
    <col min="1819" max="1819" width="9.28515625" style="176" customWidth="1"/>
    <col min="1820" max="2046" width="9.140625" style="176"/>
    <col min="2047" max="2047" width="1.42578125" style="176" customWidth="1"/>
    <col min="2048" max="2048" width="3.42578125" style="176" customWidth="1"/>
    <col min="2049" max="2049" width="11.42578125" style="176" customWidth="1"/>
    <col min="2050" max="2050" width="7.28515625" style="176" customWidth="1"/>
    <col min="2051" max="2051" width="14.5703125" style="176" customWidth="1"/>
    <col min="2052" max="2052" width="7" style="176" customWidth="1"/>
    <col min="2053" max="2053" width="4.5703125" style="176" customWidth="1"/>
    <col min="2054" max="2054" width="7.140625" style="176" customWidth="1"/>
    <col min="2055" max="2063" width="0" style="176" hidden="1" customWidth="1"/>
    <col min="2064" max="2073" width="9.28515625" style="176" customWidth="1"/>
    <col min="2074" max="2074" width="8.7109375" style="176" customWidth="1"/>
    <col min="2075" max="2075" width="9.28515625" style="176" customWidth="1"/>
    <col min="2076" max="2302" width="9.140625" style="176"/>
    <col min="2303" max="2303" width="1.42578125" style="176" customWidth="1"/>
    <col min="2304" max="2304" width="3.42578125" style="176" customWidth="1"/>
    <col min="2305" max="2305" width="11.42578125" style="176" customWidth="1"/>
    <col min="2306" max="2306" width="7.28515625" style="176" customWidth="1"/>
    <col min="2307" max="2307" width="14.5703125" style="176" customWidth="1"/>
    <col min="2308" max="2308" width="7" style="176" customWidth="1"/>
    <col min="2309" max="2309" width="4.5703125" style="176" customWidth="1"/>
    <col min="2310" max="2310" width="7.140625" style="176" customWidth="1"/>
    <col min="2311" max="2319" width="0" style="176" hidden="1" customWidth="1"/>
    <col min="2320" max="2329" width="9.28515625" style="176" customWidth="1"/>
    <col min="2330" max="2330" width="8.7109375" style="176" customWidth="1"/>
    <col min="2331" max="2331" width="9.28515625" style="176" customWidth="1"/>
    <col min="2332" max="2558" width="9.140625" style="176"/>
    <col min="2559" max="2559" width="1.42578125" style="176" customWidth="1"/>
    <col min="2560" max="2560" width="3.42578125" style="176" customWidth="1"/>
    <col min="2561" max="2561" width="11.42578125" style="176" customWidth="1"/>
    <col min="2562" max="2562" width="7.28515625" style="176" customWidth="1"/>
    <col min="2563" max="2563" width="14.5703125" style="176" customWidth="1"/>
    <col min="2564" max="2564" width="7" style="176" customWidth="1"/>
    <col min="2565" max="2565" width="4.5703125" style="176" customWidth="1"/>
    <col min="2566" max="2566" width="7.140625" style="176" customWidth="1"/>
    <col min="2567" max="2575" width="0" style="176" hidden="1" customWidth="1"/>
    <col min="2576" max="2585" width="9.28515625" style="176" customWidth="1"/>
    <col min="2586" max="2586" width="8.7109375" style="176" customWidth="1"/>
    <col min="2587" max="2587" width="9.28515625" style="176" customWidth="1"/>
    <col min="2588" max="2814" width="9.140625" style="176"/>
    <col min="2815" max="2815" width="1.42578125" style="176" customWidth="1"/>
    <col min="2816" max="2816" width="3.42578125" style="176" customWidth="1"/>
    <col min="2817" max="2817" width="11.42578125" style="176" customWidth="1"/>
    <col min="2818" max="2818" width="7.28515625" style="176" customWidth="1"/>
    <col min="2819" max="2819" width="14.5703125" style="176" customWidth="1"/>
    <col min="2820" max="2820" width="7" style="176" customWidth="1"/>
    <col min="2821" max="2821" width="4.5703125" style="176" customWidth="1"/>
    <col min="2822" max="2822" width="7.140625" style="176" customWidth="1"/>
    <col min="2823" max="2831" width="0" style="176" hidden="1" customWidth="1"/>
    <col min="2832" max="2841" width="9.28515625" style="176" customWidth="1"/>
    <col min="2842" max="2842" width="8.7109375" style="176" customWidth="1"/>
    <col min="2843" max="2843" width="9.28515625" style="176" customWidth="1"/>
    <col min="2844" max="3070" width="9.140625" style="176"/>
    <col min="3071" max="3071" width="1.42578125" style="176" customWidth="1"/>
    <col min="3072" max="3072" width="3.42578125" style="176" customWidth="1"/>
    <col min="3073" max="3073" width="11.42578125" style="176" customWidth="1"/>
    <col min="3074" max="3074" width="7.28515625" style="176" customWidth="1"/>
    <col min="3075" max="3075" width="14.5703125" style="176" customWidth="1"/>
    <col min="3076" max="3076" width="7" style="176" customWidth="1"/>
    <col min="3077" max="3077" width="4.5703125" style="176" customWidth="1"/>
    <col min="3078" max="3078" width="7.140625" style="176" customWidth="1"/>
    <col min="3079" max="3087" width="0" style="176" hidden="1" customWidth="1"/>
    <col min="3088" max="3097" width="9.28515625" style="176" customWidth="1"/>
    <col min="3098" max="3098" width="8.7109375" style="176" customWidth="1"/>
    <col min="3099" max="3099" width="9.28515625" style="176" customWidth="1"/>
    <col min="3100" max="3326" width="9.140625" style="176"/>
    <col min="3327" max="3327" width="1.42578125" style="176" customWidth="1"/>
    <col min="3328" max="3328" width="3.42578125" style="176" customWidth="1"/>
    <col min="3329" max="3329" width="11.42578125" style="176" customWidth="1"/>
    <col min="3330" max="3330" width="7.28515625" style="176" customWidth="1"/>
    <col min="3331" max="3331" width="14.5703125" style="176" customWidth="1"/>
    <col min="3332" max="3332" width="7" style="176" customWidth="1"/>
    <col min="3333" max="3333" width="4.5703125" style="176" customWidth="1"/>
    <col min="3334" max="3334" width="7.140625" style="176" customWidth="1"/>
    <col min="3335" max="3343" width="0" style="176" hidden="1" customWidth="1"/>
    <col min="3344" max="3353" width="9.28515625" style="176" customWidth="1"/>
    <col min="3354" max="3354" width="8.7109375" style="176" customWidth="1"/>
    <col min="3355" max="3355" width="9.28515625" style="176" customWidth="1"/>
    <col min="3356" max="3582" width="9.140625" style="176"/>
    <col min="3583" max="3583" width="1.42578125" style="176" customWidth="1"/>
    <col min="3584" max="3584" width="3.42578125" style="176" customWidth="1"/>
    <col min="3585" max="3585" width="11.42578125" style="176" customWidth="1"/>
    <col min="3586" max="3586" width="7.28515625" style="176" customWidth="1"/>
    <col min="3587" max="3587" width="14.5703125" style="176" customWidth="1"/>
    <col min="3588" max="3588" width="7" style="176" customWidth="1"/>
    <col min="3589" max="3589" width="4.5703125" style="176" customWidth="1"/>
    <col min="3590" max="3590" width="7.140625" style="176" customWidth="1"/>
    <col min="3591" max="3599" width="0" style="176" hidden="1" customWidth="1"/>
    <col min="3600" max="3609" width="9.28515625" style="176" customWidth="1"/>
    <col min="3610" max="3610" width="8.7109375" style="176" customWidth="1"/>
    <col min="3611" max="3611" width="9.28515625" style="176" customWidth="1"/>
    <col min="3612" max="3838" width="9.140625" style="176"/>
    <col min="3839" max="3839" width="1.42578125" style="176" customWidth="1"/>
    <col min="3840" max="3840" width="3.42578125" style="176" customWidth="1"/>
    <col min="3841" max="3841" width="11.42578125" style="176" customWidth="1"/>
    <col min="3842" max="3842" width="7.28515625" style="176" customWidth="1"/>
    <col min="3843" max="3843" width="14.5703125" style="176" customWidth="1"/>
    <col min="3844" max="3844" width="7" style="176" customWidth="1"/>
    <col min="3845" max="3845" width="4.5703125" style="176" customWidth="1"/>
    <col min="3846" max="3846" width="7.140625" style="176" customWidth="1"/>
    <col min="3847" max="3855" width="0" style="176" hidden="1" customWidth="1"/>
    <col min="3856" max="3865" width="9.28515625" style="176" customWidth="1"/>
    <col min="3866" max="3866" width="8.7109375" style="176" customWidth="1"/>
    <col min="3867" max="3867" width="9.28515625" style="176" customWidth="1"/>
    <col min="3868" max="4094" width="9.140625" style="176"/>
    <col min="4095" max="4095" width="1.42578125" style="176" customWidth="1"/>
    <col min="4096" max="4096" width="3.42578125" style="176" customWidth="1"/>
    <col min="4097" max="4097" width="11.42578125" style="176" customWidth="1"/>
    <col min="4098" max="4098" width="7.28515625" style="176" customWidth="1"/>
    <col min="4099" max="4099" width="14.5703125" style="176" customWidth="1"/>
    <col min="4100" max="4100" width="7" style="176" customWidth="1"/>
    <col min="4101" max="4101" width="4.5703125" style="176" customWidth="1"/>
    <col min="4102" max="4102" width="7.140625" style="176" customWidth="1"/>
    <col min="4103" max="4111" width="0" style="176" hidden="1" customWidth="1"/>
    <col min="4112" max="4121" width="9.28515625" style="176" customWidth="1"/>
    <col min="4122" max="4122" width="8.7109375" style="176" customWidth="1"/>
    <col min="4123" max="4123" width="9.28515625" style="176" customWidth="1"/>
    <col min="4124" max="4350" width="9.140625" style="176"/>
    <col min="4351" max="4351" width="1.42578125" style="176" customWidth="1"/>
    <col min="4352" max="4352" width="3.42578125" style="176" customWidth="1"/>
    <col min="4353" max="4353" width="11.42578125" style="176" customWidth="1"/>
    <col min="4354" max="4354" width="7.28515625" style="176" customWidth="1"/>
    <col min="4355" max="4355" width="14.5703125" style="176" customWidth="1"/>
    <col min="4356" max="4356" width="7" style="176" customWidth="1"/>
    <col min="4357" max="4357" width="4.5703125" style="176" customWidth="1"/>
    <col min="4358" max="4358" width="7.140625" style="176" customWidth="1"/>
    <col min="4359" max="4367" width="0" style="176" hidden="1" customWidth="1"/>
    <col min="4368" max="4377" width="9.28515625" style="176" customWidth="1"/>
    <col min="4378" max="4378" width="8.7109375" style="176" customWidth="1"/>
    <col min="4379" max="4379" width="9.28515625" style="176" customWidth="1"/>
    <col min="4380" max="4606" width="9.140625" style="176"/>
    <col min="4607" max="4607" width="1.42578125" style="176" customWidth="1"/>
    <col min="4608" max="4608" width="3.42578125" style="176" customWidth="1"/>
    <col min="4609" max="4609" width="11.42578125" style="176" customWidth="1"/>
    <col min="4610" max="4610" width="7.28515625" style="176" customWidth="1"/>
    <col min="4611" max="4611" width="14.5703125" style="176" customWidth="1"/>
    <col min="4612" max="4612" width="7" style="176" customWidth="1"/>
    <col min="4613" max="4613" width="4.5703125" style="176" customWidth="1"/>
    <col min="4614" max="4614" width="7.140625" style="176" customWidth="1"/>
    <col min="4615" max="4623" width="0" style="176" hidden="1" customWidth="1"/>
    <col min="4624" max="4633" width="9.28515625" style="176" customWidth="1"/>
    <col min="4634" max="4634" width="8.7109375" style="176" customWidth="1"/>
    <col min="4635" max="4635" width="9.28515625" style="176" customWidth="1"/>
    <col min="4636" max="4862" width="9.140625" style="176"/>
    <col min="4863" max="4863" width="1.42578125" style="176" customWidth="1"/>
    <col min="4864" max="4864" width="3.42578125" style="176" customWidth="1"/>
    <col min="4865" max="4865" width="11.42578125" style="176" customWidth="1"/>
    <col min="4866" max="4866" width="7.28515625" style="176" customWidth="1"/>
    <col min="4867" max="4867" width="14.5703125" style="176" customWidth="1"/>
    <col min="4868" max="4868" width="7" style="176" customWidth="1"/>
    <col min="4869" max="4869" width="4.5703125" style="176" customWidth="1"/>
    <col min="4870" max="4870" width="7.140625" style="176" customWidth="1"/>
    <col min="4871" max="4879" width="0" style="176" hidden="1" customWidth="1"/>
    <col min="4880" max="4889" width="9.28515625" style="176" customWidth="1"/>
    <col min="4890" max="4890" width="8.7109375" style="176" customWidth="1"/>
    <col min="4891" max="4891" width="9.28515625" style="176" customWidth="1"/>
    <col min="4892" max="5118" width="9.140625" style="176"/>
    <col min="5119" max="5119" width="1.42578125" style="176" customWidth="1"/>
    <col min="5120" max="5120" width="3.42578125" style="176" customWidth="1"/>
    <col min="5121" max="5121" width="11.42578125" style="176" customWidth="1"/>
    <col min="5122" max="5122" width="7.28515625" style="176" customWidth="1"/>
    <col min="5123" max="5123" width="14.5703125" style="176" customWidth="1"/>
    <col min="5124" max="5124" width="7" style="176" customWidth="1"/>
    <col min="5125" max="5125" width="4.5703125" style="176" customWidth="1"/>
    <col min="5126" max="5126" width="7.140625" style="176" customWidth="1"/>
    <col min="5127" max="5135" width="0" style="176" hidden="1" customWidth="1"/>
    <col min="5136" max="5145" width="9.28515625" style="176" customWidth="1"/>
    <col min="5146" max="5146" width="8.7109375" style="176" customWidth="1"/>
    <col min="5147" max="5147" width="9.28515625" style="176" customWidth="1"/>
    <col min="5148" max="5374" width="9.140625" style="176"/>
    <col min="5375" max="5375" width="1.42578125" style="176" customWidth="1"/>
    <col min="5376" max="5376" width="3.42578125" style="176" customWidth="1"/>
    <col min="5377" max="5377" width="11.42578125" style="176" customWidth="1"/>
    <col min="5378" max="5378" width="7.28515625" style="176" customWidth="1"/>
    <col min="5379" max="5379" width="14.5703125" style="176" customWidth="1"/>
    <col min="5380" max="5380" width="7" style="176" customWidth="1"/>
    <col min="5381" max="5381" width="4.5703125" style="176" customWidth="1"/>
    <col min="5382" max="5382" width="7.140625" style="176" customWidth="1"/>
    <col min="5383" max="5391" width="0" style="176" hidden="1" customWidth="1"/>
    <col min="5392" max="5401" width="9.28515625" style="176" customWidth="1"/>
    <col min="5402" max="5402" width="8.7109375" style="176" customWidth="1"/>
    <col min="5403" max="5403" width="9.28515625" style="176" customWidth="1"/>
    <col min="5404" max="5630" width="9.140625" style="176"/>
    <col min="5631" max="5631" width="1.42578125" style="176" customWidth="1"/>
    <col min="5632" max="5632" width="3.42578125" style="176" customWidth="1"/>
    <col min="5633" max="5633" width="11.42578125" style="176" customWidth="1"/>
    <col min="5634" max="5634" width="7.28515625" style="176" customWidth="1"/>
    <col min="5635" max="5635" width="14.5703125" style="176" customWidth="1"/>
    <col min="5636" max="5636" width="7" style="176" customWidth="1"/>
    <col min="5637" max="5637" width="4.5703125" style="176" customWidth="1"/>
    <col min="5638" max="5638" width="7.140625" style="176" customWidth="1"/>
    <col min="5639" max="5647" width="0" style="176" hidden="1" customWidth="1"/>
    <col min="5648" max="5657" width="9.28515625" style="176" customWidth="1"/>
    <col min="5658" max="5658" width="8.7109375" style="176" customWidth="1"/>
    <col min="5659" max="5659" width="9.28515625" style="176" customWidth="1"/>
    <col min="5660" max="5886" width="9.140625" style="176"/>
    <col min="5887" max="5887" width="1.42578125" style="176" customWidth="1"/>
    <col min="5888" max="5888" width="3.42578125" style="176" customWidth="1"/>
    <col min="5889" max="5889" width="11.42578125" style="176" customWidth="1"/>
    <col min="5890" max="5890" width="7.28515625" style="176" customWidth="1"/>
    <col min="5891" max="5891" width="14.5703125" style="176" customWidth="1"/>
    <col min="5892" max="5892" width="7" style="176" customWidth="1"/>
    <col min="5893" max="5893" width="4.5703125" style="176" customWidth="1"/>
    <col min="5894" max="5894" width="7.140625" style="176" customWidth="1"/>
    <col min="5895" max="5903" width="0" style="176" hidden="1" customWidth="1"/>
    <col min="5904" max="5913" width="9.28515625" style="176" customWidth="1"/>
    <col min="5914" max="5914" width="8.7109375" style="176" customWidth="1"/>
    <col min="5915" max="5915" width="9.28515625" style="176" customWidth="1"/>
    <col min="5916" max="6142" width="9.140625" style="176"/>
    <col min="6143" max="6143" width="1.42578125" style="176" customWidth="1"/>
    <col min="6144" max="6144" width="3.42578125" style="176" customWidth="1"/>
    <col min="6145" max="6145" width="11.42578125" style="176" customWidth="1"/>
    <col min="6146" max="6146" width="7.28515625" style="176" customWidth="1"/>
    <col min="6147" max="6147" width="14.5703125" style="176" customWidth="1"/>
    <col min="6148" max="6148" width="7" style="176" customWidth="1"/>
    <col min="6149" max="6149" width="4.5703125" style="176" customWidth="1"/>
    <col min="6150" max="6150" width="7.140625" style="176" customWidth="1"/>
    <col min="6151" max="6159" width="0" style="176" hidden="1" customWidth="1"/>
    <col min="6160" max="6169" width="9.28515625" style="176" customWidth="1"/>
    <col min="6170" max="6170" width="8.7109375" style="176" customWidth="1"/>
    <col min="6171" max="6171" width="9.28515625" style="176" customWidth="1"/>
    <col min="6172" max="6398" width="9.140625" style="176"/>
    <col min="6399" max="6399" width="1.42578125" style="176" customWidth="1"/>
    <col min="6400" max="6400" width="3.42578125" style="176" customWidth="1"/>
    <col min="6401" max="6401" width="11.42578125" style="176" customWidth="1"/>
    <col min="6402" max="6402" width="7.28515625" style="176" customWidth="1"/>
    <col min="6403" max="6403" width="14.5703125" style="176" customWidth="1"/>
    <col min="6404" max="6404" width="7" style="176" customWidth="1"/>
    <col min="6405" max="6405" width="4.5703125" style="176" customWidth="1"/>
    <col min="6406" max="6406" width="7.140625" style="176" customWidth="1"/>
    <col min="6407" max="6415" width="0" style="176" hidden="1" customWidth="1"/>
    <col min="6416" max="6425" width="9.28515625" style="176" customWidth="1"/>
    <col min="6426" max="6426" width="8.7109375" style="176" customWidth="1"/>
    <col min="6427" max="6427" width="9.28515625" style="176" customWidth="1"/>
    <col min="6428" max="6654" width="9.140625" style="176"/>
    <col min="6655" max="6655" width="1.42578125" style="176" customWidth="1"/>
    <col min="6656" max="6656" width="3.42578125" style="176" customWidth="1"/>
    <col min="6657" max="6657" width="11.42578125" style="176" customWidth="1"/>
    <col min="6658" max="6658" width="7.28515625" style="176" customWidth="1"/>
    <col min="6659" max="6659" width="14.5703125" style="176" customWidth="1"/>
    <col min="6660" max="6660" width="7" style="176" customWidth="1"/>
    <col min="6661" max="6661" width="4.5703125" style="176" customWidth="1"/>
    <col min="6662" max="6662" width="7.140625" style="176" customWidth="1"/>
    <col min="6663" max="6671" width="0" style="176" hidden="1" customWidth="1"/>
    <col min="6672" max="6681" width="9.28515625" style="176" customWidth="1"/>
    <col min="6682" max="6682" width="8.7109375" style="176" customWidth="1"/>
    <col min="6683" max="6683" width="9.28515625" style="176" customWidth="1"/>
    <col min="6684" max="6910" width="9.140625" style="176"/>
    <col min="6911" max="6911" width="1.42578125" style="176" customWidth="1"/>
    <col min="6912" max="6912" width="3.42578125" style="176" customWidth="1"/>
    <col min="6913" max="6913" width="11.42578125" style="176" customWidth="1"/>
    <col min="6914" max="6914" width="7.28515625" style="176" customWidth="1"/>
    <col min="6915" max="6915" width="14.5703125" style="176" customWidth="1"/>
    <col min="6916" max="6916" width="7" style="176" customWidth="1"/>
    <col min="6917" max="6917" width="4.5703125" style="176" customWidth="1"/>
    <col min="6918" max="6918" width="7.140625" style="176" customWidth="1"/>
    <col min="6919" max="6927" width="0" style="176" hidden="1" customWidth="1"/>
    <col min="6928" max="6937" width="9.28515625" style="176" customWidth="1"/>
    <col min="6938" max="6938" width="8.7109375" style="176" customWidth="1"/>
    <col min="6939" max="6939" width="9.28515625" style="176" customWidth="1"/>
    <col min="6940" max="7166" width="9.140625" style="176"/>
    <col min="7167" max="7167" width="1.42578125" style="176" customWidth="1"/>
    <col min="7168" max="7168" width="3.42578125" style="176" customWidth="1"/>
    <col min="7169" max="7169" width="11.42578125" style="176" customWidth="1"/>
    <col min="7170" max="7170" width="7.28515625" style="176" customWidth="1"/>
    <col min="7171" max="7171" width="14.5703125" style="176" customWidth="1"/>
    <col min="7172" max="7172" width="7" style="176" customWidth="1"/>
    <col min="7173" max="7173" width="4.5703125" style="176" customWidth="1"/>
    <col min="7174" max="7174" width="7.140625" style="176" customWidth="1"/>
    <col min="7175" max="7183" width="0" style="176" hidden="1" customWidth="1"/>
    <col min="7184" max="7193" width="9.28515625" style="176" customWidth="1"/>
    <col min="7194" max="7194" width="8.7109375" style="176" customWidth="1"/>
    <col min="7195" max="7195" width="9.28515625" style="176" customWidth="1"/>
    <col min="7196" max="7422" width="9.140625" style="176"/>
    <col min="7423" max="7423" width="1.42578125" style="176" customWidth="1"/>
    <col min="7424" max="7424" width="3.42578125" style="176" customWidth="1"/>
    <col min="7425" max="7425" width="11.42578125" style="176" customWidth="1"/>
    <col min="7426" max="7426" width="7.28515625" style="176" customWidth="1"/>
    <col min="7427" max="7427" width="14.5703125" style="176" customWidth="1"/>
    <col min="7428" max="7428" width="7" style="176" customWidth="1"/>
    <col min="7429" max="7429" width="4.5703125" style="176" customWidth="1"/>
    <col min="7430" max="7430" width="7.140625" style="176" customWidth="1"/>
    <col min="7431" max="7439" width="0" style="176" hidden="1" customWidth="1"/>
    <col min="7440" max="7449" width="9.28515625" style="176" customWidth="1"/>
    <col min="7450" max="7450" width="8.7109375" style="176" customWidth="1"/>
    <col min="7451" max="7451" width="9.28515625" style="176" customWidth="1"/>
    <col min="7452" max="7678" width="9.140625" style="176"/>
    <col min="7679" max="7679" width="1.42578125" style="176" customWidth="1"/>
    <col min="7680" max="7680" width="3.42578125" style="176" customWidth="1"/>
    <col min="7681" max="7681" width="11.42578125" style="176" customWidth="1"/>
    <col min="7682" max="7682" width="7.28515625" style="176" customWidth="1"/>
    <col min="7683" max="7683" width="14.5703125" style="176" customWidth="1"/>
    <col min="7684" max="7684" width="7" style="176" customWidth="1"/>
    <col min="7685" max="7685" width="4.5703125" style="176" customWidth="1"/>
    <col min="7686" max="7686" width="7.140625" style="176" customWidth="1"/>
    <col min="7687" max="7695" width="0" style="176" hidden="1" customWidth="1"/>
    <col min="7696" max="7705" width="9.28515625" style="176" customWidth="1"/>
    <col min="7706" max="7706" width="8.7109375" style="176" customWidth="1"/>
    <col min="7707" max="7707" width="9.28515625" style="176" customWidth="1"/>
    <col min="7708" max="7934" width="9.140625" style="176"/>
    <col min="7935" max="7935" width="1.42578125" style="176" customWidth="1"/>
    <col min="7936" max="7936" width="3.42578125" style="176" customWidth="1"/>
    <col min="7937" max="7937" width="11.42578125" style="176" customWidth="1"/>
    <col min="7938" max="7938" width="7.28515625" style="176" customWidth="1"/>
    <col min="7939" max="7939" width="14.5703125" style="176" customWidth="1"/>
    <col min="7940" max="7940" width="7" style="176" customWidth="1"/>
    <col min="7941" max="7941" width="4.5703125" style="176" customWidth="1"/>
    <col min="7942" max="7942" width="7.140625" style="176" customWidth="1"/>
    <col min="7943" max="7951" width="0" style="176" hidden="1" customWidth="1"/>
    <col min="7952" max="7961" width="9.28515625" style="176" customWidth="1"/>
    <col min="7962" max="7962" width="8.7109375" style="176" customWidth="1"/>
    <col min="7963" max="7963" width="9.28515625" style="176" customWidth="1"/>
    <col min="7964" max="8190" width="9.140625" style="176"/>
    <col min="8191" max="8191" width="1.42578125" style="176" customWidth="1"/>
    <col min="8192" max="8192" width="3.42578125" style="176" customWidth="1"/>
    <col min="8193" max="8193" width="11.42578125" style="176" customWidth="1"/>
    <col min="8194" max="8194" width="7.28515625" style="176" customWidth="1"/>
    <col min="8195" max="8195" width="14.5703125" style="176" customWidth="1"/>
    <col min="8196" max="8196" width="7" style="176" customWidth="1"/>
    <col min="8197" max="8197" width="4.5703125" style="176" customWidth="1"/>
    <col min="8198" max="8198" width="7.140625" style="176" customWidth="1"/>
    <col min="8199" max="8207" width="0" style="176" hidden="1" customWidth="1"/>
    <col min="8208" max="8217" width="9.28515625" style="176" customWidth="1"/>
    <col min="8218" max="8218" width="8.7109375" style="176" customWidth="1"/>
    <col min="8219" max="8219" width="9.28515625" style="176" customWidth="1"/>
    <col min="8220" max="8446" width="9.140625" style="176"/>
    <col min="8447" max="8447" width="1.42578125" style="176" customWidth="1"/>
    <col min="8448" max="8448" width="3.42578125" style="176" customWidth="1"/>
    <col min="8449" max="8449" width="11.42578125" style="176" customWidth="1"/>
    <col min="8450" max="8450" width="7.28515625" style="176" customWidth="1"/>
    <col min="8451" max="8451" width="14.5703125" style="176" customWidth="1"/>
    <col min="8452" max="8452" width="7" style="176" customWidth="1"/>
    <col min="8453" max="8453" width="4.5703125" style="176" customWidth="1"/>
    <col min="8454" max="8454" width="7.140625" style="176" customWidth="1"/>
    <col min="8455" max="8463" width="0" style="176" hidden="1" customWidth="1"/>
    <col min="8464" max="8473" width="9.28515625" style="176" customWidth="1"/>
    <col min="8474" max="8474" width="8.7109375" style="176" customWidth="1"/>
    <col min="8475" max="8475" width="9.28515625" style="176" customWidth="1"/>
    <col min="8476" max="8702" width="9.140625" style="176"/>
    <col min="8703" max="8703" width="1.42578125" style="176" customWidth="1"/>
    <col min="8704" max="8704" width="3.42578125" style="176" customWidth="1"/>
    <col min="8705" max="8705" width="11.42578125" style="176" customWidth="1"/>
    <col min="8706" max="8706" width="7.28515625" style="176" customWidth="1"/>
    <col min="8707" max="8707" width="14.5703125" style="176" customWidth="1"/>
    <col min="8708" max="8708" width="7" style="176" customWidth="1"/>
    <col min="8709" max="8709" width="4.5703125" style="176" customWidth="1"/>
    <col min="8710" max="8710" width="7.140625" style="176" customWidth="1"/>
    <col min="8711" max="8719" width="0" style="176" hidden="1" customWidth="1"/>
    <col min="8720" max="8729" width="9.28515625" style="176" customWidth="1"/>
    <col min="8730" max="8730" width="8.7109375" style="176" customWidth="1"/>
    <col min="8731" max="8731" width="9.28515625" style="176" customWidth="1"/>
    <col min="8732" max="8958" width="9.140625" style="176"/>
    <col min="8959" max="8959" width="1.42578125" style="176" customWidth="1"/>
    <col min="8960" max="8960" width="3.42578125" style="176" customWidth="1"/>
    <col min="8961" max="8961" width="11.42578125" style="176" customWidth="1"/>
    <col min="8962" max="8962" width="7.28515625" style="176" customWidth="1"/>
    <col min="8963" max="8963" width="14.5703125" style="176" customWidth="1"/>
    <col min="8964" max="8964" width="7" style="176" customWidth="1"/>
    <col min="8965" max="8965" width="4.5703125" style="176" customWidth="1"/>
    <col min="8966" max="8966" width="7.140625" style="176" customWidth="1"/>
    <col min="8967" max="8975" width="0" style="176" hidden="1" customWidth="1"/>
    <col min="8976" max="8985" width="9.28515625" style="176" customWidth="1"/>
    <col min="8986" max="8986" width="8.7109375" style="176" customWidth="1"/>
    <col min="8987" max="8987" width="9.28515625" style="176" customWidth="1"/>
    <col min="8988" max="9214" width="9.140625" style="176"/>
    <col min="9215" max="9215" width="1.42578125" style="176" customWidth="1"/>
    <col min="9216" max="9216" width="3.42578125" style="176" customWidth="1"/>
    <col min="9217" max="9217" width="11.42578125" style="176" customWidth="1"/>
    <col min="9218" max="9218" width="7.28515625" style="176" customWidth="1"/>
    <col min="9219" max="9219" width="14.5703125" style="176" customWidth="1"/>
    <col min="9220" max="9220" width="7" style="176" customWidth="1"/>
    <col min="9221" max="9221" width="4.5703125" style="176" customWidth="1"/>
    <col min="9222" max="9222" width="7.140625" style="176" customWidth="1"/>
    <col min="9223" max="9231" width="0" style="176" hidden="1" customWidth="1"/>
    <col min="9232" max="9241" width="9.28515625" style="176" customWidth="1"/>
    <col min="9242" max="9242" width="8.7109375" style="176" customWidth="1"/>
    <col min="9243" max="9243" width="9.28515625" style="176" customWidth="1"/>
    <col min="9244" max="9470" width="9.140625" style="176"/>
    <col min="9471" max="9471" width="1.42578125" style="176" customWidth="1"/>
    <col min="9472" max="9472" width="3.42578125" style="176" customWidth="1"/>
    <col min="9473" max="9473" width="11.42578125" style="176" customWidth="1"/>
    <col min="9474" max="9474" width="7.28515625" style="176" customWidth="1"/>
    <col min="9475" max="9475" width="14.5703125" style="176" customWidth="1"/>
    <col min="9476" max="9476" width="7" style="176" customWidth="1"/>
    <col min="9477" max="9477" width="4.5703125" style="176" customWidth="1"/>
    <col min="9478" max="9478" width="7.140625" style="176" customWidth="1"/>
    <col min="9479" max="9487" width="0" style="176" hidden="1" customWidth="1"/>
    <col min="9488" max="9497" width="9.28515625" style="176" customWidth="1"/>
    <col min="9498" max="9498" width="8.7109375" style="176" customWidth="1"/>
    <col min="9499" max="9499" width="9.28515625" style="176" customWidth="1"/>
    <col min="9500" max="9726" width="9.140625" style="176"/>
    <col min="9727" max="9727" width="1.42578125" style="176" customWidth="1"/>
    <col min="9728" max="9728" width="3.42578125" style="176" customWidth="1"/>
    <col min="9729" max="9729" width="11.42578125" style="176" customWidth="1"/>
    <col min="9730" max="9730" width="7.28515625" style="176" customWidth="1"/>
    <col min="9731" max="9731" width="14.5703125" style="176" customWidth="1"/>
    <col min="9732" max="9732" width="7" style="176" customWidth="1"/>
    <col min="9733" max="9733" width="4.5703125" style="176" customWidth="1"/>
    <col min="9734" max="9734" width="7.140625" style="176" customWidth="1"/>
    <col min="9735" max="9743" width="0" style="176" hidden="1" customWidth="1"/>
    <col min="9744" max="9753" width="9.28515625" style="176" customWidth="1"/>
    <col min="9754" max="9754" width="8.7109375" style="176" customWidth="1"/>
    <col min="9755" max="9755" width="9.28515625" style="176" customWidth="1"/>
    <col min="9756" max="9982" width="9.140625" style="176"/>
    <col min="9983" max="9983" width="1.42578125" style="176" customWidth="1"/>
    <col min="9984" max="9984" width="3.42578125" style="176" customWidth="1"/>
    <col min="9985" max="9985" width="11.42578125" style="176" customWidth="1"/>
    <col min="9986" max="9986" width="7.28515625" style="176" customWidth="1"/>
    <col min="9987" max="9987" width="14.5703125" style="176" customWidth="1"/>
    <col min="9988" max="9988" width="7" style="176" customWidth="1"/>
    <col min="9989" max="9989" width="4.5703125" style="176" customWidth="1"/>
    <col min="9990" max="9990" width="7.140625" style="176" customWidth="1"/>
    <col min="9991" max="9999" width="0" style="176" hidden="1" customWidth="1"/>
    <col min="10000" max="10009" width="9.28515625" style="176" customWidth="1"/>
    <col min="10010" max="10010" width="8.7109375" style="176" customWidth="1"/>
    <col min="10011" max="10011" width="9.28515625" style="176" customWidth="1"/>
    <col min="10012" max="10238" width="9.140625" style="176"/>
    <col min="10239" max="10239" width="1.42578125" style="176" customWidth="1"/>
    <col min="10240" max="10240" width="3.42578125" style="176" customWidth="1"/>
    <col min="10241" max="10241" width="11.42578125" style="176" customWidth="1"/>
    <col min="10242" max="10242" width="7.28515625" style="176" customWidth="1"/>
    <col min="10243" max="10243" width="14.5703125" style="176" customWidth="1"/>
    <col min="10244" max="10244" width="7" style="176" customWidth="1"/>
    <col min="10245" max="10245" width="4.5703125" style="176" customWidth="1"/>
    <col min="10246" max="10246" width="7.140625" style="176" customWidth="1"/>
    <col min="10247" max="10255" width="0" style="176" hidden="1" customWidth="1"/>
    <col min="10256" max="10265" width="9.28515625" style="176" customWidth="1"/>
    <col min="10266" max="10266" width="8.7109375" style="176" customWidth="1"/>
    <col min="10267" max="10267" width="9.28515625" style="176" customWidth="1"/>
    <col min="10268" max="10494" width="9.140625" style="176"/>
    <col min="10495" max="10495" width="1.42578125" style="176" customWidth="1"/>
    <col min="10496" max="10496" width="3.42578125" style="176" customWidth="1"/>
    <col min="10497" max="10497" width="11.42578125" style="176" customWidth="1"/>
    <col min="10498" max="10498" width="7.28515625" style="176" customWidth="1"/>
    <col min="10499" max="10499" width="14.5703125" style="176" customWidth="1"/>
    <col min="10500" max="10500" width="7" style="176" customWidth="1"/>
    <col min="10501" max="10501" width="4.5703125" style="176" customWidth="1"/>
    <col min="10502" max="10502" width="7.140625" style="176" customWidth="1"/>
    <col min="10503" max="10511" width="0" style="176" hidden="1" customWidth="1"/>
    <col min="10512" max="10521" width="9.28515625" style="176" customWidth="1"/>
    <col min="10522" max="10522" width="8.7109375" style="176" customWidth="1"/>
    <col min="10523" max="10523" width="9.28515625" style="176" customWidth="1"/>
    <col min="10524" max="10750" width="9.140625" style="176"/>
    <col min="10751" max="10751" width="1.42578125" style="176" customWidth="1"/>
    <col min="10752" max="10752" width="3.42578125" style="176" customWidth="1"/>
    <col min="10753" max="10753" width="11.42578125" style="176" customWidth="1"/>
    <col min="10754" max="10754" width="7.28515625" style="176" customWidth="1"/>
    <col min="10755" max="10755" width="14.5703125" style="176" customWidth="1"/>
    <col min="10756" max="10756" width="7" style="176" customWidth="1"/>
    <col min="10757" max="10757" width="4.5703125" style="176" customWidth="1"/>
    <col min="10758" max="10758" width="7.140625" style="176" customWidth="1"/>
    <col min="10759" max="10767" width="0" style="176" hidden="1" customWidth="1"/>
    <col min="10768" max="10777" width="9.28515625" style="176" customWidth="1"/>
    <col min="10778" max="10778" width="8.7109375" style="176" customWidth="1"/>
    <col min="10779" max="10779" width="9.28515625" style="176" customWidth="1"/>
    <col min="10780" max="11006" width="9.140625" style="176"/>
    <col min="11007" max="11007" width="1.42578125" style="176" customWidth="1"/>
    <col min="11008" max="11008" width="3.42578125" style="176" customWidth="1"/>
    <col min="11009" max="11009" width="11.42578125" style="176" customWidth="1"/>
    <col min="11010" max="11010" width="7.28515625" style="176" customWidth="1"/>
    <col min="11011" max="11011" width="14.5703125" style="176" customWidth="1"/>
    <col min="11012" max="11012" width="7" style="176" customWidth="1"/>
    <col min="11013" max="11013" width="4.5703125" style="176" customWidth="1"/>
    <col min="11014" max="11014" width="7.140625" style="176" customWidth="1"/>
    <col min="11015" max="11023" width="0" style="176" hidden="1" customWidth="1"/>
    <col min="11024" max="11033" width="9.28515625" style="176" customWidth="1"/>
    <col min="11034" max="11034" width="8.7109375" style="176" customWidth="1"/>
    <col min="11035" max="11035" width="9.28515625" style="176" customWidth="1"/>
    <col min="11036" max="11262" width="9.140625" style="176"/>
    <col min="11263" max="11263" width="1.42578125" style="176" customWidth="1"/>
    <col min="11264" max="11264" width="3.42578125" style="176" customWidth="1"/>
    <col min="11265" max="11265" width="11.42578125" style="176" customWidth="1"/>
    <col min="11266" max="11266" width="7.28515625" style="176" customWidth="1"/>
    <col min="11267" max="11267" width="14.5703125" style="176" customWidth="1"/>
    <col min="11268" max="11268" width="7" style="176" customWidth="1"/>
    <col min="11269" max="11269" width="4.5703125" style="176" customWidth="1"/>
    <col min="11270" max="11270" width="7.140625" style="176" customWidth="1"/>
    <col min="11271" max="11279" width="0" style="176" hidden="1" customWidth="1"/>
    <col min="11280" max="11289" width="9.28515625" style="176" customWidth="1"/>
    <col min="11290" max="11290" width="8.7109375" style="176" customWidth="1"/>
    <col min="11291" max="11291" width="9.28515625" style="176" customWidth="1"/>
    <col min="11292" max="11518" width="9.140625" style="176"/>
    <col min="11519" max="11519" width="1.42578125" style="176" customWidth="1"/>
    <col min="11520" max="11520" width="3.42578125" style="176" customWidth="1"/>
    <col min="11521" max="11521" width="11.42578125" style="176" customWidth="1"/>
    <col min="11522" max="11522" width="7.28515625" style="176" customWidth="1"/>
    <col min="11523" max="11523" width="14.5703125" style="176" customWidth="1"/>
    <col min="11524" max="11524" width="7" style="176" customWidth="1"/>
    <col min="11525" max="11525" width="4.5703125" style="176" customWidth="1"/>
    <col min="11526" max="11526" width="7.140625" style="176" customWidth="1"/>
    <col min="11527" max="11535" width="0" style="176" hidden="1" customWidth="1"/>
    <col min="11536" max="11545" width="9.28515625" style="176" customWidth="1"/>
    <col min="11546" max="11546" width="8.7109375" style="176" customWidth="1"/>
    <col min="11547" max="11547" width="9.28515625" style="176" customWidth="1"/>
    <col min="11548" max="11774" width="9.140625" style="176"/>
    <col min="11775" max="11775" width="1.42578125" style="176" customWidth="1"/>
    <col min="11776" max="11776" width="3.42578125" style="176" customWidth="1"/>
    <col min="11777" max="11777" width="11.42578125" style="176" customWidth="1"/>
    <col min="11778" max="11778" width="7.28515625" style="176" customWidth="1"/>
    <col min="11779" max="11779" width="14.5703125" style="176" customWidth="1"/>
    <col min="11780" max="11780" width="7" style="176" customWidth="1"/>
    <col min="11781" max="11781" width="4.5703125" style="176" customWidth="1"/>
    <col min="11782" max="11782" width="7.140625" style="176" customWidth="1"/>
    <col min="11783" max="11791" width="0" style="176" hidden="1" customWidth="1"/>
    <col min="11792" max="11801" width="9.28515625" style="176" customWidth="1"/>
    <col min="11802" max="11802" width="8.7109375" style="176" customWidth="1"/>
    <col min="11803" max="11803" width="9.28515625" style="176" customWidth="1"/>
    <col min="11804" max="12030" width="9.140625" style="176"/>
    <col min="12031" max="12031" width="1.42578125" style="176" customWidth="1"/>
    <col min="12032" max="12032" width="3.42578125" style="176" customWidth="1"/>
    <col min="12033" max="12033" width="11.42578125" style="176" customWidth="1"/>
    <col min="12034" max="12034" width="7.28515625" style="176" customWidth="1"/>
    <col min="12035" max="12035" width="14.5703125" style="176" customWidth="1"/>
    <col min="12036" max="12036" width="7" style="176" customWidth="1"/>
    <col min="12037" max="12037" width="4.5703125" style="176" customWidth="1"/>
    <col min="12038" max="12038" width="7.140625" style="176" customWidth="1"/>
    <col min="12039" max="12047" width="0" style="176" hidden="1" customWidth="1"/>
    <col min="12048" max="12057" width="9.28515625" style="176" customWidth="1"/>
    <col min="12058" max="12058" width="8.7109375" style="176" customWidth="1"/>
    <col min="12059" max="12059" width="9.28515625" style="176" customWidth="1"/>
    <col min="12060" max="12286" width="9.140625" style="176"/>
    <col min="12287" max="12287" width="1.42578125" style="176" customWidth="1"/>
    <col min="12288" max="12288" width="3.42578125" style="176" customWidth="1"/>
    <col min="12289" max="12289" width="11.42578125" style="176" customWidth="1"/>
    <col min="12290" max="12290" width="7.28515625" style="176" customWidth="1"/>
    <col min="12291" max="12291" width="14.5703125" style="176" customWidth="1"/>
    <col min="12292" max="12292" width="7" style="176" customWidth="1"/>
    <col min="12293" max="12293" width="4.5703125" style="176" customWidth="1"/>
    <col min="12294" max="12294" width="7.140625" style="176" customWidth="1"/>
    <col min="12295" max="12303" width="0" style="176" hidden="1" customWidth="1"/>
    <col min="12304" max="12313" width="9.28515625" style="176" customWidth="1"/>
    <col min="12314" max="12314" width="8.7109375" style="176" customWidth="1"/>
    <col min="12315" max="12315" width="9.28515625" style="176" customWidth="1"/>
    <col min="12316" max="12542" width="9.140625" style="176"/>
    <col min="12543" max="12543" width="1.42578125" style="176" customWidth="1"/>
    <col min="12544" max="12544" width="3.42578125" style="176" customWidth="1"/>
    <col min="12545" max="12545" width="11.42578125" style="176" customWidth="1"/>
    <col min="12546" max="12546" width="7.28515625" style="176" customWidth="1"/>
    <col min="12547" max="12547" width="14.5703125" style="176" customWidth="1"/>
    <col min="12548" max="12548" width="7" style="176" customWidth="1"/>
    <col min="12549" max="12549" width="4.5703125" style="176" customWidth="1"/>
    <col min="12550" max="12550" width="7.140625" style="176" customWidth="1"/>
    <col min="12551" max="12559" width="0" style="176" hidden="1" customWidth="1"/>
    <col min="12560" max="12569" width="9.28515625" style="176" customWidth="1"/>
    <col min="12570" max="12570" width="8.7109375" style="176" customWidth="1"/>
    <col min="12571" max="12571" width="9.28515625" style="176" customWidth="1"/>
    <col min="12572" max="12798" width="9.140625" style="176"/>
    <col min="12799" max="12799" width="1.42578125" style="176" customWidth="1"/>
    <col min="12800" max="12800" width="3.42578125" style="176" customWidth="1"/>
    <col min="12801" max="12801" width="11.42578125" style="176" customWidth="1"/>
    <col min="12802" max="12802" width="7.28515625" style="176" customWidth="1"/>
    <col min="12803" max="12803" width="14.5703125" style="176" customWidth="1"/>
    <col min="12804" max="12804" width="7" style="176" customWidth="1"/>
    <col min="12805" max="12805" width="4.5703125" style="176" customWidth="1"/>
    <col min="12806" max="12806" width="7.140625" style="176" customWidth="1"/>
    <col min="12807" max="12815" width="0" style="176" hidden="1" customWidth="1"/>
    <col min="12816" max="12825" width="9.28515625" style="176" customWidth="1"/>
    <col min="12826" max="12826" width="8.7109375" style="176" customWidth="1"/>
    <col min="12827" max="12827" width="9.28515625" style="176" customWidth="1"/>
    <col min="12828" max="13054" width="9.140625" style="176"/>
    <col min="13055" max="13055" width="1.42578125" style="176" customWidth="1"/>
    <col min="13056" max="13056" width="3.42578125" style="176" customWidth="1"/>
    <col min="13057" max="13057" width="11.42578125" style="176" customWidth="1"/>
    <col min="13058" max="13058" width="7.28515625" style="176" customWidth="1"/>
    <col min="13059" max="13059" width="14.5703125" style="176" customWidth="1"/>
    <col min="13060" max="13060" width="7" style="176" customWidth="1"/>
    <col min="13061" max="13061" width="4.5703125" style="176" customWidth="1"/>
    <col min="13062" max="13062" width="7.140625" style="176" customWidth="1"/>
    <col min="13063" max="13071" width="0" style="176" hidden="1" customWidth="1"/>
    <col min="13072" max="13081" width="9.28515625" style="176" customWidth="1"/>
    <col min="13082" max="13082" width="8.7109375" style="176" customWidth="1"/>
    <col min="13083" max="13083" width="9.28515625" style="176" customWidth="1"/>
    <col min="13084" max="13310" width="9.140625" style="176"/>
    <col min="13311" max="13311" width="1.42578125" style="176" customWidth="1"/>
    <col min="13312" max="13312" width="3.42578125" style="176" customWidth="1"/>
    <col min="13313" max="13313" width="11.42578125" style="176" customWidth="1"/>
    <col min="13314" max="13314" width="7.28515625" style="176" customWidth="1"/>
    <col min="13315" max="13315" width="14.5703125" style="176" customWidth="1"/>
    <col min="13316" max="13316" width="7" style="176" customWidth="1"/>
    <col min="13317" max="13317" width="4.5703125" style="176" customWidth="1"/>
    <col min="13318" max="13318" width="7.140625" style="176" customWidth="1"/>
    <col min="13319" max="13327" width="0" style="176" hidden="1" customWidth="1"/>
    <col min="13328" max="13337" width="9.28515625" style="176" customWidth="1"/>
    <col min="13338" max="13338" width="8.7109375" style="176" customWidth="1"/>
    <col min="13339" max="13339" width="9.28515625" style="176" customWidth="1"/>
    <col min="13340" max="13566" width="9.140625" style="176"/>
    <col min="13567" max="13567" width="1.42578125" style="176" customWidth="1"/>
    <col min="13568" max="13568" width="3.42578125" style="176" customWidth="1"/>
    <col min="13569" max="13569" width="11.42578125" style="176" customWidth="1"/>
    <col min="13570" max="13570" width="7.28515625" style="176" customWidth="1"/>
    <col min="13571" max="13571" width="14.5703125" style="176" customWidth="1"/>
    <col min="13572" max="13572" width="7" style="176" customWidth="1"/>
    <col min="13573" max="13573" width="4.5703125" style="176" customWidth="1"/>
    <col min="13574" max="13574" width="7.140625" style="176" customWidth="1"/>
    <col min="13575" max="13583" width="0" style="176" hidden="1" customWidth="1"/>
    <col min="13584" max="13593" width="9.28515625" style="176" customWidth="1"/>
    <col min="13594" max="13594" width="8.7109375" style="176" customWidth="1"/>
    <col min="13595" max="13595" width="9.28515625" style="176" customWidth="1"/>
    <col min="13596" max="13822" width="9.140625" style="176"/>
    <col min="13823" max="13823" width="1.42578125" style="176" customWidth="1"/>
    <col min="13824" max="13824" width="3.42578125" style="176" customWidth="1"/>
    <col min="13825" max="13825" width="11.42578125" style="176" customWidth="1"/>
    <col min="13826" max="13826" width="7.28515625" style="176" customWidth="1"/>
    <col min="13827" max="13827" width="14.5703125" style="176" customWidth="1"/>
    <col min="13828" max="13828" width="7" style="176" customWidth="1"/>
    <col min="13829" max="13829" width="4.5703125" style="176" customWidth="1"/>
    <col min="13830" max="13830" width="7.140625" style="176" customWidth="1"/>
    <col min="13831" max="13839" width="0" style="176" hidden="1" customWidth="1"/>
    <col min="13840" max="13849" width="9.28515625" style="176" customWidth="1"/>
    <col min="13850" max="13850" width="8.7109375" style="176" customWidth="1"/>
    <col min="13851" max="13851" width="9.28515625" style="176" customWidth="1"/>
    <col min="13852" max="14078" width="9.140625" style="176"/>
    <col min="14079" max="14079" width="1.42578125" style="176" customWidth="1"/>
    <col min="14080" max="14080" width="3.42578125" style="176" customWidth="1"/>
    <col min="14081" max="14081" width="11.42578125" style="176" customWidth="1"/>
    <col min="14082" max="14082" width="7.28515625" style="176" customWidth="1"/>
    <col min="14083" max="14083" width="14.5703125" style="176" customWidth="1"/>
    <col min="14084" max="14084" width="7" style="176" customWidth="1"/>
    <col min="14085" max="14085" width="4.5703125" style="176" customWidth="1"/>
    <col min="14086" max="14086" width="7.140625" style="176" customWidth="1"/>
    <col min="14087" max="14095" width="0" style="176" hidden="1" customWidth="1"/>
    <col min="14096" max="14105" width="9.28515625" style="176" customWidth="1"/>
    <col min="14106" max="14106" width="8.7109375" style="176" customWidth="1"/>
    <col min="14107" max="14107" width="9.28515625" style="176" customWidth="1"/>
    <col min="14108" max="14334" width="9.140625" style="176"/>
    <col min="14335" max="14335" width="1.42578125" style="176" customWidth="1"/>
    <col min="14336" max="14336" width="3.42578125" style="176" customWidth="1"/>
    <col min="14337" max="14337" width="11.42578125" style="176" customWidth="1"/>
    <col min="14338" max="14338" width="7.28515625" style="176" customWidth="1"/>
    <col min="14339" max="14339" width="14.5703125" style="176" customWidth="1"/>
    <col min="14340" max="14340" width="7" style="176" customWidth="1"/>
    <col min="14341" max="14341" width="4.5703125" style="176" customWidth="1"/>
    <col min="14342" max="14342" width="7.140625" style="176" customWidth="1"/>
    <col min="14343" max="14351" width="0" style="176" hidden="1" customWidth="1"/>
    <col min="14352" max="14361" width="9.28515625" style="176" customWidth="1"/>
    <col min="14362" max="14362" width="8.7109375" style="176" customWidth="1"/>
    <col min="14363" max="14363" width="9.28515625" style="176" customWidth="1"/>
    <col min="14364" max="14590" width="9.140625" style="176"/>
    <col min="14591" max="14591" width="1.42578125" style="176" customWidth="1"/>
    <col min="14592" max="14592" width="3.42578125" style="176" customWidth="1"/>
    <col min="14593" max="14593" width="11.42578125" style="176" customWidth="1"/>
    <col min="14594" max="14594" width="7.28515625" style="176" customWidth="1"/>
    <col min="14595" max="14595" width="14.5703125" style="176" customWidth="1"/>
    <col min="14596" max="14596" width="7" style="176" customWidth="1"/>
    <col min="14597" max="14597" width="4.5703125" style="176" customWidth="1"/>
    <col min="14598" max="14598" width="7.140625" style="176" customWidth="1"/>
    <col min="14599" max="14607" width="0" style="176" hidden="1" customWidth="1"/>
    <col min="14608" max="14617" width="9.28515625" style="176" customWidth="1"/>
    <col min="14618" max="14618" width="8.7109375" style="176" customWidth="1"/>
    <col min="14619" max="14619" width="9.28515625" style="176" customWidth="1"/>
    <col min="14620" max="14846" width="9.140625" style="176"/>
    <col min="14847" max="14847" width="1.42578125" style="176" customWidth="1"/>
    <col min="14848" max="14848" width="3.42578125" style="176" customWidth="1"/>
    <col min="14849" max="14849" width="11.42578125" style="176" customWidth="1"/>
    <col min="14850" max="14850" width="7.28515625" style="176" customWidth="1"/>
    <col min="14851" max="14851" width="14.5703125" style="176" customWidth="1"/>
    <col min="14852" max="14852" width="7" style="176" customWidth="1"/>
    <col min="14853" max="14853" width="4.5703125" style="176" customWidth="1"/>
    <col min="14854" max="14854" width="7.140625" style="176" customWidth="1"/>
    <col min="14855" max="14863" width="0" style="176" hidden="1" customWidth="1"/>
    <col min="14864" max="14873" width="9.28515625" style="176" customWidth="1"/>
    <col min="14874" max="14874" width="8.7109375" style="176" customWidth="1"/>
    <col min="14875" max="14875" width="9.28515625" style="176" customWidth="1"/>
    <col min="14876" max="15102" width="9.140625" style="176"/>
    <col min="15103" max="15103" width="1.42578125" style="176" customWidth="1"/>
    <col min="15104" max="15104" width="3.42578125" style="176" customWidth="1"/>
    <col min="15105" max="15105" width="11.42578125" style="176" customWidth="1"/>
    <col min="15106" max="15106" width="7.28515625" style="176" customWidth="1"/>
    <col min="15107" max="15107" width="14.5703125" style="176" customWidth="1"/>
    <col min="15108" max="15108" width="7" style="176" customWidth="1"/>
    <col min="15109" max="15109" width="4.5703125" style="176" customWidth="1"/>
    <col min="15110" max="15110" width="7.140625" style="176" customWidth="1"/>
    <col min="15111" max="15119" width="0" style="176" hidden="1" customWidth="1"/>
    <col min="15120" max="15129" width="9.28515625" style="176" customWidth="1"/>
    <col min="15130" max="15130" width="8.7109375" style="176" customWidth="1"/>
    <col min="15131" max="15131" width="9.28515625" style="176" customWidth="1"/>
    <col min="15132" max="15358" width="9.140625" style="176"/>
    <col min="15359" max="15359" width="1.42578125" style="176" customWidth="1"/>
    <col min="15360" max="15360" width="3.42578125" style="176" customWidth="1"/>
    <col min="15361" max="15361" width="11.42578125" style="176" customWidth="1"/>
    <col min="15362" max="15362" width="7.28515625" style="176" customWidth="1"/>
    <col min="15363" max="15363" width="14.5703125" style="176" customWidth="1"/>
    <col min="15364" max="15364" width="7" style="176" customWidth="1"/>
    <col min="15365" max="15365" width="4.5703125" style="176" customWidth="1"/>
    <col min="15366" max="15366" width="7.140625" style="176" customWidth="1"/>
    <col min="15367" max="15375" width="0" style="176" hidden="1" customWidth="1"/>
    <col min="15376" max="15385" width="9.28515625" style="176" customWidth="1"/>
    <col min="15386" max="15386" width="8.7109375" style="176" customWidth="1"/>
    <col min="15387" max="15387" width="9.28515625" style="176" customWidth="1"/>
    <col min="15388" max="15614" width="9.140625" style="176"/>
    <col min="15615" max="15615" width="1.42578125" style="176" customWidth="1"/>
    <col min="15616" max="15616" width="3.42578125" style="176" customWidth="1"/>
    <col min="15617" max="15617" width="11.42578125" style="176" customWidth="1"/>
    <col min="15618" max="15618" width="7.28515625" style="176" customWidth="1"/>
    <col min="15619" max="15619" width="14.5703125" style="176" customWidth="1"/>
    <col min="15620" max="15620" width="7" style="176" customWidth="1"/>
    <col min="15621" max="15621" width="4.5703125" style="176" customWidth="1"/>
    <col min="15622" max="15622" width="7.140625" style="176" customWidth="1"/>
    <col min="15623" max="15631" width="0" style="176" hidden="1" customWidth="1"/>
    <col min="15632" max="15641" width="9.28515625" style="176" customWidth="1"/>
    <col min="15642" max="15642" width="8.7109375" style="176" customWidth="1"/>
    <col min="15643" max="15643" width="9.28515625" style="176" customWidth="1"/>
    <col min="15644" max="15870" width="9.140625" style="176"/>
    <col min="15871" max="15871" width="1.42578125" style="176" customWidth="1"/>
    <col min="15872" max="15872" width="3.42578125" style="176" customWidth="1"/>
    <col min="15873" max="15873" width="11.42578125" style="176" customWidth="1"/>
    <col min="15874" max="15874" width="7.28515625" style="176" customWidth="1"/>
    <col min="15875" max="15875" width="14.5703125" style="176" customWidth="1"/>
    <col min="15876" max="15876" width="7" style="176" customWidth="1"/>
    <col min="15877" max="15877" width="4.5703125" style="176" customWidth="1"/>
    <col min="15878" max="15878" width="7.140625" style="176" customWidth="1"/>
    <col min="15879" max="15887" width="0" style="176" hidden="1" customWidth="1"/>
    <col min="15888" max="15897" width="9.28515625" style="176" customWidth="1"/>
    <col min="15898" max="15898" width="8.7109375" style="176" customWidth="1"/>
    <col min="15899" max="15899" width="9.28515625" style="176" customWidth="1"/>
    <col min="15900" max="16126" width="9.140625" style="176"/>
    <col min="16127" max="16127" width="1.42578125" style="176" customWidth="1"/>
    <col min="16128" max="16128" width="3.42578125" style="176" customWidth="1"/>
    <col min="16129" max="16129" width="11.42578125" style="176" customWidth="1"/>
    <col min="16130" max="16130" width="7.28515625" style="176" customWidth="1"/>
    <col min="16131" max="16131" width="14.5703125" style="176" customWidth="1"/>
    <col min="16132" max="16132" width="7" style="176" customWidth="1"/>
    <col min="16133" max="16133" width="4.5703125" style="176" customWidth="1"/>
    <col min="16134" max="16134" width="7.140625" style="176" customWidth="1"/>
    <col min="16135" max="16143" width="0" style="176" hidden="1" customWidth="1"/>
    <col min="16144" max="16153" width="9.28515625" style="176" customWidth="1"/>
    <col min="16154" max="16154" width="8.7109375" style="176" customWidth="1"/>
    <col min="16155" max="16155" width="9.28515625" style="176" customWidth="1"/>
    <col min="16156" max="16384" width="9.140625" style="176"/>
  </cols>
  <sheetData>
    <row r="1" spans="1:27" s="224" customFormat="1" ht="11.25" customHeight="1" outlineLevel="1" x14ac:dyDescent="0.2">
      <c r="H1" s="225"/>
      <c r="I1" s="225"/>
      <c r="J1" s="385"/>
      <c r="K1" s="225"/>
      <c r="L1" s="225"/>
      <c r="M1" s="225"/>
      <c r="N1" s="225"/>
      <c r="O1" s="225"/>
      <c r="P1" s="225"/>
      <c r="AA1" s="226" t="s">
        <v>630</v>
      </c>
    </row>
    <row r="2" spans="1:27" s="224" customFormat="1" ht="9.75" customHeight="1" outlineLevel="1" x14ac:dyDescent="0.2">
      <c r="H2" s="225"/>
      <c r="I2" s="225"/>
      <c r="J2" s="385"/>
      <c r="K2" s="225"/>
      <c r="L2" s="225"/>
      <c r="M2" s="225"/>
      <c r="N2" s="225"/>
      <c r="O2" s="225"/>
      <c r="P2" s="226"/>
      <c r="AA2" s="226" t="s">
        <v>631</v>
      </c>
    </row>
    <row r="3" spans="1:27" s="224" customFormat="1" ht="9.75" customHeight="1" outlineLevel="1" x14ac:dyDescent="0.2">
      <c r="H3" s="225"/>
      <c r="I3" s="225"/>
      <c r="J3" s="385"/>
      <c r="K3" s="225"/>
      <c r="L3" s="225"/>
      <c r="M3" s="225"/>
      <c r="N3" s="225"/>
      <c r="O3" s="225"/>
      <c r="P3" s="226"/>
      <c r="AA3" s="226" t="s">
        <v>632</v>
      </c>
    </row>
    <row r="4" spans="1:27" s="227" customFormat="1" ht="6.75" customHeight="1" outlineLevel="1" x14ac:dyDescent="0.15">
      <c r="H4" s="228"/>
      <c r="I4" s="228"/>
      <c r="J4" s="386"/>
      <c r="K4" s="228"/>
      <c r="L4" s="228"/>
      <c r="M4" s="228"/>
      <c r="N4" s="228"/>
      <c r="O4" s="228"/>
      <c r="P4" s="228"/>
      <c r="Q4" s="228"/>
    </row>
    <row r="5" spans="1:27" s="229" customFormat="1" ht="12" outlineLevel="1" x14ac:dyDescent="0.2">
      <c r="H5" s="230" t="s">
        <v>1279</v>
      </c>
      <c r="I5" s="231"/>
      <c r="J5" s="387"/>
      <c r="K5" s="231"/>
      <c r="L5" s="237"/>
      <c r="M5" s="237"/>
      <c r="N5" s="238"/>
      <c r="O5" s="238"/>
      <c r="P5" s="231"/>
      <c r="Q5" s="232"/>
    </row>
    <row r="6" spans="1:27" s="224" customFormat="1" ht="9" customHeight="1" outlineLevel="1" x14ac:dyDescent="0.2">
      <c r="H6" s="225"/>
      <c r="I6" s="225"/>
      <c r="J6" s="385"/>
      <c r="K6" s="225"/>
      <c r="L6" s="237"/>
      <c r="M6" s="237"/>
      <c r="N6" s="239"/>
      <c r="O6" s="239"/>
      <c r="P6" s="225"/>
      <c r="Q6" s="225"/>
    </row>
    <row r="7" spans="1:27" s="224" customFormat="1" ht="10.5" outlineLevel="1" x14ac:dyDescent="0.2">
      <c r="A7" s="233" t="s">
        <v>633</v>
      </c>
      <c r="B7" s="233"/>
      <c r="C7" s="233"/>
      <c r="D7" s="380" t="str">
        <f>'Пр 1 (произв)'!M5</f>
        <v>Муниципальное предприятие Заполярного района "Севержилкомсервис"</v>
      </c>
      <c r="E7" s="381"/>
      <c r="F7" s="381"/>
      <c r="G7" s="233"/>
      <c r="H7" s="233"/>
      <c r="I7" s="233"/>
      <c r="J7" s="388"/>
      <c r="K7" s="233"/>
      <c r="L7" s="237"/>
      <c r="M7" s="237"/>
      <c r="N7" s="240"/>
      <c r="O7" s="240"/>
      <c r="P7" s="233"/>
      <c r="Q7" s="233"/>
    </row>
    <row r="8" spans="1:27" s="224" customFormat="1" ht="9" customHeight="1" outlineLevel="1" x14ac:dyDescent="0.2">
      <c r="A8" s="233"/>
      <c r="B8" s="233"/>
      <c r="C8" s="233"/>
      <c r="D8" s="882" t="s">
        <v>3</v>
      </c>
      <c r="E8" s="882"/>
      <c r="F8" s="882"/>
      <c r="G8" s="233"/>
      <c r="H8" s="233"/>
      <c r="I8" s="233"/>
      <c r="J8" s="388"/>
      <c r="K8" s="233"/>
      <c r="L8" s="237"/>
      <c r="M8" s="237"/>
      <c r="N8" s="240"/>
      <c r="O8" s="240"/>
      <c r="P8" s="233"/>
      <c r="Q8" s="233"/>
    </row>
    <row r="9" spans="1:27" s="224" customFormat="1" ht="10.5" outlineLevel="1" x14ac:dyDescent="0.2">
      <c r="A9" s="233"/>
      <c r="B9" s="233"/>
      <c r="D9" s="226" t="s">
        <v>634</v>
      </c>
      <c r="E9" s="752" t="s">
        <v>1323</v>
      </c>
      <c r="F9" s="752"/>
      <c r="G9" s="233"/>
      <c r="H9" s="233"/>
      <c r="I9" s="233"/>
      <c r="J9" s="388"/>
      <c r="K9" s="233"/>
      <c r="L9" s="237"/>
      <c r="M9" s="237"/>
      <c r="N9" s="240"/>
      <c r="O9" s="240"/>
      <c r="P9" s="233"/>
      <c r="Q9" s="233"/>
    </row>
    <row r="10" spans="1:27" s="224" customFormat="1" ht="10.5" outlineLevel="1" x14ac:dyDescent="0.2">
      <c r="A10" s="233"/>
      <c r="B10" s="233"/>
      <c r="D10" s="233"/>
      <c r="E10" s="226" t="s">
        <v>635</v>
      </c>
      <c r="F10" s="268" t="s">
        <v>510</v>
      </c>
      <c r="G10" s="233" t="s">
        <v>5</v>
      </c>
      <c r="H10" s="233"/>
      <c r="I10" s="233"/>
      <c r="J10" s="388"/>
      <c r="K10" s="233"/>
      <c r="L10" s="240"/>
      <c r="M10" s="237"/>
      <c r="N10" s="240"/>
      <c r="O10" s="240"/>
      <c r="P10" s="233"/>
      <c r="Q10" s="233"/>
    </row>
    <row r="11" spans="1:27" s="224" customFormat="1" ht="10.5" outlineLevel="1" x14ac:dyDescent="0.2">
      <c r="A11" s="233"/>
      <c r="B11" s="233"/>
      <c r="C11" s="233"/>
      <c r="D11" s="233"/>
      <c r="E11" s="233"/>
      <c r="F11" s="233"/>
      <c r="G11" s="233"/>
      <c r="H11" s="233"/>
      <c r="I11" s="233"/>
      <c r="J11" s="388"/>
      <c r="K11" s="233"/>
      <c r="L11" s="240"/>
      <c r="M11" s="237"/>
      <c r="N11" s="240"/>
      <c r="O11" s="240"/>
      <c r="P11" s="233"/>
      <c r="Q11" s="233"/>
    </row>
    <row r="12" spans="1:27" s="224" customFormat="1" ht="10.5" outlineLevel="1" x14ac:dyDescent="0.2">
      <c r="A12" s="233" t="s">
        <v>636</v>
      </c>
      <c r="B12" s="233"/>
      <c r="C12" s="233"/>
      <c r="D12" s="233"/>
      <c r="E12" s="233"/>
      <c r="F12" s="233"/>
      <c r="G12" s="233"/>
      <c r="H12" s="233"/>
      <c r="I12" s="233"/>
      <c r="J12" s="388"/>
      <c r="K12" s="233"/>
      <c r="L12" s="240"/>
      <c r="M12" s="237"/>
      <c r="N12" s="237"/>
      <c r="O12" s="240"/>
      <c r="P12" s="233"/>
      <c r="Q12" s="233"/>
    </row>
    <row r="13" spans="1:27" s="224" customFormat="1" ht="10.5" outlineLevel="1" x14ac:dyDescent="0.2">
      <c r="A13" s="233" t="s">
        <v>637</v>
      </c>
      <c r="B13" s="752"/>
      <c r="C13" s="752"/>
      <c r="D13" s="752"/>
      <c r="E13" s="752"/>
      <c r="F13" s="752"/>
      <c r="G13" s="234"/>
      <c r="H13" s="233"/>
      <c r="I13" s="233"/>
      <c r="J13" s="388"/>
      <c r="K13" s="233"/>
      <c r="L13" s="241"/>
      <c r="M13" s="237"/>
      <c r="N13" s="240"/>
      <c r="O13" s="237"/>
      <c r="P13" s="233"/>
      <c r="Q13" s="233"/>
    </row>
    <row r="14" spans="1:27" s="224" customFormat="1" ht="12.75" customHeight="1" outlineLevel="1" x14ac:dyDescent="0.2">
      <c r="B14" s="382" t="s">
        <v>7</v>
      </c>
      <c r="C14" s="382"/>
      <c r="D14" s="382"/>
      <c r="E14" s="382"/>
      <c r="F14" s="382"/>
      <c r="G14" s="235"/>
      <c r="H14" s="233"/>
      <c r="I14" s="233"/>
      <c r="J14" s="388"/>
      <c r="K14" s="233"/>
      <c r="L14" s="233"/>
      <c r="M14" s="233"/>
      <c r="N14" s="233"/>
      <c r="O14" s="233"/>
      <c r="P14" s="233"/>
      <c r="Q14" s="233"/>
    </row>
    <row r="15" spans="1:27" s="178" customFormat="1" ht="14.25" customHeight="1" outlineLevel="1" thickBot="1" x14ac:dyDescent="0.3">
      <c r="A15" s="753" t="s">
        <v>638</v>
      </c>
      <c r="B15" s="753"/>
      <c r="C15" s="753"/>
      <c r="D15" s="753"/>
      <c r="E15" s="753"/>
      <c r="F15" s="753"/>
      <c r="G15" s="753"/>
      <c r="H15" s="753"/>
      <c r="I15" s="753"/>
      <c r="J15" s="753"/>
      <c r="K15" s="753"/>
      <c r="L15" s="753"/>
      <c r="M15" s="753"/>
      <c r="N15" s="753"/>
      <c r="O15" s="753"/>
      <c r="P15" s="753"/>
      <c r="Q15" s="753"/>
      <c r="R15" s="753"/>
      <c r="S15" s="753"/>
      <c r="T15" s="753"/>
      <c r="U15" s="753"/>
      <c r="V15" s="753"/>
      <c r="W15" s="753"/>
      <c r="X15" s="753"/>
      <c r="Y15" s="753"/>
      <c r="Z15" s="753"/>
      <c r="AA15" s="753"/>
    </row>
    <row r="16" spans="1:27" s="179" customFormat="1" ht="20.25" customHeight="1" x14ac:dyDescent="0.2">
      <c r="A16" s="761" t="s">
        <v>472</v>
      </c>
      <c r="B16" s="762"/>
      <c r="C16" s="765" t="s">
        <v>639</v>
      </c>
      <c r="D16" s="766"/>
      <c r="E16" s="766"/>
      <c r="F16" s="766"/>
      <c r="G16" s="762"/>
      <c r="H16" s="769" t="s">
        <v>640</v>
      </c>
      <c r="I16" s="389" t="s">
        <v>641</v>
      </c>
      <c r="J16" s="243" t="s">
        <v>642</v>
      </c>
      <c r="K16" s="270" t="s">
        <v>643</v>
      </c>
      <c r="L16" s="771" t="s">
        <v>644</v>
      </c>
      <c r="M16" s="755"/>
      <c r="N16" s="754" t="s">
        <v>645</v>
      </c>
      <c r="O16" s="755"/>
      <c r="P16" s="754">
        <v>2021</v>
      </c>
      <c r="Q16" s="755"/>
      <c r="R16" s="754">
        <v>2022</v>
      </c>
      <c r="S16" s="755"/>
      <c r="T16" s="754">
        <v>2023</v>
      </c>
      <c r="U16" s="755"/>
      <c r="V16" s="754">
        <v>2024</v>
      </c>
      <c r="W16" s="755"/>
      <c r="X16" s="754">
        <v>2025</v>
      </c>
      <c r="Y16" s="755"/>
      <c r="Z16" s="754" t="s">
        <v>111</v>
      </c>
      <c r="AA16" s="756"/>
    </row>
    <row r="17" spans="1:27" s="179" customFormat="1" ht="28.5" customHeight="1" x14ac:dyDescent="0.2">
      <c r="A17" s="763"/>
      <c r="B17" s="764"/>
      <c r="C17" s="767"/>
      <c r="D17" s="768"/>
      <c r="E17" s="768"/>
      <c r="F17" s="768"/>
      <c r="G17" s="764"/>
      <c r="H17" s="770"/>
      <c r="I17" s="180" t="s">
        <v>651</v>
      </c>
      <c r="J17" s="244" t="s">
        <v>651</v>
      </c>
      <c r="K17" s="180" t="s">
        <v>651</v>
      </c>
      <c r="L17" s="180" t="s">
        <v>22</v>
      </c>
      <c r="M17" s="180" t="s">
        <v>651</v>
      </c>
      <c r="N17" s="180" t="s">
        <v>22</v>
      </c>
      <c r="O17" s="180" t="s">
        <v>28</v>
      </c>
      <c r="P17" s="180" t="s">
        <v>22</v>
      </c>
      <c r="Q17" s="180" t="s">
        <v>28</v>
      </c>
      <c r="R17" s="180" t="s">
        <v>22</v>
      </c>
      <c r="S17" s="180" t="s">
        <v>28</v>
      </c>
      <c r="T17" s="180" t="s">
        <v>22</v>
      </c>
      <c r="U17" s="180" t="s">
        <v>28</v>
      </c>
      <c r="V17" s="180" t="s">
        <v>22</v>
      </c>
      <c r="W17" s="180" t="s">
        <v>28</v>
      </c>
      <c r="X17" s="180" t="s">
        <v>22</v>
      </c>
      <c r="Y17" s="180" t="s">
        <v>28</v>
      </c>
      <c r="Z17" s="180" t="s">
        <v>95</v>
      </c>
      <c r="AA17" s="181" t="s">
        <v>28</v>
      </c>
    </row>
    <row r="18" spans="1:27" s="184" customFormat="1" ht="9" thickBot="1" x14ac:dyDescent="0.3">
      <c r="A18" s="757">
        <v>1</v>
      </c>
      <c r="B18" s="758"/>
      <c r="C18" s="759">
        <v>2</v>
      </c>
      <c r="D18" s="760"/>
      <c r="E18" s="760"/>
      <c r="F18" s="760"/>
      <c r="G18" s="758"/>
      <c r="H18" s="182">
        <v>3</v>
      </c>
      <c r="I18" s="183">
        <v>6</v>
      </c>
      <c r="J18" s="245">
        <v>8</v>
      </c>
      <c r="K18" s="183">
        <v>10</v>
      </c>
      <c r="L18" s="183">
        <v>11</v>
      </c>
      <c r="M18" s="183">
        <v>12</v>
      </c>
      <c r="N18" s="183">
        <v>13</v>
      </c>
      <c r="O18" s="183">
        <v>14</v>
      </c>
      <c r="P18" s="183">
        <v>4</v>
      </c>
      <c r="Q18" s="183">
        <v>5</v>
      </c>
      <c r="R18" s="183">
        <v>6</v>
      </c>
      <c r="S18" s="183">
        <v>7</v>
      </c>
      <c r="T18" s="183">
        <v>8</v>
      </c>
      <c r="U18" s="183">
        <v>9</v>
      </c>
      <c r="V18" s="183">
        <v>10</v>
      </c>
      <c r="W18" s="183">
        <v>11</v>
      </c>
      <c r="X18" s="183">
        <v>12</v>
      </c>
      <c r="Y18" s="183">
        <v>13</v>
      </c>
      <c r="Z18" s="183">
        <v>14</v>
      </c>
      <c r="AA18" s="183">
        <v>15</v>
      </c>
    </row>
    <row r="19" spans="1:27" s="185" customFormat="1" ht="15.75" customHeight="1" thickBot="1" x14ac:dyDescent="0.3">
      <c r="A19" s="777" t="s">
        <v>652</v>
      </c>
      <c r="B19" s="778"/>
      <c r="C19" s="778"/>
      <c r="D19" s="778"/>
      <c r="E19" s="778"/>
      <c r="F19" s="778"/>
      <c r="G19" s="778"/>
      <c r="H19" s="778"/>
      <c r="I19" s="778"/>
      <c r="J19" s="778"/>
      <c r="K19" s="778"/>
      <c r="L19" s="778"/>
      <c r="M19" s="778"/>
      <c r="N19" s="778"/>
      <c r="O19" s="778"/>
      <c r="P19" s="778"/>
      <c r="Q19" s="778"/>
      <c r="R19" s="778"/>
      <c r="S19" s="778"/>
      <c r="T19" s="778"/>
      <c r="U19" s="778"/>
      <c r="V19" s="778"/>
      <c r="W19" s="778"/>
      <c r="X19" s="778"/>
      <c r="Y19" s="778"/>
      <c r="Z19" s="778"/>
      <c r="AA19" s="779"/>
    </row>
    <row r="20" spans="1:27" s="186" customFormat="1" ht="9.75" customHeight="1" x14ac:dyDescent="0.25">
      <c r="A20" s="780" t="s">
        <v>653</v>
      </c>
      <c r="B20" s="781"/>
      <c r="C20" s="782" t="s">
        <v>654</v>
      </c>
      <c r="D20" s="783"/>
      <c r="E20" s="783"/>
      <c r="F20" s="783"/>
      <c r="G20" s="784"/>
      <c r="H20" s="400" t="s">
        <v>655</v>
      </c>
      <c r="I20" s="401">
        <f>I21+I25+I26+I27+I28+I29+I30+I31+I34</f>
        <v>291.62100000000004</v>
      </c>
      <c r="J20" s="402">
        <f>J21+J25+J26+J27+J28+J29+J30+J31+J34</f>
        <v>1336.2690656600003</v>
      </c>
      <c r="K20" s="402">
        <f>K21+K25+K26+K27+K28+K29+K30+K31+K34</f>
        <v>1406.1746223300001</v>
      </c>
      <c r="L20" s="403">
        <f t="shared" ref="L20:AA20" si="0">L21+L25+L26+L27+L28+L29+L30+L31+L34</f>
        <v>0</v>
      </c>
      <c r="M20" s="402">
        <f t="shared" si="0"/>
        <v>1625.7903511499999</v>
      </c>
      <c r="N20" s="401">
        <f t="shared" si="0"/>
        <v>1893.1094357431998</v>
      </c>
      <c r="O20" s="401">
        <f t="shared" si="0"/>
        <v>0</v>
      </c>
      <c r="P20" s="404">
        <f t="shared" si="0"/>
        <v>2007.4597902395944</v>
      </c>
      <c r="Q20" s="404"/>
      <c r="R20" s="404">
        <f t="shared" si="0"/>
        <v>2104.8056412465116</v>
      </c>
      <c r="S20" s="404"/>
      <c r="T20" s="404">
        <f t="shared" si="0"/>
        <v>0</v>
      </c>
      <c r="U20" s="404"/>
      <c r="V20" s="404">
        <f t="shared" si="0"/>
        <v>0</v>
      </c>
      <c r="W20" s="404"/>
      <c r="X20" s="404">
        <f t="shared" si="0"/>
        <v>0</v>
      </c>
      <c r="Y20" s="404"/>
      <c r="Z20" s="404">
        <f>Z21+Z25+Z26+Z27+Z28+Z29+Z30+Z31+Z34</f>
        <v>6005.3748672293068</v>
      </c>
      <c r="AA20" s="404">
        <f t="shared" si="0"/>
        <v>0</v>
      </c>
    </row>
    <row r="21" spans="1:27" s="186" customFormat="1" ht="8.25" customHeight="1" x14ac:dyDescent="0.25">
      <c r="A21" s="772" t="s">
        <v>573</v>
      </c>
      <c r="B21" s="773"/>
      <c r="C21" s="774" t="s">
        <v>656</v>
      </c>
      <c r="D21" s="775"/>
      <c r="E21" s="775"/>
      <c r="F21" s="775"/>
      <c r="G21" s="776"/>
      <c r="H21" s="187" t="s">
        <v>655</v>
      </c>
      <c r="I21" s="188">
        <f t="shared" ref="I21:M21" si="1">I22+I23+I24</f>
        <v>0</v>
      </c>
      <c r="J21" s="236">
        <f t="shared" si="1"/>
        <v>576.72850498000003</v>
      </c>
      <c r="K21" s="236">
        <f t="shared" si="1"/>
        <v>582.20117880000009</v>
      </c>
      <c r="L21" s="236">
        <f t="shared" si="1"/>
        <v>0</v>
      </c>
      <c r="M21" s="236">
        <f t="shared" si="1"/>
        <v>723.04282491000004</v>
      </c>
      <c r="N21" s="236">
        <v>792.8</v>
      </c>
      <c r="O21" s="236"/>
      <c r="P21" s="236">
        <f>808.065+'Пр 1 (произв)'!AS17</f>
        <v>863.13797706666674</v>
      </c>
      <c r="Q21" s="188">
        <f t="shared" ref="Q21:Y21" si="2">Q22+Q23+Q24</f>
        <v>0</v>
      </c>
      <c r="R21" s="205">
        <f>838.9+'Пр 1 (произв)'!BC17</f>
        <v>914.71095554666658</v>
      </c>
      <c r="S21" s="188">
        <f t="shared" si="2"/>
        <v>0</v>
      </c>
      <c r="T21" s="188">
        <f t="shared" si="2"/>
        <v>0</v>
      </c>
      <c r="U21" s="188">
        <f t="shared" si="2"/>
        <v>0</v>
      </c>
      <c r="V21" s="188">
        <f t="shared" si="2"/>
        <v>0</v>
      </c>
      <c r="W21" s="188">
        <f t="shared" si="2"/>
        <v>0</v>
      </c>
      <c r="X21" s="188">
        <f t="shared" si="2"/>
        <v>0</v>
      </c>
      <c r="Y21" s="188">
        <f t="shared" si="2"/>
        <v>0</v>
      </c>
      <c r="Z21" s="236">
        <f>N21+P21+R21</f>
        <v>2570.6489326133333</v>
      </c>
      <c r="AA21" s="236">
        <f>O21+Q21+S21</f>
        <v>0</v>
      </c>
    </row>
    <row r="22" spans="1:27" s="186" customFormat="1" ht="16.5" customHeight="1" x14ac:dyDescent="0.25">
      <c r="A22" s="772" t="s">
        <v>574</v>
      </c>
      <c r="B22" s="773"/>
      <c r="C22" s="774" t="s">
        <v>657</v>
      </c>
      <c r="D22" s="775"/>
      <c r="E22" s="775"/>
      <c r="F22" s="775"/>
      <c r="G22" s="776"/>
      <c r="H22" s="187"/>
      <c r="I22" s="223"/>
      <c r="J22" s="379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199"/>
    </row>
    <row r="23" spans="1:27" s="186" customFormat="1" ht="16.5" customHeight="1" x14ac:dyDescent="0.25">
      <c r="A23" s="772" t="s">
        <v>575</v>
      </c>
      <c r="B23" s="773"/>
      <c r="C23" s="774" t="s">
        <v>658</v>
      </c>
      <c r="D23" s="775"/>
      <c r="E23" s="775"/>
      <c r="F23" s="775"/>
      <c r="G23" s="776"/>
      <c r="H23" s="187" t="s">
        <v>655</v>
      </c>
      <c r="I23" s="223"/>
      <c r="J23" s="379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199"/>
    </row>
    <row r="24" spans="1:27" s="186" customFormat="1" ht="16.5" customHeight="1" x14ac:dyDescent="0.25">
      <c r="A24" s="772" t="s">
        <v>576</v>
      </c>
      <c r="B24" s="773"/>
      <c r="C24" s="774" t="s">
        <v>659</v>
      </c>
      <c r="D24" s="775"/>
      <c r="E24" s="775"/>
      <c r="F24" s="775"/>
      <c r="G24" s="776"/>
      <c r="H24" s="187" t="s">
        <v>655</v>
      </c>
      <c r="I24" s="188"/>
      <c r="J24" s="236">
        <f>272008446.06/1000000+346212872.92/1000000-41492814/1000000</f>
        <v>576.72850498000003</v>
      </c>
      <c r="K24" s="236">
        <f>621189006.33/1000000-38987827.53/1000000</f>
        <v>582.20117880000009</v>
      </c>
      <c r="L24" s="188"/>
      <c r="M24" s="236">
        <f>773124758.85/1000000-50081933.94/1000000</f>
        <v>723.04282491000004</v>
      </c>
      <c r="N24" s="236">
        <f>N21</f>
        <v>792.8</v>
      </c>
      <c r="O24" s="188"/>
      <c r="P24" s="236">
        <f>P21</f>
        <v>863.13797706666674</v>
      </c>
      <c r="Q24" s="188"/>
      <c r="R24" s="236">
        <f>R21</f>
        <v>914.71095554666658</v>
      </c>
      <c r="S24" s="188"/>
      <c r="T24" s="188"/>
      <c r="U24" s="188"/>
      <c r="V24" s="188"/>
      <c r="W24" s="188"/>
      <c r="X24" s="188"/>
      <c r="Y24" s="188"/>
      <c r="Z24" s="236">
        <f t="shared" ref="Z24:Z34" si="3">N24+P24+R24</f>
        <v>2570.6489326133333</v>
      </c>
      <c r="AA24" s="236">
        <f t="shared" ref="AA24:AA34" si="4">O24+Q24+S24</f>
        <v>0</v>
      </c>
    </row>
    <row r="25" spans="1:27" s="186" customFormat="1" ht="8.1" customHeight="1" x14ac:dyDescent="0.25">
      <c r="A25" s="772" t="s">
        <v>578</v>
      </c>
      <c r="B25" s="773"/>
      <c r="C25" s="774" t="s">
        <v>660</v>
      </c>
      <c r="D25" s="775"/>
      <c r="E25" s="775"/>
      <c r="F25" s="775"/>
      <c r="G25" s="776"/>
      <c r="H25" s="187" t="s">
        <v>655</v>
      </c>
      <c r="I25" s="188"/>
      <c r="J25" s="236">
        <f>366773055.8/1000000+824098.44/1000000+174389947.07/1000000-56237705.67/1000000</f>
        <v>485.74939564000005</v>
      </c>
      <c r="K25" s="236">
        <f>563380090.11/1000000-53309848.12/1000000</f>
        <v>510.07024199</v>
      </c>
      <c r="L25" s="188"/>
      <c r="M25" s="236">
        <f>575132982.14/1000000-56375199.34/1000000</f>
        <v>518.75778279999997</v>
      </c>
      <c r="N25" s="188">
        <v>552.79999999999995</v>
      </c>
      <c r="O25" s="188"/>
      <c r="P25" s="188">
        <f>N25*'Пр 15 (произв)'!J13/100</f>
        <v>574.91199999999992</v>
      </c>
      <c r="Q25" s="188"/>
      <c r="R25" s="188">
        <f>P25*'Пр 15 (произв)'!K13/100</f>
        <v>597.90847999999994</v>
      </c>
      <c r="S25" s="188"/>
      <c r="T25" s="188"/>
      <c r="U25" s="188"/>
      <c r="V25" s="188"/>
      <c r="W25" s="188"/>
      <c r="X25" s="188"/>
      <c r="Y25" s="188"/>
      <c r="Z25" s="236">
        <f t="shared" si="3"/>
        <v>1725.62048</v>
      </c>
      <c r="AA25" s="236">
        <f t="shared" si="4"/>
        <v>0</v>
      </c>
    </row>
    <row r="26" spans="1:27" s="186" customFormat="1" ht="8.1" customHeight="1" x14ac:dyDescent="0.25">
      <c r="A26" s="772" t="s">
        <v>583</v>
      </c>
      <c r="B26" s="773"/>
      <c r="C26" s="774" t="s">
        <v>661</v>
      </c>
      <c r="D26" s="775"/>
      <c r="E26" s="775"/>
      <c r="F26" s="775"/>
      <c r="G26" s="776"/>
      <c r="H26" s="187" t="s">
        <v>655</v>
      </c>
      <c r="I26" s="188">
        <v>286.12900000000002</v>
      </c>
      <c r="J26" s="236"/>
      <c r="K26" s="189"/>
      <c r="L26" s="189"/>
      <c r="M26" s="189"/>
      <c r="N26" s="189"/>
      <c r="O26" s="189"/>
      <c r="P26" s="190"/>
      <c r="Q26" s="190"/>
      <c r="R26" s="190"/>
      <c r="S26" s="191"/>
      <c r="T26" s="190"/>
      <c r="U26" s="191"/>
      <c r="V26" s="191"/>
      <c r="W26" s="191"/>
      <c r="X26" s="191"/>
      <c r="Y26" s="191"/>
      <c r="Z26" s="236">
        <f t="shared" si="3"/>
        <v>0</v>
      </c>
      <c r="AA26" s="236">
        <f t="shared" si="4"/>
        <v>0</v>
      </c>
    </row>
    <row r="27" spans="1:27" s="186" customFormat="1" ht="8.1" customHeight="1" x14ac:dyDescent="0.25">
      <c r="A27" s="772" t="s">
        <v>588</v>
      </c>
      <c r="B27" s="773"/>
      <c r="C27" s="774" t="s">
        <v>662</v>
      </c>
      <c r="D27" s="775"/>
      <c r="E27" s="775"/>
      <c r="F27" s="775"/>
      <c r="G27" s="776"/>
      <c r="H27" s="187" t="s">
        <v>655</v>
      </c>
      <c r="I27" s="188"/>
      <c r="J27" s="236"/>
      <c r="K27" s="188"/>
      <c r="L27" s="192"/>
      <c r="M27" s="188"/>
      <c r="N27" s="192"/>
      <c r="O27" s="188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236">
        <f t="shared" si="3"/>
        <v>0</v>
      </c>
      <c r="AA27" s="236">
        <f t="shared" si="4"/>
        <v>0</v>
      </c>
    </row>
    <row r="28" spans="1:27" s="186" customFormat="1" ht="8.1" customHeight="1" x14ac:dyDescent="0.25">
      <c r="A28" s="772" t="s">
        <v>591</v>
      </c>
      <c r="B28" s="773"/>
      <c r="C28" s="774" t="s">
        <v>663</v>
      </c>
      <c r="D28" s="775"/>
      <c r="E28" s="775"/>
      <c r="F28" s="775"/>
      <c r="G28" s="776"/>
      <c r="H28" s="187" t="s">
        <v>655</v>
      </c>
      <c r="I28" s="188">
        <v>0.58199999999999996</v>
      </c>
      <c r="J28" s="236">
        <f>327016.75/1000000-49883.99/1000000</f>
        <v>0.27713276000000003</v>
      </c>
      <c r="K28" s="236">
        <f>46725.8/1000000-7127.7/1000000</f>
        <v>3.9598100000000004E-2</v>
      </c>
      <c r="L28" s="192"/>
      <c r="M28" s="236">
        <f>40726.84/1000000-6787.89/1000000</f>
        <v>3.3938949999999996E-2</v>
      </c>
      <c r="N28" s="192">
        <f>M28*'Пр 15 (произв)'!$I$13/100</f>
        <v>3.4957118499999995E-2</v>
      </c>
      <c r="O28" s="189"/>
      <c r="P28" s="191">
        <f>N28*'Пр 15 (произв)'!$J$13/100</f>
        <v>3.6355403239999994E-2</v>
      </c>
      <c r="Q28" s="191"/>
      <c r="R28" s="191">
        <f>P28*'Пр 15 (произв)'!$K$13/100</f>
        <v>3.7809619369599992E-2</v>
      </c>
      <c r="S28" s="191"/>
      <c r="T28" s="191"/>
      <c r="U28" s="191"/>
      <c r="V28" s="191"/>
      <c r="W28" s="191"/>
      <c r="X28" s="191"/>
      <c r="Y28" s="191"/>
      <c r="Z28" s="236">
        <f t="shared" si="3"/>
        <v>0.10912214110959999</v>
      </c>
      <c r="AA28" s="236">
        <f t="shared" si="4"/>
        <v>0</v>
      </c>
    </row>
    <row r="29" spans="1:27" s="186" customFormat="1" ht="8.1" customHeight="1" x14ac:dyDescent="0.25">
      <c r="A29" s="772" t="s">
        <v>595</v>
      </c>
      <c r="B29" s="773"/>
      <c r="C29" s="774" t="s">
        <v>664</v>
      </c>
      <c r="D29" s="775"/>
      <c r="E29" s="775"/>
      <c r="F29" s="775"/>
      <c r="G29" s="776"/>
      <c r="H29" s="187" t="s">
        <v>655</v>
      </c>
      <c r="I29" s="188"/>
      <c r="J29" s="236"/>
      <c r="K29" s="188"/>
      <c r="L29" s="188"/>
      <c r="M29" s="188"/>
      <c r="N29" s="188"/>
      <c r="O29" s="188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236">
        <f t="shared" si="3"/>
        <v>0</v>
      </c>
      <c r="AA29" s="236">
        <f t="shared" si="4"/>
        <v>0</v>
      </c>
    </row>
    <row r="30" spans="1:27" s="186" customFormat="1" ht="8.1" customHeight="1" x14ac:dyDescent="0.25">
      <c r="A30" s="772" t="s">
        <v>597</v>
      </c>
      <c r="B30" s="773"/>
      <c r="C30" s="774" t="s">
        <v>665</v>
      </c>
      <c r="D30" s="775"/>
      <c r="E30" s="775"/>
      <c r="F30" s="775"/>
      <c r="G30" s="776"/>
      <c r="H30" s="187" t="s">
        <v>655</v>
      </c>
      <c r="I30" s="188"/>
      <c r="J30" s="236"/>
      <c r="K30" s="188"/>
      <c r="L30" s="188"/>
      <c r="M30" s="188"/>
      <c r="N30" s="188"/>
      <c r="O30" s="188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236">
        <f t="shared" si="3"/>
        <v>0</v>
      </c>
      <c r="AA30" s="236">
        <f t="shared" si="4"/>
        <v>0</v>
      </c>
    </row>
    <row r="31" spans="1:27" s="186" customFormat="1" ht="16.5" customHeight="1" x14ac:dyDescent="0.25">
      <c r="A31" s="772" t="s">
        <v>666</v>
      </c>
      <c r="B31" s="773"/>
      <c r="C31" s="774" t="s">
        <v>667</v>
      </c>
      <c r="D31" s="775"/>
      <c r="E31" s="775"/>
      <c r="F31" s="775"/>
      <c r="G31" s="776"/>
      <c r="H31" s="187" t="s">
        <v>655</v>
      </c>
      <c r="I31" s="188"/>
      <c r="J31" s="236"/>
      <c r="K31" s="188"/>
      <c r="L31" s="188"/>
      <c r="M31" s="188"/>
      <c r="N31" s="188"/>
      <c r="O31" s="188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236">
        <f t="shared" si="3"/>
        <v>0</v>
      </c>
      <c r="AA31" s="236">
        <f t="shared" si="4"/>
        <v>0</v>
      </c>
    </row>
    <row r="32" spans="1:27" s="186" customFormat="1" ht="8.1" customHeight="1" x14ac:dyDescent="0.25">
      <c r="A32" s="772" t="s">
        <v>668</v>
      </c>
      <c r="B32" s="773"/>
      <c r="C32" s="790" t="s">
        <v>669</v>
      </c>
      <c r="D32" s="791"/>
      <c r="E32" s="791"/>
      <c r="F32" s="791"/>
      <c r="G32" s="792"/>
      <c r="H32" s="187" t="s">
        <v>655</v>
      </c>
      <c r="I32" s="188"/>
      <c r="J32" s="236"/>
      <c r="K32" s="188"/>
      <c r="L32" s="188"/>
      <c r="M32" s="188"/>
      <c r="N32" s="188"/>
      <c r="O32" s="188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236">
        <f t="shared" si="3"/>
        <v>0</v>
      </c>
      <c r="AA32" s="236">
        <f t="shared" si="4"/>
        <v>0</v>
      </c>
    </row>
    <row r="33" spans="1:28" s="186" customFormat="1" ht="8.1" customHeight="1" x14ac:dyDescent="0.25">
      <c r="A33" s="772" t="s">
        <v>670</v>
      </c>
      <c r="B33" s="773"/>
      <c r="C33" s="790" t="s">
        <v>671</v>
      </c>
      <c r="D33" s="791"/>
      <c r="E33" s="791"/>
      <c r="F33" s="791"/>
      <c r="G33" s="792"/>
      <c r="H33" s="187" t="s">
        <v>655</v>
      </c>
      <c r="I33" s="188"/>
      <c r="J33" s="236"/>
      <c r="K33" s="188"/>
      <c r="L33" s="188"/>
      <c r="M33" s="188"/>
      <c r="N33" s="188"/>
      <c r="O33" s="188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236">
        <f t="shared" si="3"/>
        <v>0</v>
      </c>
      <c r="AA33" s="236">
        <f t="shared" si="4"/>
        <v>0</v>
      </c>
    </row>
    <row r="34" spans="1:28" s="186" customFormat="1" ht="8.1" customHeight="1" x14ac:dyDescent="0.25">
      <c r="A34" s="772" t="s">
        <v>672</v>
      </c>
      <c r="B34" s="773"/>
      <c r="C34" s="774" t="s">
        <v>673</v>
      </c>
      <c r="D34" s="775"/>
      <c r="E34" s="775"/>
      <c r="F34" s="775"/>
      <c r="G34" s="776"/>
      <c r="H34" s="187" t="s">
        <v>655</v>
      </c>
      <c r="I34" s="192">
        <v>4.91</v>
      </c>
      <c r="J34" s="236">
        <f>(1449489.52+126426.23+945822.85+7697248.66+83701638.6+552847.72+25355410.54+2687940)/1000000+(2694412.22+113813218.93+53046067.5)/1000000-(116336894.15-49883.99-56237705.67-41492814)/1000000</f>
        <v>273.51403228000004</v>
      </c>
      <c r="K34" s="236">
        <f>(20636762.67+16673717.31+221126024.8+19312402.03+57706148.42)/1000000-(113896255.14-7127.7-53309848.12-38987827.53)/1000000</f>
        <v>313.86360344000008</v>
      </c>
      <c r="L34" s="188"/>
      <c r="M34" s="236">
        <f>(151906.36+65595059.21+30360+12000000+18433213.47+241499817.62+3089928.17+24279035.28+47186974.32)/1000000-(134774411.11-6787.89-56375199.34-50081933.94)/1000000</f>
        <v>383.95580448999999</v>
      </c>
      <c r="N34" s="192">
        <f>M34*'Пр 15 (произв)'!$I$13/100+152</f>
        <v>547.47447862469994</v>
      </c>
      <c r="O34" s="189"/>
      <c r="P34" s="191">
        <f>N34*'Пр 15 (произв)'!$J$13/100</f>
        <v>569.373457769688</v>
      </c>
      <c r="Q34" s="191"/>
      <c r="R34" s="191">
        <f>P34*'Пр 15 (произв)'!$K$13/100</f>
        <v>592.14839608047555</v>
      </c>
      <c r="S34" s="191"/>
      <c r="T34" s="191"/>
      <c r="U34" s="191"/>
      <c r="V34" s="191"/>
      <c r="W34" s="191"/>
      <c r="X34" s="191"/>
      <c r="Y34" s="191"/>
      <c r="Z34" s="236">
        <f t="shared" si="3"/>
        <v>1708.9963324748635</v>
      </c>
      <c r="AA34" s="236">
        <f t="shared" si="4"/>
        <v>0</v>
      </c>
    </row>
    <row r="35" spans="1:28" s="186" customFormat="1" ht="21" customHeight="1" x14ac:dyDescent="0.25">
      <c r="A35" s="785" t="s">
        <v>674</v>
      </c>
      <c r="B35" s="786"/>
      <c r="C35" s="787" t="s">
        <v>675</v>
      </c>
      <c r="D35" s="788"/>
      <c r="E35" s="788"/>
      <c r="F35" s="788"/>
      <c r="G35" s="789"/>
      <c r="H35" s="405" t="s">
        <v>655</v>
      </c>
      <c r="I35" s="406">
        <f>I50+I59+I65+I66+I67+I70+I74</f>
        <v>264.96799999999996</v>
      </c>
      <c r="J35" s="407">
        <f>J50+J59+J65+J66+J67+J70+J74</f>
        <v>1404.2252868999997</v>
      </c>
      <c r="K35" s="406">
        <f>K50+K59+K65+K66+K67+K70+K74</f>
        <v>1480.8121520199995</v>
      </c>
      <c r="L35" s="406">
        <f>L50+L59+L65+L66+L67+L70+L74</f>
        <v>0</v>
      </c>
      <c r="M35" s="406">
        <f>M50+M59+M65+M66+M67+M70+M74</f>
        <v>1749.9696783799998</v>
      </c>
      <c r="N35" s="406">
        <f t="shared" ref="N35:AA35" si="5">N50+N59+N65+N66+N67+N70+N74</f>
        <v>1843.9585746444263</v>
      </c>
      <c r="O35" s="406">
        <f t="shared" si="5"/>
        <v>0</v>
      </c>
      <c r="P35" s="408">
        <f t="shared" si="5"/>
        <v>1911.0345907946034</v>
      </c>
      <c r="Q35" s="408"/>
      <c r="R35" s="408">
        <f t="shared" si="5"/>
        <v>1980.7936475907875</v>
      </c>
      <c r="S35" s="408"/>
      <c r="T35" s="408">
        <f t="shared" si="5"/>
        <v>526.77442004819295</v>
      </c>
      <c r="U35" s="408"/>
      <c r="V35" s="408">
        <f t="shared" si="5"/>
        <v>547.84539685012066</v>
      </c>
      <c r="W35" s="408"/>
      <c r="X35" s="408">
        <f t="shared" si="5"/>
        <v>569.75921272412552</v>
      </c>
      <c r="Y35" s="408"/>
      <c r="Z35" s="408">
        <f>Z50+Z59+Z65+Z66+Z67+Z70+Z74</f>
        <v>6760.8653013884295</v>
      </c>
      <c r="AA35" s="408">
        <f t="shared" si="5"/>
        <v>0</v>
      </c>
      <c r="AB35" s="193"/>
    </row>
    <row r="36" spans="1:28" s="186" customFormat="1" ht="10.5" customHeight="1" x14ac:dyDescent="0.25">
      <c r="A36" s="772" t="s">
        <v>676</v>
      </c>
      <c r="B36" s="773"/>
      <c r="C36" s="774" t="s">
        <v>656</v>
      </c>
      <c r="D36" s="775"/>
      <c r="E36" s="775"/>
      <c r="F36" s="775"/>
      <c r="G36" s="776"/>
      <c r="H36" s="187" t="s">
        <v>655</v>
      </c>
      <c r="I36" s="188"/>
      <c r="J36" s="236">
        <f>SUM(J37:J39)</f>
        <v>649.85909877999995</v>
      </c>
      <c r="K36" s="236">
        <f t="shared" ref="K36:M36" si="6">SUM(K37:K39)</f>
        <v>685.22948038000004</v>
      </c>
      <c r="L36" s="236">
        <f t="shared" si="6"/>
        <v>0</v>
      </c>
      <c r="M36" s="236">
        <f t="shared" si="6"/>
        <v>811.86200762999999</v>
      </c>
      <c r="N36" s="236">
        <f>M36*1.03</f>
        <v>836.21786785890004</v>
      </c>
      <c r="O36" s="188"/>
      <c r="P36" s="192">
        <f>N36*'Пр 15 (произв)'!$J$13/100</f>
        <v>869.66658257325605</v>
      </c>
      <c r="Q36" s="188"/>
      <c r="R36" s="192">
        <f>P36*'Пр 15 (произв)'!$K$13/100</f>
        <v>904.45324587618632</v>
      </c>
      <c r="S36" s="188"/>
      <c r="T36" s="188"/>
      <c r="U36" s="188"/>
      <c r="V36" s="188"/>
      <c r="W36" s="188"/>
      <c r="X36" s="188"/>
      <c r="Y36" s="188"/>
      <c r="Z36" s="236">
        <f t="shared" ref="Z36:Z49" si="7">N36+P36+R36</f>
        <v>2610.3376963083424</v>
      </c>
      <c r="AA36" s="236">
        <f t="shared" ref="AA36:AA49" si="8">O36+Q36+S36</f>
        <v>0</v>
      </c>
    </row>
    <row r="37" spans="1:28" s="186" customFormat="1" ht="16.5" customHeight="1" x14ac:dyDescent="0.25">
      <c r="A37" s="772" t="s">
        <v>677</v>
      </c>
      <c r="B37" s="773"/>
      <c r="C37" s="790" t="s">
        <v>657</v>
      </c>
      <c r="D37" s="791"/>
      <c r="E37" s="791"/>
      <c r="F37" s="791"/>
      <c r="G37" s="792"/>
      <c r="H37" s="187" t="s">
        <v>655</v>
      </c>
      <c r="I37" s="188"/>
      <c r="J37" s="236"/>
      <c r="K37" s="188"/>
      <c r="L37" s="188"/>
      <c r="M37" s="192"/>
      <c r="N37" s="236">
        <f t="shared" ref="N37:N49" si="9">M37*1.03</f>
        <v>0</v>
      </c>
      <c r="O37" s="188"/>
      <c r="P37" s="192">
        <f>N37*'Пр 15 (произв)'!$J$13/100</f>
        <v>0</v>
      </c>
      <c r="Q37" s="188"/>
      <c r="R37" s="192">
        <f>P37*'Пр 15 (произв)'!$K$13/100</f>
        <v>0</v>
      </c>
      <c r="S37" s="188"/>
      <c r="T37" s="188"/>
      <c r="U37" s="188"/>
      <c r="V37" s="188"/>
      <c r="W37" s="188"/>
      <c r="X37" s="188"/>
      <c r="Y37" s="188"/>
      <c r="Z37" s="236">
        <f t="shared" si="7"/>
        <v>0</v>
      </c>
      <c r="AA37" s="236">
        <f t="shared" si="8"/>
        <v>0</v>
      </c>
    </row>
    <row r="38" spans="1:28" s="186" customFormat="1" ht="16.5" customHeight="1" x14ac:dyDescent="0.25">
      <c r="A38" s="772" t="s">
        <v>678</v>
      </c>
      <c r="B38" s="773"/>
      <c r="C38" s="790" t="s">
        <v>658</v>
      </c>
      <c r="D38" s="791"/>
      <c r="E38" s="791"/>
      <c r="F38" s="791"/>
      <c r="G38" s="792"/>
      <c r="H38" s="187" t="s">
        <v>655</v>
      </c>
      <c r="I38" s="188"/>
      <c r="J38" s="236"/>
      <c r="K38" s="188"/>
      <c r="L38" s="192"/>
      <c r="M38" s="188"/>
      <c r="N38" s="236">
        <f t="shared" si="9"/>
        <v>0</v>
      </c>
      <c r="O38" s="188"/>
      <c r="P38" s="192">
        <f>N38*'Пр 15 (произв)'!$J$13/100</f>
        <v>0</v>
      </c>
      <c r="Q38" s="188"/>
      <c r="R38" s="192">
        <f>P38*'Пр 15 (произв)'!$K$13/100</f>
        <v>0</v>
      </c>
      <c r="S38" s="188"/>
      <c r="T38" s="188"/>
      <c r="U38" s="188"/>
      <c r="V38" s="188"/>
      <c r="W38" s="188"/>
      <c r="X38" s="188"/>
      <c r="Y38" s="188"/>
      <c r="Z38" s="236">
        <f t="shared" si="7"/>
        <v>0</v>
      </c>
      <c r="AA38" s="236">
        <f t="shared" si="8"/>
        <v>0</v>
      </c>
    </row>
    <row r="39" spans="1:28" s="186" customFormat="1" ht="16.5" customHeight="1" x14ac:dyDescent="0.25">
      <c r="A39" s="772" t="s">
        <v>679</v>
      </c>
      <c r="B39" s="773"/>
      <c r="C39" s="790" t="s">
        <v>659</v>
      </c>
      <c r="D39" s="791"/>
      <c r="E39" s="791"/>
      <c r="F39" s="791"/>
      <c r="G39" s="792"/>
      <c r="H39" s="187" t="s">
        <v>655</v>
      </c>
      <c r="I39" s="188"/>
      <c r="J39" s="236">
        <f>649859098.78/1000000</f>
        <v>649.85909877999995</v>
      </c>
      <c r="K39" s="236">
        <f>685229480.38/1000000</f>
        <v>685.22948038000004</v>
      </c>
      <c r="L39" s="192"/>
      <c r="M39" s="236">
        <f>811862007.63/1000000</f>
        <v>811.86200762999999</v>
      </c>
      <c r="N39" s="236">
        <f t="shared" si="9"/>
        <v>836.21786785890004</v>
      </c>
      <c r="O39" s="188"/>
      <c r="P39" s="192">
        <f>N39*'Пр 15 (произв)'!$J$13/100</f>
        <v>869.66658257325605</v>
      </c>
      <c r="Q39" s="188"/>
      <c r="R39" s="192">
        <f>P39*'Пр 15 (произв)'!$K$13/100</f>
        <v>904.45324587618632</v>
      </c>
      <c r="S39" s="188"/>
      <c r="T39" s="188"/>
      <c r="U39" s="188"/>
      <c r="V39" s="188"/>
      <c r="W39" s="188"/>
      <c r="X39" s="188"/>
      <c r="Y39" s="188"/>
      <c r="Z39" s="236">
        <f t="shared" si="7"/>
        <v>2610.3376963083424</v>
      </c>
      <c r="AA39" s="236">
        <f t="shared" si="8"/>
        <v>0</v>
      </c>
    </row>
    <row r="40" spans="1:28" s="186" customFormat="1" ht="8.1" customHeight="1" x14ac:dyDescent="0.25">
      <c r="A40" s="772" t="s">
        <v>680</v>
      </c>
      <c r="B40" s="773"/>
      <c r="C40" s="774" t="s">
        <v>660</v>
      </c>
      <c r="D40" s="775"/>
      <c r="E40" s="775"/>
      <c r="F40" s="775"/>
      <c r="G40" s="776"/>
      <c r="H40" s="187" t="s">
        <v>655</v>
      </c>
      <c r="I40" s="188"/>
      <c r="J40" s="236">
        <f>435178394.63/1000000</f>
        <v>435.17839463000001</v>
      </c>
      <c r="K40" s="236">
        <f>458606054.88/1000000</f>
        <v>458.60605487999999</v>
      </c>
      <c r="L40" s="188"/>
      <c r="M40" s="236">
        <f>528495687.45/1000000</f>
        <v>528.49568744999999</v>
      </c>
      <c r="N40" s="236">
        <f t="shared" si="9"/>
        <v>544.3505580735</v>
      </c>
      <c r="O40" s="188"/>
      <c r="P40" s="192">
        <f>N40*'Пр 15 (произв)'!$J$13/100</f>
        <v>566.12458039644002</v>
      </c>
      <c r="Q40" s="188"/>
      <c r="R40" s="192">
        <f>P40*'Пр 15 (произв)'!$K$13/100</f>
        <v>588.76956361229759</v>
      </c>
      <c r="S40" s="188"/>
      <c r="T40" s="188"/>
      <c r="U40" s="188"/>
      <c r="V40" s="188"/>
      <c r="W40" s="188"/>
      <c r="X40" s="188"/>
      <c r="Y40" s="188"/>
      <c r="Z40" s="236">
        <f t="shared" si="7"/>
        <v>1699.2447020822376</v>
      </c>
      <c r="AA40" s="236">
        <f t="shared" si="8"/>
        <v>0</v>
      </c>
    </row>
    <row r="41" spans="1:28" s="186" customFormat="1" ht="8.1" customHeight="1" x14ac:dyDescent="0.25">
      <c r="A41" s="772" t="s">
        <v>681</v>
      </c>
      <c r="B41" s="773"/>
      <c r="C41" s="774" t="s">
        <v>661</v>
      </c>
      <c r="D41" s="775"/>
      <c r="E41" s="775"/>
      <c r="F41" s="775"/>
      <c r="G41" s="776"/>
      <c r="H41" s="187" t="s">
        <v>655</v>
      </c>
      <c r="I41" s="192">
        <f>I35</f>
        <v>264.96799999999996</v>
      </c>
      <c r="J41" s="236"/>
      <c r="K41" s="192"/>
      <c r="L41" s="192"/>
      <c r="M41" s="192"/>
      <c r="N41" s="236">
        <f t="shared" si="9"/>
        <v>0</v>
      </c>
      <c r="O41" s="189"/>
      <c r="P41" s="192">
        <f>N41*'Пр 15 (произв)'!$J$13/100</f>
        <v>0</v>
      </c>
      <c r="Q41" s="191"/>
      <c r="R41" s="192">
        <f>P41*'Пр 15 (произв)'!$K$13/100</f>
        <v>0</v>
      </c>
      <c r="S41" s="191"/>
      <c r="T41" s="191"/>
      <c r="U41" s="191"/>
      <c r="V41" s="191"/>
      <c r="W41" s="191"/>
      <c r="X41" s="191"/>
      <c r="Y41" s="191"/>
      <c r="Z41" s="236">
        <f t="shared" si="7"/>
        <v>0</v>
      </c>
      <c r="AA41" s="236">
        <f t="shared" si="8"/>
        <v>0</v>
      </c>
    </row>
    <row r="42" spans="1:28" s="186" customFormat="1" ht="8.1" customHeight="1" x14ac:dyDescent="0.25">
      <c r="A42" s="772" t="s">
        <v>682</v>
      </c>
      <c r="B42" s="773"/>
      <c r="C42" s="774" t="s">
        <v>662</v>
      </c>
      <c r="D42" s="775"/>
      <c r="E42" s="775"/>
      <c r="F42" s="775"/>
      <c r="G42" s="776"/>
      <c r="H42" s="187" t="s">
        <v>655</v>
      </c>
      <c r="I42" s="188"/>
      <c r="J42" s="236"/>
      <c r="K42" s="188"/>
      <c r="L42" s="188"/>
      <c r="M42" s="188"/>
      <c r="N42" s="236">
        <f t="shared" si="9"/>
        <v>0</v>
      </c>
      <c r="O42" s="188"/>
      <c r="P42" s="192">
        <f>N42*'Пр 15 (произв)'!$J$13/100</f>
        <v>0</v>
      </c>
      <c r="Q42" s="191"/>
      <c r="R42" s="192">
        <f>P42*'Пр 15 (произв)'!$K$13/100</f>
        <v>0</v>
      </c>
      <c r="S42" s="191"/>
      <c r="T42" s="191"/>
      <c r="U42" s="191"/>
      <c r="V42" s="191"/>
      <c r="W42" s="191"/>
      <c r="X42" s="191"/>
      <c r="Y42" s="191"/>
      <c r="Z42" s="236">
        <f t="shared" si="7"/>
        <v>0</v>
      </c>
      <c r="AA42" s="236">
        <f t="shared" si="8"/>
        <v>0</v>
      </c>
    </row>
    <row r="43" spans="1:28" s="186" customFormat="1" ht="8.1" customHeight="1" x14ac:dyDescent="0.25">
      <c r="A43" s="772" t="s">
        <v>683</v>
      </c>
      <c r="B43" s="773"/>
      <c r="C43" s="774" t="s">
        <v>663</v>
      </c>
      <c r="D43" s="775"/>
      <c r="E43" s="775"/>
      <c r="F43" s="775"/>
      <c r="G43" s="776"/>
      <c r="H43" s="187" t="s">
        <v>655</v>
      </c>
      <c r="I43" s="188"/>
      <c r="J43" s="236">
        <f>521514.34/1000000</f>
        <v>0.52151434000000008</v>
      </c>
      <c r="K43" s="236">
        <f>239234.84/1000000</f>
        <v>0.23923484</v>
      </c>
      <c r="L43" s="188"/>
      <c r="M43" s="236">
        <f>575091.34/1000000</f>
        <v>0.57509133999999995</v>
      </c>
      <c r="N43" s="236">
        <f t="shared" si="9"/>
        <v>0.59234408019999996</v>
      </c>
      <c r="O43" s="188"/>
      <c r="P43" s="192">
        <f>N43*'Пр 15 (произв)'!$J$13/100</f>
        <v>0.61603784340799994</v>
      </c>
      <c r="Q43" s="191"/>
      <c r="R43" s="192">
        <f>P43*'Пр 15 (произв)'!$K$13/100</f>
        <v>0.64067935714432001</v>
      </c>
      <c r="S43" s="191"/>
      <c r="T43" s="191"/>
      <c r="U43" s="191"/>
      <c r="V43" s="191"/>
      <c r="W43" s="191"/>
      <c r="X43" s="191"/>
      <c r="Y43" s="191"/>
      <c r="Z43" s="236">
        <f t="shared" si="7"/>
        <v>1.8490612807523199</v>
      </c>
      <c r="AA43" s="236">
        <f t="shared" si="8"/>
        <v>0</v>
      </c>
    </row>
    <row r="44" spans="1:28" s="186" customFormat="1" ht="8.1" customHeight="1" x14ac:dyDescent="0.25">
      <c r="A44" s="772" t="s">
        <v>684</v>
      </c>
      <c r="B44" s="773"/>
      <c r="C44" s="774" t="s">
        <v>664</v>
      </c>
      <c r="D44" s="775"/>
      <c r="E44" s="775"/>
      <c r="F44" s="775"/>
      <c r="G44" s="776"/>
      <c r="H44" s="187" t="s">
        <v>655</v>
      </c>
      <c r="I44" s="188"/>
      <c r="J44" s="236"/>
      <c r="K44" s="188"/>
      <c r="L44" s="188"/>
      <c r="M44" s="188"/>
      <c r="N44" s="236">
        <f t="shared" si="9"/>
        <v>0</v>
      </c>
      <c r="O44" s="188"/>
      <c r="P44" s="192">
        <f>N44*'Пр 15 (произв)'!$J$13/100</f>
        <v>0</v>
      </c>
      <c r="Q44" s="188"/>
      <c r="R44" s="192">
        <f>P44*'Пр 15 (произв)'!$K$13/100</f>
        <v>0</v>
      </c>
      <c r="S44" s="188"/>
      <c r="T44" s="188"/>
      <c r="U44" s="188"/>
      <c r="V44" s="188"/>
      <c r="W44" s="188"/>
      <c r="X44" s="188"/>
      <c r="Y44" s="188"/>
      <c r="Z44" s="236">
        <f t="shared" si="7"/>
        <v>0</v>
      </c>
      <c r="AA44" s="236">
        <f t="shared" si="8"/>
        <v>0</v>
      </c>
    </row>
    <row r="45" spans="1:28" s="186" customFormat="1" ht="8.1" customHeight="1" x14ac:dyDescent="0.25">
      <c r="A45" s="772" t="s">
        <v>685</v>
      </c>
      <c r="B45" s="773"/>
      <c r="C45" s="774" t="s">
        <v>665</v>
      </c>
      <c r="D45" s="775"/>
      <c r="E45" s="775"/>
      <c r="F45" s="775"/>
      <c r="G45" s="776"/>
      <c r="H45" s="187" t="s">
        <v>655</v>
      </c>
      <c r="I45" s="188"/>
      <c r="J45" s="236"/>
      <c r="K45" s="188"/>
      <c r="L45" s="188"/>
      <c r="M45" s="188"/>
      <c r="N45" s="236">
        <f t="shared" si="9"/>
        <v>0</v>
      </c>
      <c r="O45" s="188"/>
      <c r="P45" s="192">
        <f>N45*'Пр 15 (произв)'!$J$13/100</f>
        <v>0</v>
      </c>
      <c r="Q45" s="188"/>
      <c r="R45" s="192">
        <f>P45*'Пр 15 (произв)'!$K$13/100</f>
        <v>0</v>
      </c>
      <c r="S45" s="188"/>
      <c r="T45" s="188"/>
      <c r="U45" s="188"/>
      <c r="V45" s="188"/>
      <c r="W45" s="188"/>
      <c r="X45" s="188"/>
      <c r="Y45" s="188"/>
      <c r="Z45" s="236">
        <f t="shared" si="7"/>
        <v>0</v>
      </c>
      <c r="AA45" s="236">
        <f t="shared" si="8"/>
        <v>0</v>
      </c>
    </row>
    <row r="46" spans="1:28" s="186" customFormat="1" ht="16.5" customHeight="1" x14ac:dyDescent="0.25">
      <c r="A46" s="772" t="s">
        <v>686</v>
      </c>
      <c r="B46" s="773"/>
      <c r="C46" s="774" t="s">
        <v>667</v>
      </c>
      <c r="D46" s="775"/>
      <c r="E46" s="775"/>
      <c r="F46" s="775"/>
      <c r="G46" s="776"/>
      <c r="H46" s="187" t="s">
        <v>655</v>
      </c>
      <c r="I46" s="188"/>
      <c r="J46" s="236"/>
      <c r="K46" s="188"/>
      <c r="L46" s="188"/>
      <c r="M46" s="188"/>
      <c r="N46" s="236">
        <f t="shared" si="9"/>
        <v>0</v>
      </c>
      <c r="O46" s="188"/>
      <c r="P46" s="192">
        <f>N46*'Пр 15 (произв)'!$J$13/100</f>
        <v>0</v>
      </c>
      <c r="Q46" s="188"/>
      <c r="R46" s="192">
        <f>P46*'Пр 15 (произв)'!$K$13/100</f>
        <v>0</v>
      </c>
      <c r="S46" s="188"/>
      <c r="T46" s="188"/>
      <c r="U46" s="188"/>
      <c r="V46" s="188"/>
      <c r="W46" s="188"/>
      <c r="X46" s="188"/>
      <c r="Y46" s="188"/>
      <c r="Z46" s="236">
        <f t="shared" si="7"/>
        <v>0</v>
      </c>
      <c r="AA46" s="236">
        <f t="shared" si="8"/>
        <v>0</v>
      </c>
    </row>
    <row r="47" spans="1:28" s="186" customFormat="1" ht="8.1" customHeight="1" x14ac:dyDescent="0.25">
      <c r="A47" s="772" t="s">
        <v>687</v>
      </c>
      <c r="B47" s="773"/>
      <c r="C47" s="790" t="s">
        <v>669</v>
      </c>
      <c r="D47" s="791"/>
      <c r="E47" s="791"/>
      <c r="F47" s="791"/>
      <c r="G47" s="792"/>
      <c r="H47" s="187" t="s">
        <v>655</v>
      </c>
      <c r="I47" s="188"/>
      <c r="J47" s="236"/>
      <c r="K47" s="188"/>
      <c r="L47" s="188"/>
      <c r="M47" s="188"/>
      <c r="N47" s="236">
        <f t="shared" si="9"/>
        <v>0</v>
      </c>
      <c r="O47" s="188"/>
      <c r="P47" s="192">
        <f>N47*'Пр 15 (произв)'!$J$13/100</f>
        <v>0</v>
      </c>
      <c r="Q47" s="188"/>
      <c r="R47" s="192">
        <f>P47*'Пр 15 (произв)'!$K$13/100</f>
        <v>0</v>
      </c>
      <c r="S47" s="188"/>
      <c r="T47" s="188"/>
      <c r="U47" s="188"/>
      <c r="V47" s="188"/>
      <c r="W47" s="188"/>
      <c r="X47" s="188"/>
      <c r="Y47" s="188"/>
      <c r="Z47" s="236">
        <f t="shared" si="7"/>
        <v>0</v>
      </c>
      <c r="AA47" s="236">
        <f t="shared" si="8"/>
        <v>0</v>
      </c>
    </row>
    <row r="48" spans="1:28" s="186" customFormat="1" ht="8.1" customHeight="1" x14ac:dyDescent="0.25">
      <c r="A48" s="772" t="s">
        <v>688</v>
      </c>
      <c r="B48" s="773"/>
      <c r="C48" s="790" t="s">
        <v>671</v>
      </c>
      <c r="D48" s="791"/>
      <c r="E48" s="791"/>
      <c r="F48" s="791"/>
      <c r="G48" s="792"/>
      <c r="H48" s="187" t="s">
        <v>655</v>
      </c>
      <c r="I48" s="188"/>
      <c r="J48" s="236"/>
      <c r="K48" s="188"/>
      <c r="L48" s="188"/>
      <c r="M48" s="188"/>
      <c r="N48" s="236">
        <f t="shared" si="9"/>
        <v>0</v>
      </c>
      <c r="O48" s="188"/>
      <c r="P48" s="192">
        <f>N48*'Пр 15 (произв)'!$J$13/100</f>
        <v>0</v>
      </c>
      <c r="Q48" s="188"/>
      <c r="R48" s="192">
        <f>P48*'Пр 15 (произв)'!$K$13/100</f>
        <v>0</v>
      </c>
      <c r="S48" s="188"/>
      <c r="T48" s="188"/>
      <c r="U48" s="188"/>
      <c r="V48" s="188"/>
      <c r="W48" s="188"/>
      <c r="X48" s="188"/>
      <c r="Y48" s="188"/>
      <c r="Z48" s="236">
        <f t="shared" si="7"/>
        <v>0</v>
      </c>
      <c r="AA48" s="236">
        <f t="shared" si="8"/>
        <v>0</v>
      </c>
    </row>
    <row r="49" spans="1:27" s="186" customFormat="1" ht="8.1" customHeight="1" x14ac:dyDescent="0.25">
      <c r="A49" s="772" t="s">
        <v>689</v>
      </c>
      <c r="B49" s="773"/>
      <c r="C49" s="774" t="s">
        <v>673</v>
      </c>
      <c r="D49" s="775"/>
      <c r="E49" s="775"/>
      <c r="F49" s="775"/>
      <c r="G49" s="776"/>
      <c r="H49" s="187" t="s">
        <v>655</v>
      </c>
      <c r="I49" s="188"/>
      <c r="J49" s="236">
        <f>(15059182.76+9922383.33+11815869.72+922836.87+170513833.21+698259.74+51372588.76+57039349.42)/1000000</f>
        <v>317.34430380999999</v>
      </c>
      <c r="K49" s="236">
        <f>(42199723.11+7685098.57+202572580.57+33521019.93+49435906.08)/1000000</f>
        <v>335.41432825999999</v>
      </c>
      <c r="L49" s="188"/>
      <c r="M49" s="236">
        <f>(546050.76+79411837.52+15948667.66+5096718.85+220732828.39+4681411.3+33133441.64+48110691.67+51653.51)/1000000</f>
        <v>407.71330129999996</v>
      </c>
      <c r="N49" s="236">
        <f t="shared" si="9"/>
        <v>419.94470033899995</v>
      </c>
      <c r="O49" s="188"/>
      <c r="P49" s="192">
        <f>N49*'Пр 15 (произв)'!$J$13/100</f>
        <v>436.74248835255997</v>
      </c>
      <c r="Q49" s="188"/>
      <c r="R49" s="192">
        <f>P49*'Пр 15 (произв)'!$K$13/100</f>
        <v>454.21218788666238</v>
      </c>
      <c r="S49" s="188"/>
      <c r="T49" s="188"/>
      <c r="U49" s="188"/>
      <c r="V49" s="188"/>
      <c r="W49" s="188"/>
      <c r="X49" s="188"/>
      <c r="Y49" s="188"/>
      <c r="Z49" s="236">
        <f t="shared" si="7"/>
        <v>1310.8993765782222</v>
      </c>
      <c r="AA49" s="236">
        <f t="shared" si="8"/>
        <v>0</v>
      </c>
    </row>
    <row r="50" spans="1:27" s="413" customFormat="1" ht="8.1" customHeight="1" x14ac:dyDescent="0.25">
      <c r="A50" s="802" t="s">
        <v>690</v>
      </c>
      <c r="B50" s="803"/>
      <c r="C50" s="804" t="s">
        <v>691</v>
      </c>
      <c r="D50" s="805"/>
      <c r="E50" s="805"/>
      <c r="F50" s="805"/>
      <c r="G50" s="806"/>
      <c r="H50" s="409" t="s">
        <v>655</v>
      </c>
      <c r="I50" s="410">
        <f>I51+I52+I57+I58</f>
        <v>73.408000000000001</v>
      </c>
      <c r="J50" s="411">
        <f>J51+J52+J57+J58</f>
        <v>474.12428597999991</v>
      </c>
      <c r="K50" s="411">
        <f>K51+K52+K57+K58</f>
        <v>625.05658009999991</v>
      </c>
      <c r="L50" s="412"/>
      <c r="M50" s="412">
        <f t="shared" ref="M50:AA50" si="10">M51+M52+M57+M58</f>
        <v>835.97150093999994</v>
      </c>
      <c r="N50" s="412">
        <f t="shared" si="10"/>
        <v>861.05064596820012</v>
      </c>
      <c r="O50" s="412">
        <f t="shared" si="10"/>
        <v>0</v>
      </c>
      <c r="P50" s="412">
        <f t="shared" si="10"/>
        <v>895.49267180692812</v>
      </c>
      <c r="Q50" s="412"/>
      <c r="R50" s="412">
        <f t="shared" si="10"/>
        <v>931.31237867920527</v>
      </c>
      <c r="S50" s="410"/>
      <c r="T50" s="412"/>
      <c r="U50" s="410"/>
      <c r="V50" s="412"/>
      <c r="W50" s="410"/>
      <c r="X50" s="412"/>
      <c r="Y50" s="410"/>
      <c r="Z50" s="412">
        <f>Z51+Z52+Z57+Z58</f>
        <v>2687.8556964543336</v>
      </c>
      <c r="AA50" s="410">
        <f t="shared" si="10"/>
        <v>0</v>
      </c>
    </row>
    <row r="51" spans="1:27" s="186" customFormat="1" ht="8.1" customHeight="1" x14ac:dyDescent="0.25">
      <c r="A51" s="772" t="s">
        <v>677</v>
      </c>
      <c r="B51" s="773"/>
      <c r="C51" s="790" t="s">
        <v>692</v>
      </c>
      <c r="D51" s="791"/>
      <c r="E51" s="791"/>
      <c r="F51" s="791"/>
      <c r="G51" s="792"/>
      <c r="H51" s="187" t="s">
        <v>655</v>
      </c>
      <c r="I51" s="188"/>
      <c r="J51" s="236">
        <f>[1]Лист1!$G$4/1000000-188.637</f>
        <v>424.78364928999991</v>
      </c>
      <c r="K51" s="236">
        <f>[1]Лист1!$N$4/1000000-116.87</f>
        <v>589.11506947999999</v>
      </c>
      <c r="L51" s="192"/>
      <c r="M51" s="236">
        <f>[1]Лист1!$U$4/1000000-108.412</f>
        <v>791.13757794000003</v>
      </c>
      <c r="N51" s="192">
        <f>M51*'Пр 15 (произв)'!$I$13/100</f>
        <v>814.87170527820012</v>
      </c>
      <c r="O51" s="189"/>
      <c r="P51" s="192">
        <f>N51*'Пр 15 (произв)'!$J$13/100</f>
        <v>847.4665734893282</v>
      </c>
      <c r="Q51" s="192"/>
      <c r="R51" s="192">
        <f>P51*'Пр 15 (произв)'!$K$13/100</f>
        <v>881.36523642890131</v>
      </c>
      <c r="S51" s="192"/>
      <c r="T51" s="192"/>
      <c r="U51" s="192"/>
      <c r="V51" s="192"/>
      <c r="W51" s="192"/>
      <c r="X51" s="192"/>
      <c r="Y51" s="192"/>
      <c r="Z51" s="236">
        <f t="shared" ref="Z51:Z58" si="11">N51+P51+R51</f>
        <v>2543.7035151964296</v>
      </c>
      <c r="AA51" s="236">
        <f t="shared" ref="AA51:AA58" si="12">O51+Q51+S51</f>
        <v>0</v>
      </c>
    </row>
    <row r="52" spans="1:27" s="186" customFormat="1" ht="8.1" customHeight="1" x14ac:dyDescent="0.25">
      <c r="A52" s="772" t="s">
        <v>678</v>
      </c>
      <c r="B52" s="773"/>
      <c r="C52" s="790" t="s">
        <v>693</v>
      </c>
      <c r="D52" s="791"/>
      <c r="E52" s="791"/>
      <c r="F52" s="791"/>
      <c r="G52" s="792"/>
      <c r="H52" s="187" t="s">
        <v>655</v>
      </c>
      <c r="I52" s="188">
        <f>I53+I54+I55+I56</f>
        <v>63.787000000000006</v>
      </c>
      <c r="J52" s="236">
        <f>[1]Лист1!$G$5/1000000</f>
        <v>1.6082384599999999</v>
      </c>
      <c r="K52" s="236">
        <f>[1]Лист1!$N$5/1000000</f>
        <v>1.79252772</v>
      </c>
      <c r="L52" s="192"/>
      <c r="M52" s="236">
        <f>[1]Лист1!$U$5/1000000</f>
        <v>2.0961763499999999</v>
      </c>
      <c r="N52" s="192">
        <f>M52*'Пр 15 (произв)'!$I$13/100</f>
        <v>2.1590616405</v>
      </c>
      <c r="O52" s="189"/>
      <c r="P52" s="192">
        <f>N52*'Пр 15 (произв)'!$J$13/100</f>
        <v>2.2454241061199998</v>
      </c>
      <c r="Q52" s="192"/>
      <c r="R52" s="192">
        <f>P52*'Пр 15 (произв)'!$K$13/100</f>
        <v>2.3352410703647997</v>
      </c>
      <c r="S52" s="192"/>
      <c r="T52" s="192"/>
      <c r="U52" s="192"/>
      <c r="V52" s="192"/>
      <c r="W52" s="192"/>
      <c r="X52" s="192"/>
      <c r="Y52" s="192"/>
      <c r="Z52" s="236">
        <f t="shared" si="11"/>
        <v>6.739726816984799</v>
      </c>
      <c r="AA52" s="236">
        <f t="shared" si="12"/>
        <v>0</v>
      </c>
    </row>
    <row r="53" spans="1:27" s="186" customFormat="1" ht="8.1" customHeight="1" x14ac:dyDescent="0.25">
      <c r="A53" s="772" t="s">
        <v>694</v>
      </c>
      <c r="B53" s="773"/>
      <c r="C53" s="793" t="s">
        <v>695</v>
      </c>
      <c r="D53" s="794"/>
      <c r="E53" s="794"/>
      <c r="F53" s="794"/>
      <c r="G53" s="795"/>
      <c r="H53" s="187" t="s">
        <v>655</v>
      </c>
      <c r="I53" s="188"/>
      <c r="J53" s="236"/>
      <c r="K53" s="236"/>
      <c r="L53" s="192"/>
      <c r="M53" s="236"/>
      <c r="N53" s="192">
        <f>M53*'Пр 15 (произв)'!$I$13/100</f>
        <v>0</v>
      </c>
      <c r="O53" s="189"/>
      <c r="P53" s="192">
        <f>N53*'Пр 15 (произв)'!$J$13/100</f>
        <v>0</v>
      </c>
      <c r="Q53" s="192"/>
      <c r="R53" s="192">
        <f>P53*'Пр 15 (произв)'!$K$13/100</f>
        <v>0</v>
      </c>
      <c r="S53" s="192"/>
      <c r="T53" s="192"/>
      <c r="U53" s="192"/>
      <c r="V53" s="192"/>
      <c r="W53" s="192"/>
      <c r="X53" s="192"/>
      <c r="Y53" s="192"/>
      <c r="Z53" s="236">
        <f t="shared" si="11"/>
        <v>0</v>
      </c>
      <c r="AA53" s="236">
        <f t="shared" si="12"/>
        <v>0</v>
      </c>
    </row>
    <row r="54" spans="1:27" s="186" customFormat="1" ht="16.5" customHeight="1" x14ac:dyDescent="0.25">
      <c r="A54" s="772" t="s">
        <v>696</v>
      </c>
      <c r="B54" s="773"/>
      <c r="C54" s="796" t="s">
        <v>697</v>
      </c>
      <c r="D54" s="797"/>
      <c r="E54" s="797"/>
      <c r="F54" s="797"/>
      <c r="G54" s="798"/>
      <c r="H54" s="187" t="s">
        <v>655</v>
      </c>
      <c r="I54" s="188">
        <f>60.886+2.901</f>
        <v>63.787000000000006</v>
      </c>
      <c r="J54" s="236"/>
      <c r="K54" s="236"/>
      <c r="L54" s="189"/>
      <c r="M54" s="236"/>
      <c r="N54" s="192">
        <f>M54*'Пр 15 (произв)'!$I$13/100</f>
        <v>0</v>
      </c>
      <c r="O54" s="189"/>
      <c r="P54" s="192">
        <f>N54*'Пр 15 (произв)'!$J$13/100</f>
        <v>0</v>
      </c>
      <c r="Q54" s="192"/>
      <c r="R54" s="192">
        <f>P54*'Пр 15 (произв)'!$K$13/100</f>
        <v>0</v>
      </c>
      <c r="S54" s="192"/>
      <c r="T54" s="189"/>
      <c r="U54" s="192"/>
      <c r="V54" s="189"/>
      <c r="W54" s="192"/>
      <c r="X54" s="189"/>
      <c r="Y54" s="192"/>
      <c r="Z54" s="236">
        <f t="shared" si="11"/>
        <v>0</v>
      </c>
      <c r="AA54" s="236">
        <f t="shared" si="12"/>
        <v>0</v>
      </c>
    </row>
    <row r="55" spans="1:27" s="186" customFormat="1" ht="8.1" customHeight="1" x14ac:dyDescent="0.25">
      <c r="A55" s="772" t="s">
        <v>698</v>
      </c>
      <c r="B55" s="773"/>
      <c r="C55" s="799" t="s">
        <v>699</v>
      </c>
      <c r="D55" s="800"/>
      <c r="E55" s="800"/>
      <c r="F55" s="800"/>
      <c r="G55" s="801"/>
      <c r="H55" s="187" t="s">
        <v>655</v>
      </c>
      <c r="I55" s="188"/>
      <c r="J55" s="236"/>
      <c r="K55" s="236"/>
      <c r="L55" s="192"/>
      <c r="M55" s="236"/>
      <c r="N55" s="192">
        <f>M55*'Пр 15 (произв)'!$I$13/100</f>
        <v>0</v>
      </c>
      <c r="O55" s="189"/>
      <c r="P55" s="192">
        <f>N55*'Пр 15 (произв)'!$J$13/100</f>
        <v>0</v>
      </c>
      <c r="Q55" s="192"/>
      <c r="R55" s="192">
        <f>P55*'Пр 15 (произв)'!$K$13/100</f>
        <v>0</v>
      </c>
      <c r="S55" s="192"/>
      <c r="T55" s="192"/>
      <c r="U55" s="192"/>
      <c r="V55" s="192"/>
      <c r="W55" s="192"/>
      <c r="X55" s="192"/>
      <c r="Y55" s="192"/>
      <c r="Z55" s="236">
        <f t="shared" si="11"/>
        <v>0</v>
      </c>
      <c r="AA55" s="236">
        <f t="shared" si="12"/>
        <v>0</v>
      </c>
    </row>
    <row r="56" spans="1:27" s="186" customFormat="1" ht="8.1" customHeight="1" x14ac:dyDescent="0.25">
      <c r="A56" s="772" t="s">
        <v>700</v>
      </c>
      <c r="B56" s="773"/>
      <c r="C56" s="793" t="s">
        <v>701</v>
      </c>
      <c r="D56" s="794"/>
      <c r="E56" s="794"/>
      <c r="F56" s="794"/>
      <c r="G56" s="795"/>
      <c r="H56" s="187" t="s">
        <v>655</v>
      </c>
      <c r="I56" s="188"/>
      <c r="J56" s="236"/>
      <c r="K56" s="236"/>
      <c r="L56" s="192"/>
      <c r="M56" s="236"/>
      <c r="N56" s="192">
        <f>M56*'Пр 15 (произв)'!$I$13/100</f>
        <v>0</v>
      </c>
      <c r="O56" s="189"/>
      <c r="P56" s="192">
        <f>N56*'Пр 15 (произв)'!$J$13/100</f>
        <v>0</v>
      </c>
      <c r="Q56" s="192"/>
      <c r="R56" s="192">
        <f>P56*'Пр 15 (произв)'!$K$13/100</f>
        <v>0</v>
      </c>
      <c r="S56" s="192"/>
      <c r="T56" s="192"/>
      <c r="U56" s="192"/>
      <c r="V56" s="192"/>
      <c r="W56" s="192"/>
      <c r="X56" s="192"/>
      <c r="Y56" s="192"/>
      <c r="Z56" s="236">
        <f t="shared" si="11"/>
        <v>0</v>
      </c>
      <c r="AA56" s="236">
        <f t="shared" si="12"/>
        <v>0</v>
      </c>
    </row>
    <row r="57" spans="1:27" s="186" customFormat="1" ht="8.1" customHeight="1" x14ac:dyDescent="0.25">
      <c r="A57" s="772" t="s">
        <v>679</v>
      </c>
      <c r="B57" s="773"/>
      <c r="C57" s="790" t="s">
        <v>702</v>
      </c>
      <c r="D57" s="791"/>
      <c r="E57" s="791"/>
      <c r="F57" s="791"/>
      <c r="G57" s="792"/>
      <c r="H57" s="187" t="s">
        <v>655</v>
      </c>
      <c r="I57" s="188">
        <v>9.6210000000000004</v>
      </c>
      <c r="J57" s="236">
        <f>[1]Лист1!$G$10/1000000</f>
        <v>47.373554810000002</v>
      </c>
      <c r="K57" s="236">
        <f>[1]Лист1!$N$10/1000000</f>
        <v>33.795299669999999</v>
      </c>
      <c r="L57" s="192"/>
      <c r="M57" s="236">
        <f>[1]Лист1!$U$10/1000000</f>
        <v>42.240446269999993</v>
      </c>
      <c r="N57" s="192">
        <f>M57*'Пр 15 (произв)'!$I$13/100</f>
        <v>43.507659658099989</v>
      </c>
      <c r="O57" s="189"/>
      <c r="P57" s="192">
        <f>N57*'Пр 15 (произв)'!$J$13/100</f>
        <v>45.24796604442399</v>
      </c>
      <c r="Q57" s="192"/>
      <c r="R57" s="192">
        <f>P57*'Пр 15 (произв)'!$K$13/100</f>
        <v>47.05788468620095</v>
      </c>
      <c r="S57" s="192"/>
      <c r="T57" s="192"/>
      <c r="U57" s="192"/>
      <c r="V57" s="192"/>
      <c r="W57" s="192"/>
      <c r="X57" s="192"/>
      <c r="Y57" s="192"/>
      <c r="Z57" s="236">
        <f t="shared" si="11"/>
        <v>135.81351038872492</v>
      </c>
      <c r="AA57" s="236">
        <f t="shared" si="12"/>
        <v>0</v>
      </c>
    </row>
    <row r="58" spans="1:27" s="186" customFormat="1" ht="8.1" customHeight="1" x14ac:dyDescent="0.25">
      <c r="A58" s="772" t="s">
        <v>703</v>
      </c>
      <c r="B58" s="773"/>
      <c r="C58" s="790" t="s">
        <v>704</v>
      </c>
      <c r="D58" s="791"/>
      <c r="E58" s="791"/>
      <c r="F58" s="791"/>
      <c r="G58" s="792"/>
      <c r="H58" s="187" t="s">
        <v>655</v>
      </c>
      <c r="I58" s="188"/>
      <c r="J58" s="236">
        <f>[1]Лист1!$G$18/1000000</f>
        <v>0.35884341999999997</v>
      </c>
      <c r="K58" s="236">
        <f>[1]Лист1!$N$18/1000000</f>
        <v>0.35368322999999996</v>
      </c>
      <c r="L58" s="192"/>
      <c r="M58" s="236">
        <f>[1]Лист1!$U$18/1000000</f>
        <v>0.49730037999999999</v>
      </c>
      <c r="N58" s="192">
        <f>M58*'Пр 15 (произв)'!$I$13/100</f>
        <v>0.51221939139999995</v>
      </c>
      <c r="O58" s="189"/>
      <c r="P58" s="192">
        <f>N58*'Пр 15 (произв)'!$J$13/100</f>
        <v>0.53270816705599999</v>
      </c>
      <c r="Q58" s="192"/>
      <c r="R58" s="192">
        <f>P58*'Пр 15 (произв)'!$K$13/100</f>
        <v>0.55401649373824002</v>
      </c>
      <c r="S58" s="192"/>
      <c r="T58" s="192"/>
      <c r="U58" s="192"/>
      <c r="V58" s="192"/>
      <c r="W58" s="192"/>
      <c r="X58" s="192"/>
      <c r="Y58" s="192"/>
      <c r="Z58" s="236">
        <f t="shared" si="11"/>
        <v>1.59894405219424</v>
      </c>
      <c r="AA58" s="236">
        <f t="shared" si="12"/>
        <v>0</v>
      </c>
    </row>
    <row r="59" spans="1:27" s="413" customFormat="1" ht="8.1" customHeight="1" x14ac:dyDescent="0.25">
      <c r="A59" s="802" t="s">
        <v>705</v>
      </c>
      <c r="B59" s="803"/>
      <c r="C59" s="804" t="s">
        <v>706</v>
      </c>
      <c r="D59" s="805"/>
      <c r="E59" s="805"/>
      <c r="F59" s="805"/>
      <c r="G59" s="806"/>
      <c r="H59" s="409" t="s">
        <v>655</v>
      </c>
      <c r="I59" s="410">
        <f>I60+I61+I62+I63+I64</f>
        <v>11.946</v>
      </c>
      <c r="J59" s="411">
        <f>[1]Лист1!$G$19/1000000</f>
        <v>40.095317809999791</v>
      </c>
      <c r="K59" s="411">
        <f>[1]Лист1!$N$19/1000000</f>
        <v>21.687530079999714</v>
      </c>
      <c r="L59" s="412"/>
      <c r="M59" s="411">
        <f>[1]Лист1!$N$19/1000000</f>
        <v>21.687530079999714</v>
      </c>
      <c r="N59" s="412">
        <f t="shared" ref="N59:AA59" si="13">N60+N61+N62+N63+N64</f>
        <v>42.338155982399712</v>
      </c>
      <c r="O59" s="412">
        <f t="shared" si="13"/>
        <v>0</v>
      </c>
      <c r="P59" s="412">
        <f t="shared" si="13"/>
        <v>44.031682221695704</v>
      </c>
      <c r="Q59" s="412"/>
      <c r="R59" s="412">
        <f t="shared" si="13"/>
        <v>45.792949510563531</v>
      </c>
      <c r="S59" s="410"/>
      <c r="T59" s="412">
        <f t="shared" si="13"/>
        <v>0</v>
      </c>
      <c r="U59" s="410"/>
      <c r="V59" s="412">
        <f>V60+V61+V62+V63+V64</f>
        <v>0</v>
      </c>
      <c r="W59" s="410"/>
      <c r="X59" s="412">
        <f>X60+X61+X62+X63+X64</f>
        <v>0</v>
      </c>
      <c r="Y59" s="410"/>
      <c r="Z59" s="412">
        <f>Z60+Z61+Z62+Z63+Z64</f>
        <v>132.16278771465895</v>
      </c>
      <c r="AA59" s="410">
        <f t="shared" si="13"/>
        <v>0</v>
      </c>
    </row>
    <row r="60" spans="1:27" s="186" customFormat="1" ht="16.5" customHeight="1" x14ac:dyDescent="0.25">
      <c r="A60" s="772" t="s">
        <v>707</v>
      </c>
      <c r="B60" s="773"/>
      <c r="C60" s="790" t="s">
        <v>708</v>
      </c>
      <c r="D60" s="791"/>
      <c r="E60" s="791"/>
      <c r="F60" s="791"/>
      <c r="G60" s="792"/>
      <c r="H60" s="187" t="s">
        <v>655</v>
      </c>
      <c r="I60" s="188"/>
      <c r="J60" s="236"/>
      <c r="K60" s="236"/>
      <c r="L60" s="188"/>
      <c r="M60" s="236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236">
        <f t="shared" ref="Z60:Z64" si="14">N60+P60+R60</f>
        <v>0</v>
      </c>
      <c r="AA60" s="236">
        <f t="shared" ref="AA60:AA64" si="15">O60+Q60+S60</f>
        <v>0</v>
      </c>
    </row>
    <row r="61" spans="1:27" s="186" customFormat="1" ht="16.5" customHeight="1" x14ac:dyDescent="0.25">
      <c r="A61" s="772" t="s">
        <v>709</v>
      </c>
      <c r="B61" s="773"/>
      <c r="C61" s="790" t="s">
        <v>710</v>
      </c>
      <c r="D61" s="791"/>
      <c r="E61" s="791"/>
      <c r="F61" s="791"/>
      <c r="G61" s="792"/>
      <c r="H61" s="187" t="s">
        <v>655</v>
      </c>
      <c r="I61" s="188"/>
      <c r="J61" s="236"/>
      <c r="K61" s="236"/>
      <c r="L61" s="188"/>
      <c r="M61" s="236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236">
        <f t="shared" si="14"/>
        <v>0</v>
      </c>
      <c r="AA61" s="236">
        <f t="shared" si="15"/>
        <v>0</v>
      </c>
    </row>
    <row r="62" spans="1:27" s="186" customFormat="1" ht="8.1" customHeight="1" x14ac:dyDescent="0.25">
      <c r="A62" s="772" t="s">
        <v>711</v>
      </c>
      <c r="B62" s="773"/>
      <c r="C62" s="790" t="s">
        <v>712</v>
      </c>
      <c r="D62" s="791"/>
      <c r="E62" s="791"/>
      <c r="F62" s="791"/>
      <c r="G62" s="792"/>
      <c r="H62" s="187" t="s">
        <v>655</v>
      </c>
      <c r="I62" s="188"/>
      <c r="J62" s="236"/>
      <c r="K62" s="236"/>
      <c r="L62" s="188"/>
      <c r="M62" s="236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236">
        <f t="shared" si="14"/>
        <v>0</v>
      </c>
      <c r="AA62" s="236">
        <f t="shared" si="15"/>
        <v>0</v>
      </c>
    </row>
    <row r="63" spans="1:27" s="186" customFormat="1" ht="8.1" customHeight="1" x14ac:dyDescent="0.25">
      <c r="A63" s="772" t="s">
        <v>713</v>
      </c>
      <c r="B63" s="773"/>
      <c r="C63" s="790" t="s">
        <v>714</v>
      </c>
      <c r="D63" s="791"/>
      <c r="E63" s="791"/>
      <c r="F63" s="791"/>
      <c r="G63" s="792"/>
      <c r="H63" s="187" t="s">
        <v>655</v>
      </c>
      <c r="I63" s="188"/>
      <c r="J63" s="236"/>
      <c r="K63" s="236"/>
      <c r="L63" s="188"/>
      <c r="M63" s="236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236">
        <f t="shared" si="14"/>
        <v>0</v>
      </c>
      <c r="AA63" s="236">
        <f t="shared" si="15"/>
        <v>0</v>
      </c>
    </row>
    <row r="64" spans="1:27" s="186" customFormat="1" ht="8.1" customHeight="1" x14ac:dyDescent="0.25">
      <c r="A64" s="772" t="s">
        <v>715</v>
      </c>
      <c r="B64" s="773"/>
      <c r="C64" s="790" t="s">
        <v>716</v>
      </c>
      <c r="D64" s="791"/>
      <c r="E64" s="791"/>
      <c r="F64" s="791"/>
      <c r="G64" s="792"/>
      <c r="H64" s="187" t="s">
        <v>655</v>
      </c>
      <c r="I64" s="188">
        <v>11.946</v>
      </c>
      <c r="J64" s="236">
        <f>J59</f>
        <v>40.095317809999791</v>
      </c>
      <c r="K64" s="236">
        <f>K59</f>
        <v>21.687530079999714</v>
      </c>
      <c r="L64" s="192"/>
      <c r="M64" s="236">
        <f>M59</f>
        <v>21.687530079999714</v>
      </c>
      <c r="N64" s="192">
        <f>M64*'Пр 15 (произв)'!I13/100+20</f>
        <v>42.338155982399712</v>
      </c>
      <c r="O64" s="189"/>
      <c r="P64" s="192">
        <f>N64*1.04</f>
        <v>44.031682221695704</v>
      </c>
      <c r="Q64" s="192"/>
      <c r="R64" s="192">
        <f>P64*1.04</f>
        <v>45.792949510563531</v>
      </c>
      <c r="S64" s="192"/>
      <c r="T64" s="192"/>
      <c r="U64" s="192"/>
      <c r="V64" s="192"/>
      <c r="W64" s="192"/>
      <c r="X64" s="192"/>
      <c r="Y64" s="192"/>
      <c r="Z64" s="236">
        <f t="shared" si="14"/>
        <v>132.16278771465895</v>
      </c>
      <c r="AA64" s="236">
        <f t="shared" si="15"/>
        <v>0</v>
      </c>
    </row>
    <row r="65" spans="1:27" s="413" customFormat="1" ht="8.1" customHeight="1" x14ac:dyDescent="0.25">
      <c r="A65" s="802" t="s">
        <v>717</v>
      </c>
      <c r="B65" s="803"/>
      <c r="C65" s="804" t="s">
        <v>718</v>
      </c>
      <c r="D65" s="805"/>
      <c r="E65" s="805"/>
      <c r="F65" s="805"/>
      <c r="G65" s="806"/>
      <c r="H65" s="409" t="s">
        <v>655</v>
      </c>
      <c r="I65" s="410">
        <f>129.416</f>
        <v>129.416</v>
      </c>
      <c r="J65" s="411">
        <f>[1]Лист1!$G$25/1000000</f>
        <v>410.10835035000002</v>
      </c>
      <c r="K65" s="411">
        <f>[1]Лист1!$N$25/1000000</f>
        <v>414.4988245799999</v>
      </c>
      <c r="L65" s="412"/>
      <c r="M65" s="411">
        <f>[1]Лист1!$U$25/1000000</f>
        <v>442.08117407000003</v>
      </c>
      <c r="N65" s="412">
        <f>M65*1.03/M364*N364</f>
        <v>468.30054126382646</v>
      </c>
      <c r="O65" s="412"/>
      <c r="P65" s="412">
        <f>N65*'Пр 15 (произв)'!J13/100</f>
        <v>487.03256291437953</v>
      </c>
      <c r="Q65" s="412"/>
      <c r="R65" s="412">
        <f>P65*'Пр 15 (произв)'!K13/100</f>
        <v>506.5138654309547</v>
      </c>
      <c r="S65" s="412"/>
      <c r="T65" s="412">
        <f>R65*1.04</f>
        <v>526.77442004819295</v>
      </c>
      <c r="U65" s="410"/>
      <c r="V65" s="412">
        <f>T65*1.04</f>
        <v>547.84539685012066</v>
      </c>
      <c r="W65" s="410"/>
      <c r="X65" s="412">
        <f>V65*1.04</f>
        <v>569.75921272412552</v>
      </c>
      <c r="Y65" s="410"/>
      <c r="Z65" s="412">
        <f t="shared" ref="Z65:Z66" si="16">P65+R65+T65+V65+X65</f>
        <v>2637.9254579677736</v>
      </c>
      <c r="AA65" s="414">
        <f t="shared" ref="AA65:AA66" si="17">Q65+S65+U65+W65+Y65</f>
        <v>0</v>
      </c>
    </row>
    <row r="66" spans="1:27" s="413" customFormat="1" ht="8.1" customHeight="1" x14ac:dyDescent="0.25">
      <c r="A66" s="802" t="s">
        <v>719</v>
      </c>
      <c r="B66" s="803"/>
      <c r="C66" s="804" t="s">
        <v>720</v>
      </c>
      <c r="D66" s="805"/>
      <c r="E66" s="805"/>
      <c r="F66" s="805"/>
      <c r="G66" s="806"/>
      <c r="H66" s="409" t="s">
        <v>655</v>
      </c>
      <c r="I66" s="410">
        <v>0.16600000000000001</v>
      </c>
      <c r="J66" s="411">
        <f>[1]Лист1!$G$27/1000000</f>
        <v>132.00402897000001</v>
      </c>
      <c r="K66" s="411">
        <f>[1]Лист1!$N$27/1000000</f>
        <v>132.04165752</v>
      </c>
      <c r="L66" s="412"/>
      <c r="M66" s="411">
        <f>[1]Лист1!$U$27/1000000</f>
        <v>139.46822922000001</v>
      </c>
      <c r="N66" s="412">
        <v>151</v>
      </c>
      <c r="O66" s="412"/>
      <c r="P66" s="412">
        <f>N66</f>
        <v>151</v>
      </c>
      <c r="Q66" s="412"/>
      <c r="R66" s="412">
        <f>P66</f>
        <v>151</v>
      </c>
      <c r="S66" s="412"/>
      <c r="T66" s="412"/>
      <c r="U66" s="410"/>
      <c r="V66" s="412"/>
      <c r="W66" s="410"/>
      <c r="X66" s="412"/>
      <c r="Y66" s="410"/>
      <c r="Z66" s="412">
        <f t="shared" si="16"/>
        <v>302</v>
      </c>
      <c r="AA66" s="414">
        <f t="shared" si="17"/>
        <v>0</v>
      </c>
    </row>
    <row r="67" spans="1:27" s="413" customFormat="1" ht="8.1" customHeight="1" x14ac:dyDescent="0.25">
      <c r="A67" s="802" t="s">
        <v>721</v>
      </c>
      <c r="B67" s="803"/>
      <c r="C67" s="804" t="s">
        <v>722</v>
      </c>
      <c r="D67" s="805"/>
      <c r="E67" s="805"/>
      <c r="F67" s="805"/>
      <c r="G67" s="806"/>
      <c r="H67" s="409" t="s">
        <v>655</v>
      </c>
      <c r="I67" s="410"/>
      <c r="J67" s="411">
        <f>[1]Лист1!$G$28/1000000</f>
        <v>13.828642109999999</v>
      </c>
      <c r="K67" s="411">
        <f>[1]Лист1!$N$28/1000000</f>
        <v>17.62349906</v>
      </c>
      <c r="L67" s="410"/>
      <c r="M67" s="411">
        <f>[1]Лист1!$U$28/1000000</f>
        <v>13.778116700000002</v>
      </c>
      <c r="N67" s="411">
        <f>N68+N69</f>
        <v>15.396461520000001</v>
      </c>
      <c r="O67" s="411">
        <f t="shared" ref="O67:AA67" si="18">O68+O69</f>
        <v>0</v>
      </c>
      <c r="P67" s="411">
        <f t="shared" si="18"/>
        <v>15.396461520000001</v>
      </c>
      <c r="Q67" s="411">
        <f t="shared" si="18"/>
        <v>0</v>
      </c>
      <c r="R67" s="411">
        <f t="shared" si="18"/>
        <v>15.396461520000001</v>
      </c>
      <c r="S67" s="411">
        <f t="shared" si="18"/>
        <v>0</v>
      </c>
      <c r="T67" s="411">
        <f t="shared" si="18"/>
        <v>0</v>
      </c>
      <c r="U67" s="411">
        <f t="shared" si="18"/>
        <v>0</v>
      </c>
      <c r="V67" s="411">
        <f t="shared" si="18"/>
        <v>0</v>
      </c>
      <c r="W67" s="411">
        <f t="shared" si="18"/>
        <v>0</v>
      </c>
      <c r="X67" s="411">
        <f t="shared" si="18"/>
        <v>0</v>
      </c>
      <c r="Y67" s="411">
        <f t="shared" si="18"/>
        <v>0</v>
      </c>
      <c r="Z67" s="411">
        <f t="shared" si="18"/>
        <v>46.189384560000001</v>
      </c>
      <c r="AA67" s="411">
        <f t="shared" si="18"/>
        <v>0</v>
      </c>
    </row>
    <row r="68" spans="1:27" s="186" customFormat="1" ht="8.1" customHeight="1" x14ac:dyDescent="0.25">
      <c r="A68" s="772" t="s">
        <v>723</v>
      </c>
      <c r="B68" s="773"/>
      <c r="C68" s="790" t="s">
        <v>724</v>
      </c>
      <c r="D68" s="791"/>
      <c r="E68" s="791"/>
      <c r="F68" s="791"/>
      <c r="G68" s="792"/>
      <c r="H68" s="187" t="s">
        <v>655</v>
      </c>
      <c r="I68" s="188"/>
      <c r="J68" s="236">
        <f>[1]Лист1!$G$29/1000000</f>
        <v>12.374795039999999</v>
      </c>
      <c r="K68" s="236">
        <f>[1]Лист1!$N$29/1000000</f>
        <v>16.248076559999998</v>
      </c>
      <c r="L68" s="188"/>
      <c r="M68" s="236">
        <f>[1]Лист1!$U$29/1000000</f>
        <v>12.381655179999999</v>
      </c>
      <c r="N68" s="188">
        <v>14</v>
      </c>
      <c r="O68" s="188"/>
      <c r="P68" s="192">
        <f>N68</f>
        <v>14</v>
      </c>
      <c r="Q68" s="188"/>
      <c r="R68" s="192">
        <f>P68</f>
        <v>14</v>
      </c>
      <c r="S68" s="188"/>
      <c r="T68" s="192"/>
      <c r="U68" s="188"/>
      <c r="V68" s="192"/>
      <c r="W68" s="188"/>
      <c r="X68" s="192"/>
      <c r="Y68" s="188"/>
      <c r="Z68" s="236">
        <f t="shared" ref="Z68:Z69" si="19">N68+P68+R68</f>
        <v>42</v>
      </c>
      <c r="AA68" s="236">
        <f t="shared" ref="AA68:AA69" si="20">O68+Q68+S68</f>
        <v>0</v>
      </c>
    </row>
    <row r="69" spans="1:27" s="186" customFormat="1" ht="8.1" customHeight="1" x14ac:dyDescent="0.25">
      <c r="A69" s="772" t="s">
        <v>725</v>
      </c>
      <c r="B69" s="773"/>
      <c r="C69" s="790" t="s">
        <v>726</v>
      </c>
      <c r="D69" s="791"/>
      <c r="E69" s="791"/>
      <c r="F69" s="791"/>
      <c r="G69" s="792"/>
      <c r="H69" s="187" t="s">
        <v>655</v>
      </c>
      <c r="I69" s="188"/>
      <c r="J69" s="236">
        <f>[1]Лист1!$G$30/1000000</f>
        <v>1.4538470700000012</v>
      </c>
      <c r="K69" s="236">
        <f>[1]Лист1!$N$30/1000000</f>
        <v>1.3754225000000004</v>
      </c>
      <c r="L69" s="188"/>
      <c r="M69" s="236">
        <f>[1]Лист1!$U$30/1000000</f>
        <v>1.3964615200000001</v>
      </c>
      <c r="N69" s="236">
        <f>M69</f>
        <v>1.3964615200000001</v>
      </c>
      <c r="O69" s="188"/>
      <c r="P69" s="192">
        <f>N69</f>
        <v>1.3964615200000001</v>
      </c>
      <c r="Q69" s="188"/>
      <c r="R69" s="192">
        <f>P69</f>
        <v>1.3964615200000001</v>
      </c>
      <c r="S69" s="188"/>
      <c r="T69" s="192"/>
      <c r="U69" s="188"/>
      <c r="V69" s="192"/>
      <c r="W69" s="188"/>
      <c r="X69" s="192"/>
      <c r="Y69" s="188"/>
      <c r="Z69" s="236">
        <f t="shared" si="19"/>
        <v>4.1893845600000006</v>
      </c>
      <c r="AA69" s="236">
        <f t="shared" si="20"/>
        <v>0</v>
      </c>
    </row>
    <row r="70" spans="1:27" s="413" customFormat="1" ht="8.1" customHeight="1" x14ac:dyDescent="0.25">
      <c r="A70" s="802" t="s">
        <v>727</v>
      </c>
      <c r="B70" s="803"/>
      <c r="C70" s="804" t="s">
        <v>728</v>
      </c>
      <c r="D70" s="805"/>
      <c r="E70" s="805"/>
      <c r="F70" s="805"/>
      <c r="G70" s="806"/>
      <c r="H70" s="409" t="s">
        <v>655</v>
      </c>
      <c r="I70" s="412">
        <f>I71+I72+I73</f>
        <v>50.031999999999996</v>
      </c>
      <c r="J70" s="411">
        <f>[1]Лист1!$G$31/1000000</f>
        <v>0.38724367999999998</v>
      </c>
      <c r="K70" s="411">
        <f>[1]Лист1!$N$31/1000000</f>
        <v>0.56464268000000006</v>
      </c>
      <c r="L70" s="412"/>
      <c r="M70" s="411">
        <f>[1]Лист1!$U$31/1000000</f>
        <v>0.66170936999999996</v>
      </c>
      <c r="N70" s="412">
        <f t="shared" ref="N70:AA70" si="21">N71+N72+N73</f>
        <v>0.66170936999999996</v>
      </c>
      <c r="O70" s="412">
        <f t="shared" si="21"/>
        <v>0</v>
      </c>
      <c r="P70" s="412">
        <f t="shared" si="21"/>
        <v>0.66170936999999996</v>
      </c>
      <c r="Q70" s="412"/>
      <c r="R70" s="412">
        <f t="shared" si="21"/>
        <v>0.66170936999999996</v>
      </c>
      <c r="S70" s="412"/>
      <c r="T70" s="412">
        <f>T71+T72+T73</f>
        <v>0</v>
      </c>
      <c r="U70" s="412"/>
      <c r="V70" s="412">
        <f>V71+V72+V73</f>
        <v>0</v>
      </c>
      <c r="W70" s="412"/>
      <c r="X70" s="412">
        <f>X71+X72+X73</f>
        <v>0</v>
      </c>
      <c r="Y70" s="412"/>
      <c r="Z70" s="412">
        <f>Z71+Z72+Z73</f>
        <v>1.9851281099999998</v>
      </c>
      <c r="AA70" s="412">
        <f t="shared" si="21"/>
        <v>0</v>
      </c>
    </row>
    <row r="71" spans="1:27" s="186" customFormat="1" ht="8.1" customHeight="1" x14ac:dyDescent="0.25">
      <c r="A71" s="772" t="s">
        <v>729</v>
      </c>
      <c r="B71" s="773"/>
      <c r="C71" s="790" t="s">
        <v>730</v>
      </c>
      <c r="D71" s="791"/>
      <c r="E71" s="791"/>
      <c r="F71" s="791"/>
      <c r="G71" s="792"/>
      <c r="H71" s="187" t="s">
        <v>655</v>
      </c>
      <c r="I71" s="188"/>
      <c r="J71" s="236"/>
      <c r="K71" s="236"/>
      <c r="L71" s="192"/>
      <c r="M71" s="236"/>
      <c r="N71" s="192"/>
      <c r="O71" s="188"/>
      <c r="P71" s="192"/>
      <c r="Q71" s="188"/>
      <c r="R71" s="192"/>
      <c r="S71" s="188"/>
      <c r="T71" s="192"/>
      <c r="U71" s="188"/>
      <c r="V71" s="192"/>
      <c r="W71" s="188"/>
      <c r="X71" s="192"/>
      <c r="Y71" s="188"/>
      <c r="Z71" s="236">
        <f t="shared" ref="Z71:Z73" si="22">N71+P71+R71</f>
        <v>0</v>
      </c>
      <c r="AA71" s="236">
        <f t="shared" ref="AA71:AA73" si="23">O71+Q71+S71</f>
        <v>0</v>
      </c>
    </row>
    <row r="72" spans="1:27" s="186" customFormat="1" ht="8.1" customHeight="1" x14ac:dyDescent="0.25">
      <c r="A72" s="772" t="s">
        <v>731</v>
      </c>
      <c r="B72" s="773"/>
      <c r="C72" s="790" t="s">
        <v>732</v>
      </c>
      <c r="D72" s="791"/>
      <c r="E72" s="791"/>
      <c r="F72" s="791"/>
      <c r="G72" s="792"/>
      <c r="H72" s="187" t="s">
        <v>655</v>
      </c>
      <c r="I72" s="188">
        <v>25.866</v>
      </c>
      <c r="J72" s="236">
        <f>[1]Лист1!$G$33/1000000</f>
        <v>0.38724367999999998</v>
      </c>
      <c r="K72" s="236">
        <f>[1]Лист1!$N$33/1000000</f>
        <v>0.56464268000000006</v>
      </c>
      <c r="L72" s="192"/>
      <c r="M72" s="236">
        <f>[1]Лист1!$U$33/1000000</f>
        <v>0.66170936999999996</v>
      </c>
      <c r="N72" s="192">
        <f>M72</f>
        <v>0.66170936999999996</v>
      </c>
      <c r="O72" s="189"/>
      <c r="P72" s="192">
        <f>N72</f>
        <v>0.66170936999999996</v>
      </c>
      <c r="Q72" s="192"/>
      <c r="R72" s="192">
        <f>P72</f>
        <v>0.66170936999999996</v>
      </c>
      <c r="S72" s="192"/>
      <c r="T72" s="192"/>
      <c r="U72" s="192"/>
      <c r="V72" s="192"/>
      <c r="W72" s="192"/>
      <c r="X72" s="192"/>
      <c r="Y72" s="192"/>
      <c r="Z72" s="236">
        <f t="shared" si="22"/>
        <v>1.9851281099999998</v>
      </c>
      <c r="AA72" s="236">
        <f t="shared" si="23"/>
        <v>0</v>
      </c>
    </row>
    <row r="73" spans="1:27" s="186" customFormat="1" ht="9" thickBot="1" x14ac:dyDescent="0.3">
      <c r="A73" s="807" t="s">
        <v>733</v>
      </c>
      <c r="B73" s="808"/>
      <c r="C73" s="809" t="s">
        <v>734</v>
      </c>
      <c r="D73" s="810"/>
      <c r="E73" s="810"/>
      <c r="F73" s="810"/>
      <c r="G73" s="811"/>
      <c r="H73" s="194" t="s">
        <v>655</v>
      </c>
      <c r="I73" s="195">
        <f>0.178+0.194+0.085+18.651+5.058</f>
        <v>24.166</v>
      </c>
      <c r="J73" s="390"/>
      <c r="K73" s="390"/>
      <c r="L73" s="192"/>
      <c r="M73" s="390"/>
      <c r="N73" s="192">
        <f>L73*1.04</f>
        <v>0</v>
      </c>
      <c r="O73" s="189"/>
      <c r="P73" s="192">
        <f>O73*1.04</f>
        <v>0</v>
      </c>
      <c r="Q73" s="196"/>
      <c r="R73" s="192">
        <f>P73*1.04</f>
        <v>0</v>
      </c>
      <c r="S73" s="196"/>
      <c r="T73" s="192"/>
      <c r="U73" s="196"/>
      <c r="V73" s="192"/>
      <c r="W73" s="196"/>
      <c r="X73" s="192"/>
      <c r="Y73" s="196"/>
      <c r="Z73" s="236">
        <f t="shared" si="22"/>
        <v>0</v>
      </c>
      <c r="AA73" s="236">
        <f t="shared" si="23"/>
        <v>0</v>
      </c>
    </row>
    <row r="74" spans="1:27" s="413" customFormat="1" ht="9.75" customHeight="1" x14ac:dyDescent="0.25">
      <c r="A74" s="812" t="s">
        <v>735</v>
      </c>
      <c r="B74" s="813"/>
      <c r="C74" s="814" t="s">
        <v>736</v>
      </c>
      <c r="D74" s="815"/>
      <c r="E74" s="815"/>
      <c r="F74" s="815"/>
      <c r="G74" s="816"/>
      <c r="H74" s="415" t="s">
        <v>655</v>
      </c>
      <c r="I74" s="416"/>
      <c r="J74" s="417">
        <f>SUM(J75:J77)</f>
        <v>333.67741799999999</v>
      </c>
      <c r="K74" s="417">
        <f>SUM(K75:K77)</f>
        <v>269.33941800000002</v>
      </c>
      <c r="L74" s="416"/>
      <c r="M74" s="417">
        <f>SUM(M75:M77)</f>
        <v>296.32141799999999</v>
      </c>
      <c r="N74" s="417">
        <f t="shared" ref="N74:S74" si="24">SUM(N75:N77)</f>
        <v>305.21106054000001</v>
      </c>
      <c r="O74" s="417">
        <f t="shared" si="24"/>
        <v>0</v>
      </c>
      <c r="P74" s="417">
        <f t="shared" si="24"/>
        <v>317.41950296160002</v>
      </c>
      <c r="Q74" s="417">
        <f t="shared" si="24"/>
        <v>0</v>
      </c>
      <c r="R74" s="417">
        <f t="shared" si="24"/>
        <v>330.11628308006397</v>
      </c>
      <c r="S74" s="417">
        <f t="shared" si="24"/>
        <v>0</v>
      </c>
      <c r="T74" s="416"/>
      <c r="U74" s="416"/>
      <c r="V74" s="416"/>
      <c r="W74" s="416"/>
      <c r="X74" s="416"/>
      <c r="Y74" s="416"/>
      <c r="Z74" s="418">
        <f>Z75+Z76+Z77</f>
        <v>952.74684658166393</v>
      </c>
      <c r="AA74" s="418">
        <f>AA75+AA76+AA77</f>
        <v>0</v>
      </c>
    </row>
    <row r="75" spans="1:27" s="186" customFormat="1" ht="8.1" customHeight="1" x14ac:dyDescent="0.25">
      <c r="A75" s="772" t="s">
        <v>737</v>
      </c>
      <c r="B75" s="773"/>
      <c r="C75" s="790" t="s">
        <v>738</v>
      </c>
      <c r="D75" s="791"/>
      <c r="E75" s="791"/>
      <c r="F75" s="791"/>
      <c r="G75" s="792"/>
      <c r="H75" s="187" t="s">
        <v>655</v>
      </c>
      <c r="I75" s="188"/>
      <c r="J75" s="236">
        <f>[1]Лист1!$G$36/1000000</f>
        <v>0.66170899999999999</v>
      </c>
      <c r="K75" s="236">
        <f>[1]Лист1!$N$36/1000000</f>
        <v>0.66170899999999999</v>
      </c>
      <c r="L75" s="188"/>
      <c r="M75" s="236">
        <f>[1]Лист1!$U$36/1000000</f>
        <v>0.66170899999999999</v>
      </c>
      <c r="N75" s="368">
        <f>M75*'Пр 15 (произв)'!$I$13/100</f>
        <v>0.68156026999999997</v>
      </c>
      <c r="O75" s="188"/>
      <c r="P75" s="205">
        <f>N75*'Пр 15 (произв)'!$J$13/100</f>
        <v>0.70882268079999999</v>
      </c>
      <c r="Q75" s="205"/>
      <c r="R75" s="205">
        <f>P75*'Пр 15 (произв)'!$K$13/100</f>
        <v>0.73717558803200012</v>
      </c>
      <c r="S75" s="188"/>
      <c r="T75" s="188"/>
      <c r="U75" s="188"/>
      <c r="V75" s="188"/>
      <c r="W75" s="188"/>
      <c r="X75" s="188"/>
      <c r="Y75" s="188"/>
      <c r="Z75" s="236">
        <f t="shared" ref="Z75:Z77" si="25">N75+P75+R75</f>
        <v>2.127558538832</v>
      </c>
      <c r="AA75" s="236">
        <f t="shared" ref="AA75:AA77" si="26">O75+Q75+S75</f>
        <v>0</v>
      </c>
    </row>
    <row r="76" spans="1:27" s="186" customFormat="1" ht="8.1" customHeight="1" x14ac:dyDescent="0.25">
      <c r="A76" s="772" t="s">
        <v>739</v>
      </c>
      <c r="B76" s="773"/>
      <c r="C76" s="790" t="s">
        <v>740</v>
      </c>
      <c r="D76" s="791"/>
      <c r="E76" s="791"/>
      <c r="F76" s="791"/>
      <c r="G76" s="792"/>
      <c r="H76" s="187" t="s">
        <v>655</v>
      </c>
      <c r="I76" s="188"/>
      <c r="J76" s="236">
        <f>[1]Лист1!$G$37/1000000</f>
        <v>0.66170899999999999</v>
      </c>
      <c r="K76" s="236">
        <f>[1]Лист1!$N$37/1000000</f>
        <v>0.66170899999999999</v>
      </c>
      <c r="L76" s="188"/>
      <c r="M76" s="236">
        <f>[1]Лист1!$U$37/1000000</f>
        <v>0.66170899999999999</v>
      </c>
      <c r="N76" s="368">
        <f>M76*'Пр 15 (произв)'!$I$13/100</f>
        <v>0.68156026999999997</v>
      </c>
      <c r="O76" s="188"/>
      <c r="P76" s="205">
        <f>N76*'Пр 15 (произв)'!$J$13/100</f>
        <v>0.70882268079999999</v>
      </c>
      <c r="Q76" s="205"/>
      <c r="R76" s="205">
        <f>P76*'Пр 15 (произв)'!$K$13/100</f>
        <v>0.73717558803200012</v>
      </c>
      <c r="S76" s="188"/>
      <c r="T76" s="188"/>
      <c r="U76" s="188"/>
      <c r="V76" s="188"/>
      <c r="W76" s="188"/>
      <c r="X76" s="188"/>
      <c r="Y76" s="188"/>
      <c r="Z76" s="236">
        <f t="shared" si="25"/>
        <v>2.127558538832</v>
      </c>
      <c r="AA76" s="236">
        <f t="shared" si="26"/>
        <v>0</v>
      </c>
    </row>
    <row r="77" spans="1:27" s="186" customFormat="1" ht="9" thickBot="1" x14ac:dyDescent="0.3">
      <c r="A77" s="807" t="s">
        <v>741</v>
      </c>
      <c r="B77" s="808"/>
      <c r="C77" s="809" t="s">
        <v>742</v>
      </c>
      <c r="D77" s="810"/>
      <c r="E77" s="810"/>
      <c r="F77" s="810"/>
      <c r="G77" s="811"/>
      <c r="H77" s="197" t="s">
        <v>655</v>
      </c>
      <c r="I77" s="198"/>
      <c r="J77" s="391">
        <v>332.35399999999998</v>
      </c>
      <c r="K77" s="391">
        <f>268.016</f>
        <v>268.01600000000002</v>
      </c>
      <c r="L77" s="198"/>
      <c r="M77" s="391">
        <v>294.99799999999999</v>
      </c>
      <c r="N77" s="368">
        <f>M77*'Пр 15 (произв)'!$I$13/100</f>
        <v>303.84793999999999</v>
      </c>
      <c r="O77" s="198"/>
      <c r="P77" s="368">
        <f>N77*'Пр 15 (произв)'!$J$13/100</f>
        <v>316.00185759999999</v>
      </c>
      <c r="Q77" s="368"/>
      <c r="R77" s="368">
        <f>P77*'Пр 15 (произв)'!$K$13/100</f>
        <v>328.64193190399999</v>
      </c>
      <c r="S77" s="368"/>
      <c r="T77" s="198"/>
      <c r="U77" s="198"/>
      <c r="V77" s="195"/>
      <c r="W77" s="195"/>
      <c r="X77" s="195"/>
      <c r="Y77" s="195"/>
      <c r="Z77" s="236">
        <f t="shared" si="25"/>
        <v>948.49172950399998</v>
      </c>
      <c r="AA77" s="236">
        <f t="shared" si="26"/>
        <v>0</v>
      </c>
    </row>
    <row r="78" spans="1:27" s="413" customFormat="1" ht="9" customHeight="1" x14ac:dyDescent="0.25">
      <c r="A78" s="780" t="s">
        <v>743</v>
      </c>
      <c r="B78" s="781"/>
      <c r="C78" s="782" t="s">
        <v>744</v>
      </c>
      <c r="D78" s="783"/>
      <c r="E78" s="783"/>
      <c r="F78" s="783"/>
      <c r="G78" s="784"/>
      <c r="H78" s="400" t="s">
        <v>655</v>
      </c>
      <c r="I78" s="403">
        <f>I20-I35</f>
        <v>26.653000000000077</v>
      </c>
      <c r="J78" s="402">
        <f>J20-J35</f>
        <v>-67.956221239999422</v>
      </c>
      <c r="K78" s="403">
        <f t="shared" ref="K78:AA78" si="27">K20-K35</f>
        <v>-74.637529689999383</v>
      </c>
      <c r="L78" s="403">
        <f t="shared" si="27"/>
        <v>0</v>
      </c>
      <c r="M78" s="403">
        <f>M20-M35</f>
        <v>-124.1793272299999</v>
      </c>
      <c r="N78" s="403">
        <f t="shared" si="27"/>
        <v>49.150861098773476</v>
      </c>
      <c r="O78" s="403">
        <f t="shared" si="27"/>
        <v>0</v>
      </c>
      <c r="P78" s="403">
        <f t="shared" si="27"/>
        <v>96.425199444990994</v>
      </c>
      <c r="Q78" s="403"/>
      <c r="R78" s="403">
        <f t="shared" si="27"/>
        <v>124.01199365572415</v>
      </c>
      <c r="S78" s="403"/>
      <c r="T78" s="403">
        <f>T20-T35</f>
        <v>-526.77442004819295</v>
      </c>
      <c r="U78" s="403"/>
      <c r="V78" s="403">
        <f>V20-V35</f>
        <v>-547.84539685012066</v>
      </c>
      <c r="W78" s="403"/>
      <c r="X78" s="403">
        <f>X20-X35</f>
        <v>-569.75921272412552</v>
      </c>
      <c r="Y78" s="403"/>
      <c r="Z78" s="403">
        <f>Z20-Z35</f>
        <v>-755.49043415912274</v>
      </c>
      <c r="AA78" s="403">
        <f t="shared" si="27"/>
        <v>0</v>
      </c>
    </row>
    <row r="79" spans="1:27" s="186" customFormat="1" ht="8.1" customHeight="1" x14ac:dyDescent="0.25">
      <c r="A79" s="772" t="s">
        <v>745</v>
      </c>
      <c r="B79" s="773"/>
      <c r="C79" s="774" t="s">
        <v>656</v>
      </c>
      <c r="D79" s="775"/>
      <c r="E79" s="775"/>
      <c r="F79" s="775"/>
      <c r="G79" s="776"/>
      <c r="H79" s="187" t="s">
        <v>655</v>
      </c>
      <c r="I79" s="188"/>
      <c r="J79" s="236">
        <f>J82</f>
        <v>-73.13</v>
      </c>
      <c r="K79" s="236">
        <f>K82</f>
        <v>-103.02800000000001</v>
      </c>
      <c r="L79" s="236">
        <f t="shared" ref="L79:M79" si="28">L82</f>
        <v>0</v>
      </c>
      <c r="M79" s="236">
        <f t="shared" si="28"/>
        <v>-88.819182719999958</v>
      </c>
      <c r="N79" s="236">
        <f t="shared" ref="N79:S79" si="29">N82</f>
        <v>-43.417867858900081</v>
      </c>
      <c r="O79" s="236">
        <f t="shared" si="29"/>
        <v>0</v>
      </c>
      <c r="P79" s="236">
        <f t="shared" si="29"/>
        <v>-6.5286055065893152</v>
      </c>
      <c r="Q79" s="236">
        <f t="shared" si="29"/>
        <v>0</v>
      </c>
      <c r="R79" s="236">
        <f t="shared" si="29"/>
        <v>10.257709670480267</v>
      </c>
      <c r="S79" s="236">
        <f t="shared" si="29"/>
        <v>0</v>
      </c>
      <c r="T79" s="188"/>
      <c r="U79" s="188"/>
      <c r="V79" s="188"/>
      <c r="W79" s="188"/>
      <c r="X79" s="188"/>
      <c r="Y79" s="188"/>
      <c r="Z79" s="236">
        <f t="shared" ref="Z79:Z92" si="30">N79+P79+R79</f>
        <v>-39.688763695009129</v>
      </c>
      <c r="AA79" s="236">
        <f t="shared" ref="AA79:AA92" si="31">O79+Q79+S79</f>
        <v>0</v>
      </c>
    </row>
    <row r="80" spans="1:27" s="186" customFormat="1" ht="16.5" customHeight="1" x14ac:dyDescent="0.25">
      <c r="A80" s="772" t="s">
        <v>746</v>
      </c>
      <c r="B80" s="773"/>
      <c r="C80" s="790" t="s">
        <v>657</v>
      </c>
      <c r="D80" s="791"/>
      <c r="E80" s="791"/>
      <c r="F80" s="791"/>
      <c r="G80" s="792"/>
      <c r="H80" s="187" t="s">
        <v>655</v>
      </c>
      <c r="I80" s="188"/>
      <c r="J80" s="236"/>
      <c r="K80" s="188"/>
      <c r="L80" s="188"/>
      <c r="M80" s="192"/>
      <c r="N80" s="192"/>
      <c r="O80" s="192"/>
      <c r="P80" s="192"/>
      <c r="Q80" s="192"/>
      <c r="R80" s="192"/>
      <c r="S80" s="192"/>
      <c r="T80" s="188"/>
      <c r="U80" s="188"/>
      <c r="V80" s="188"/>
      <c r="W80" s="188"/>
      <c r="X80" s="188"/>
      <c r="Y80" s="188"/>
      <c r="Z80" s="236">
        <f t="shared" si="30"/>
        <v>0</v>
      </c>
      <c r="AA80" s="236">
        <f t="shared" si="31"/>
        <v>0</v>
      </c>
    </row>
    <row r="81" spans="1:27" s="186" customFormat="1" ht="16.5" customHeight="1" x14ac:dyDescent="0.25">
      <c r="A81" s="772" t="s">
        <v>747</v>
      </c>
      <c r="B81" s="773"/>
      <c r="C81" s="790" t="s">
        <v>658</v>
      </c>
      <c r="D81" s="791"/>
      <c r="E81" s="791"/>
      <c r="F81" s="791"/>
      <c r="G81" s="792"/>
      <c r="H81" s="187" t="s">
        <v>655</v>
      </c>
      <c r="I81" s="188"/>
      <c r="J81" s="236"/>
      <c r="K81" s="188"/>
      <c r="L81" s="188"/>
      <c r="M81" s="192"/>
      <c r="N81" s="192"/>
      <c r="O81" s="192"/>
      <c r="P81" s="192"/>
      <c r="Q81" s="192"/>
      <c r="R81" s="192"/>
      <c r="S81" s="192"/>
      <c r="T81" s="188"/>
      <c r="U81" s="188"/>
      <c r="V81" s="188"/>
      <c r="W81" s="188"/>
      <c r="X81" s="188"/>
      <c r="Y81" s="188"/>
      <c r="Z81" s="236">
        <f t="shared" si="30"/>
        <v>0</v>
      </c>
      <c r="AA81" s="236">
        <f t="shared" si="31"/>
        <v>0</v>
      </c>
    </row>
    <row r="82" spans="1:27" s="186" customFormat="1" ht="16.5" customHeight="1" x14ac:dyDescent="0.25">
      <c r="A82" s="772" t="s">
        <v>748</v>
      </c>
      <c r="B82" s="773"/>
      <c r="C82" s="790" t="s">
        <v>659</v>
      </c>
      <c r="D82" s="791"/>
      <c r="E82" s="791"/>
      <c r="F82" s="791"/>
      <c r="G82" s="792"/>
      <c r="H82" s="187" t="s">
        <v>655</v>
      </c>
      <c r="I82" s="188"/>
      <c r="J82" s="236">
        <v>-73.13</v>
      </c>
      <c r="K82" s="188">
        <f>-103.028</f>
        <v>-103.02800000000001</v>
      </c>
      <c r="L82" s="188"/>
      <c r="M82" s="192">
        <f>M24-M39</f>
        <v>-88.819182719999958</v>
      </c>
      <c r="N82" s="192">
        <f t="shared" ref="N82:S82" si="32">N24-N39</f>
        <v>-43.417867858900081</v>
      </c>
      <c r="O82" s="192">
        <f t="shared" si="32"/>
        <v>0</v>
      </c>
      <c r="P82" s="192">
        <f t="shared" si="32"/>
        <v>-6.5286055065893152</v>
      </c>
      <c r="Q82" s="192">
        <f t="shared" si="32"/>
        <v>0</v>
      </c>
      <c r="R82" s="192">
        <f t="shared" si="32"/>
        <v>10.257709670480267</v>
      </c>
      <c r="S82" s="192">
        <f t="shared" si="32"/>
        <v>0</v>
      </c>
      <c r="T82" s="188"/>
      <c r="U82" s="188"/>
      <c r="V82" s="188"/>
      <c r="W82" s="188"/>
      <c r="X82" s="188"/>
      <c r="Y82" s="188"/>
      <c r="Z82" s="236">
        <f t="shared" si="30"/>
        <v>-39.688763695009129</v>
      </c>
      <c r="AA82" s="236">
        <f t="shared" si="31"/>
        <v>0</v>
      </c>
    </row>
    <row r="83" spans="1:27" s="186" customFormat="1" ht="8.1" customHeight="1" x14ac:dyDescent="0.25">
      <c r="A83" s="772" t="s">
        <v>749</v>
      </c>
      <c r="B83" s="773"/>
      <c r="C83" s="774" t="s">
        <v>660</v>
      </c>
      <c r="D83" s="775"/>
      <c r="E83" s="775"/>
      <c r="F83" s="775"/>
      <c r="G83" s="776"/>
      <c r="H83" s="187" t="s">
        <v>655</v>
      </c>
      <c r="I83" s="188"/>
      <c r="J83" s="236">
        <v>51.424999999999997</v>
      </c>
      <c r="K83" s="188">
        <v>51.463999999999999</v>
      </c>
      <c r="L83" s="188"/>
      <c r="M83" s="192">
        <f>M25-M40</f>
        <v>-9.7379046500000186</v>
      </c>
      <c r="N83" s="192">
        <f t="shared" ref="N83:S83" si="33">N25-N40</f>
        <v>8.4494419264999578</v>
      </c>
      <c r="O83" s="192">
        <f t="shared" si="33"/>
        <v>0</v>
      </c>
      <c r="P83" s="192">
        <f t="shared" si="33"/>
        <v>8.787419603559897</v>
      </c>
      <c r="Q83" s="192">
        <f t="shared" si="33"/>
        <v>0</v>
      </c>
      <c r="R83" s="192">
        <f t="shared" si="33"/>
        <v>9.138916387702352</v>
      </c>
      <c r="S83" s="192">
        <f t="shared" si="33"/>
        <v>0</v>
      </c>
      <c r="T83" s="188"/>
      <c r="U83" s="188"/>
      <c r="V83" s="188"/>
      <c r="W83" s="188"/>
      <c r="X83" s="188"/>
      <c r="Y83" s="188"/>
      <c r="Z83" s="236">
        <f t="shared" si="30"/>
        <v>26.375777917762207</v>
      </c>
      <c r="AA83" s="236">
        <f t="shared" si="31"/>
        <v>0</v>
      </c>
    </row>
    <row r="84" spans="1:27" s="186" customFormat="1" ht="8.1" customHeight="1" x14ac:dyDescent="0.25">
      <c r="A84" s="772" t="s">
        <v>750</v>
      </c>
      <c r="B84" s="773"/>
      <c r="C84" s="774" t="s">
        <v>661</v>
      </c>
      <c r="D84" s="775"/>
      <c r="E84" s="775"/>
      <c r="F84" s="775"/>
      <c r="G84" s="776"/>
      <c r="H84" s="187" t="s">
        <v>655</v>
      </c>
      <c r="I84" s="188">
        <v>21.161999999999999</v>
      </c>
      <c r="J84" s="236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236">
        <f t="shared" si="30"/>
        <v>0</v>
      </c>
      <c r="AA84" s="236">
        <f t="shared" si="31"/>
        <v>0</v>
      </c>
    </row>
    <row r="85" spans="1:27" s="186" customFormat="1" ht="8.1" customHeight="1" x14ac:dyDescent="0.25">
      <c r="A85" s="772" t="s">
        <v>751</v>
      </c>
      <c r="B85" s="773"/>
      <c r="C85" s="774" t="s">
        <v>662</v>
      </c>
      <c r="D85" s="775"/>
      <c r="E85" s="775"/>
      <c r="F85" s="775"/>
      <c r="G85" s="776"/>
      <c r="H85" s="187" t="s">
        <v>655</v>
      </c>
      <c r="I85" s="188"/>
      <c r="J85" s="236"/>
      <c r="K85" s="188"/>
      <c r="L85" s="188"/>
      <c r="M85" s="192"/>
      <c r="N85" s="192"/>
      <c r="O85" s="192"/>
      <c r="P85" s="192"/>
      <c r="Q85" s="192"/>
      <c r="R85" s="192"/>
      <c r="S85" s="192"/>
      <c r="T85" s="188"/>
      <c r="U85" s="188"/>
      <c r="V85" s="188"/>
      <c r="W85" s="188"/>
      <c r="X85" s="188"/>
      <c r="Y85" s="188"/>
      <c r="Z85" s="236">
        <f t="shared" si="30"/>
        <v>0</v>
      </c>
      <c r="AA85" s="236">
        <f t="shared" si="31"/>
        <v>0</v>
      </c>
    </row>
    <row r="86" spans="1:27" s="186" customFormat="1" ht="8.1" customHeight="1" x14ac:dyDescent="0.25">
      <c r="A86" s="772" t="s">
        <v>752</v>
      </c>
      <c r="B86" s="773"/>
      <c r="C86" s="774" t="s">
        <v>663</v>
      </c>
      <c r="D86" s="775"/>
      <c r="E86" s="775"/>
      <c r="F86" s="775"/>
      <c r="G86" s="776"/>
      <c r="H86" s="187" t="s">
        <v>655</v>
      </c>
      <c r="I86" s="188">
        <v>0.58199999999999996</v>
      </c>
      <c r="J86" s="236">
        <f t="shared" ref="J86:K86" si="34">J28-J43</f>
        <v>-0.24438158000000004</v>
      </c>
      <c r="K86" s="236">
        <f t="shared" si="34"/>
        <v>-0.19963674000000001</v>
      </c>
      <c r="L86" s="188"/>
      <c r="M86" s="192">
        <f>M28-M43</f>
        <v>-0.54115238999999993</v>
      </c>
      <c r="N86" s="192">
        <f t="shared" ref="N86:S86" si="35">N28-N43</f>
        <v>-0.55738696170000002</v>
      </c>
      <c r="O86" s="192">
        <f t="shared" si="35"/>
        <v>0</v>
      </c>
      <c r="P86" s="192">
        <f t="shared" si="35"/>
        <v>-0.57968244016799997</v>
      </c>
      <c r="Q86" s="192">
        <f t="shared" si="35"/>
        <v>0</v>
      </c>
      <c r="R86" s="192">
        <f t="shared" si="35"/>
        <v>-0.60286973777471997</v>
      </c>
      <c r="S86" s="192">
        <f t="shared" si="35"/>
        <v>0</v>
      </c>
      <c r="T86" s="188"/>
      <c r="U86" s="188"/>
      <c r="V86" s="188"/>
      <c r="W86" s="188"/>
      <c r="X86" s="188"/>
      <c r="Y86" s="188"/>
      <c r="Z86" s="236">
        <f t="shared" si="30"/>
        <v>-1.7399391396427202</v>
      </c>
      <c r="AA86" s="236">
        <f t="shared" si="31"/>
        <v>0</v>
      </c>
    </row>
    <row r="87" spans="1:27" s="186" customFormat="1" ht="8.1" customHeight="1" x14ac:dyDescent="0.25">
      <c r="A87" s="772" t="s">
        <v>753</v>
      </c>
      <c r="B87" s="773"/>
      <c r="C87" s="774" t="s">
        <v>664</v>
      </c>
      <c r="D87" s="775"/>
      <c r="E87" s="775"/>
      <c r="F87" s="775"/>
      <c r="G87" s="776"/>
      <c r="H87" s="187" t="s">
        <v>655</v>
      </c>
      <c r="I87" s="188"/>
      <c r="J87" s="236"/>
      <c r="K87" s="188"/>
      <c r="L87" s="192"/>
      <c r="M87" s="192"/>
      <c r="N87" s="192"/>
      <c r="O87" s="192"/>
      <c r="P87" s="192"/>
      <c r="Q87" s="192"/>
      <c r="R87" s="192"/>
      <c r="S87" s="192"/>
      <c r="T87" s="192"/>
      <c r="U87" s="188"/>
      <c r="V87" s="192"/>
      <c r="W87" s="188"/>
      <c r="X87" s="192"/>
      <c r="Y87" s="188"/>
      <c r="Z87" s="236">
        <f t="shared" si="30"/>
        <v>0</v>
      </c>
      <c r="AA87" s="236">
        <f t="shared" si="31"/>
        <v>0</v>
      </c>
    </row>
    <row r="88" spans="1:27" s="186" customFormat="1" ht="8.1" customHeight="1" x14ac:dyDescent="0.25">
      <c r="A88" s="772" t="s">
        <v>754</v>
      </c>
      <c r="B88" s="773"/>
      <c r="C88" s="774" t="s">
        <v>665</v>
      </c>
      <c r="D88" s="775"/>
      <c r="E88" s="775"/>
      <c r="F88" s="775"/>
      <c r="G88" s="776"/>
      <c r="H88" s="187" t="s">
        <v>655</v>
      </c>
      <c r="I88" s="188"/>
      <c r="J88" s="236"/>
      <c r="K88" s="188"/>
      <c r="L88" s="188"/>
      <c r="M88" s="192"/>
      <c r="N88" s="192"/>
      <c r="O88" s="192"/>
      <c r="P88" s="192"/>
      <c r="Q88" s="192"/>
      <c r="R88" s="192"/>
      <c r="S88" s="192"/>
      <c r="T88" s="188"/>
      <c r="U88" s="188"/>
      <c r="V88" s="188"/>
      <c r="W88" s="188"/>
      <c r="X88" s="188"/>
      <c r="Y88" s="188"/>
      <c r="Z88" s="236">
        <f t="shared" si="30"/>
        <v>0</v>
      </c>
      <c r="AA88" s="236">
        <f t="shared" si="31"/>
        <v>0</v>
      </c>
    </row>
    <row r="89" spans="1:27" s="186" customFormat="1" ht="16.5" customHeight="1" x14ac:dyDescent="0.25">
      <c r="A89" s="772" t="s">
        <v>755</v>
      </c>
      <c r="B89" s="773"/>
      <c r="C89" s="774" t="s">
        <v>667</v>
      </c>
      <c r="D89" s="775"/>
      <c r="E89" s="775"/>
      <c r="F89" s="775"/>
      <c r="G89" s="776"/>
      <c r="H89" s="187" t="s">
        <v>655</v>
      </c>
      <c r="I89" s="188"/>
      <c r="J89" s="236"/>
      <c r="K89" s="188"/>
      <c r="L89" s="188"/>
      <c r="M89" s="192"/>
      <c r="N89" s="192"/>
      <c r="O89" s="192"/>
      <c r="P89" s="192"/>
      <c r="Q89" s="192"/>
      <c r="R89" s="192"/>
      <c r="S89" s="192"/>
      <c r="T89" s="188"/>
      <c r="U89" s="188"/>
      <c r="V89" s="188"/>
      <c r="W89" s="188"/>
      <c r="X89" s="188"/>
      <c r="Y89" s="188"/>
      <c r="Z89" s="236">
        <f t="shared" si="30"/>
        <v>0</v>
      </c>
      <c r="AA89" s="236">
        <f t="shared" si="31"/>
        <v>0</v>
      </c>
    </row>
    <row r="90" spans="1:27" s="186" customFormat="1" ht="8.1" customHeight="1" x14ac:dyDescent="0.25">
      <c r="A90" s="772" t="s">
        <v>756</v>
      </c>
      <c r="B90" s="773"/>
      <c r="C90" s="790" t="s">
        <v>669</v>
      </c>
      <c r="D90" s="791"/>
      <c r="E90" s="791"/>
      <c r="F90" s="791"/>
      <c r="G90" s="792"/>
      <c r="H90" s="187" t="s">
        <v>655</v>
      </c>
      <c r="I90" s="188"/>
      <c r="J90" s="236"/>
      <c r="K90" s="188"/>
      <c r="L90" s="188"/>
      <c r="M90" s="192"/>
      <c r="N90" s="192"/>
      <c r="O90" s="192"/>
      <c r="P90" s="192"/>
      <c r="Q90" s="192"/>
      <c r="R90" s="192"/>
      <c r="S90" s="192"/>
      <c r="T90" s="188"/>
      <c r="U90" s="188"/>
      <c r="V90" s="188"/>
      <c r="W90" s="188"/>
      <c r="X90" s="188"/>
      <c r="Y90" s="188"/>
      <c r="Z90" s="236">
        <f t="shared" si="30"/>
        <v>0</v>
      </c>
      <c r="AA90" s="236">
        <f t="shared" si="31"/>
        <v>0</v>
      </c>
    </row>
    <row r="91" spans="1:27" s="186" customFormat="1" ht="8.1" customHeight="1" x14ac:dyDescent="0.25">
      <c r="A91" s="772" t="s">
        <v>757</v>
      </c>
      <c r="B91" s="773"/>
      <c r="C91" s="790" t="s">
        <v>671</v>
      </c>
      <c r="D91" s="791"/>
      <c r="E91" s="791"/>
      <c r="F91" s="791"/>
      <c r="G91" s="792"/>
      <c r="H91" s="187" t="s">
        <v>655</v>
      </c>
      <c r="I91" s="188"/>
      <c r="J91" s="236"/>
      <c r="K91" s="188"/>
      <c r="L91" s="188"/>
      <c r="M91" s="192"/>
      <c r="N91" s="192"/>
      <c r="O91" s="192"/>
      <c r="P91" s="192"/>
      <c r="Q91" s="192"/>
      <c r="R91" s="192"/>
      <c r="S91" s="192"/>
      <c r="T91" s="188"/>
      <c r="U91" s="188"/>
      <c r="V91" s="188"/>
      <c r="W91" s="188"/>
      <c r="X91" s="188"/>
      <c r="Y91" s="188"/>
      <c r="Z91" s="236">
        <f t="shared" si="30"/>
        <v>0</v>
      </c>
      <c r="AA91" s="236">
        <f t="shared" si="31"/>
        <v>0</v>
      </c>
    </row>
    <row r="92" spans="1:27" s="186" customFormat="1" ht="8.1" customHeight="1" x14ac:dyDescent="0.25">
      <c r="A92" s="772" t="s">
        <v>758</v>
      </c>
      <c r="B92" s="773"/>
      <c r="C92" s="774" t="s">
        <v>673</v>
      </c>
      <c r="D92" s="775"/>
      <c r="E92" s="775"/>
      <c r="F92" s="775"/>
      <c r="G92" s="776"/>
      <c r="H92" s="187" t="s">
        <v>655</v>
      </c>
      <c r="I92" s="188">
        <v>4.91</v>
      </c>
      <c r="J92" s="236">
        <f>J78-J79-J83</f>
        <v>-46.251221239999424</v>
      </c>
      <c r="K92" s="236">
        <f>K78-K79-K83</f>
        <v>-23.073529689999376</v>
      </c>
      <c r="L92" s="188"/>
      <c r="M92" s="192">
        <f>M34-M49</f>
        <v>-23.757496809999964</v>
      </c>
      <c r="N92" s="192">
        <f t="shared" ref="N92:S92" si="36">N34-N49</f>
        <v>127.52977828569999</v>
      </c>
      <c r="O92" s="192">
        <f t="shared" si="36"/>
        <v>0</v>
      </c>
      <c r="P92" s="192">
        <f t="shared" si="36"/>
        <v>132.63096941712803</v>
      </c>
      <c r="Q92" s="192">
        <f t="shared" si="36"/>
        <v>0</v>
      </c>
      <c r="R92" s="192">
        <f t="shared" si="36"/>
        <v>137.93620819381317</v>
      </c>
      <c r="S92" s="192">
        <f t="shared" si="36"/>
        <v>0</v>
      </c>
      <c r="T92" s="188"/>
      <c r="U92" s="188"/>
      <c r="V92" s="188"/>
      <c r="W92" s="188"/>
      <c r="X92" s="188"/>
      <c r="Y92" s="188"/>
      <c r="Z92" s="236">
        <f t="shared" si="30"/>
        <v>398.09695589664119</v>
      </c>
      <c r="AA92" s="236">
        <f t="shared" si="31"/>
        <v>0</v>
      </c>
    </row>
    <row r="93" spans="1:27" s="413" customFormat="1" ht="9.75" x14ac:dyDescent="0.25">
      <c r="A93" s="785" t="s">
        <v>759</v>
      </c>
      <c r="B93" s="786"/>
      <c r="C93" s="787" t="s">
        <v>760</v>
      </c>
      <c r="D93" s="788"/>
      <c r="E93" s="788"/>
      <c r="F93" s="788"/>
      <c r="G93" s="789"/>
      <c r="H93" s="405" t="s">
        <v>655</v>
      </c>
      <c r="I93" s="406">
        <f>I94-I100</f>
        <v>-2.7839999999999998</v>
      </c>
      <c r="J93" s="419">
        <f>J94-J100</f>
        <v>24.237708749999967</v>
      </c>
      <c r="K93" s="419">
        <f t="shared" ref="K93:AA93" si="37">K94-K100</f>
        <v>39.103009549999996</v>
      </c>
      <c r="L93" s="419">
        <f t="shared" si="37"/>
        <v>0</v>
      </c>
      <c r="M93" s="419">
        <f t="shared" si="37"/>
        <v>35.300034699999998</v>
      </c>
      <c r="N93" s="406">
        <f>N94-N100</f>
        <v>-8.5567609116000085</v>
      </c>
      <c r="O93" s="406">
        <f t="shared" si="37"/>
        <v>0</v>
      </c>
      <c r="P93" s="406">
        <f t="shared" si="37"/>
        <v>-15.693459294063999</v>
      </c>
      <c r="Q93" s="406"/>
      <c r="R93" s="406">
        <f t="shared" si="37"/>
        <v>-27.91562561182657</v>
      </c>
      <c r="S93" s="406"/>
      <c r="T93" s="406">
        <f>T94-T100</f>
        <v>0</v>
      </c>
      <c r="U93" s="406"/>
      <c r="V93" s="406">
        <f>V94-V100</f>
        <v>0</v>
      </c>
      <c r="W93" s="406"/>
      <c r="X93" s="406">
        <f>X94-X100</f>
        <v>0</v>
      </c>
      <c r="Y93" s="406"/>
      <c r="Z93" s="406">
        <f t="shared" si="37"/>
        <v>-52.165845817490577</v>
      </c>
      <c r="AA93" s="420">
        <f t="shared" si="37"/>
        <v>0</v>
      </c>
    </row>
    <row r="94" spans="1:27" s="186" customFormat="1" ht="8.1" customHeight="1" x14ac:dyDescent="0.25">
      <c r="A94" s="772" t="s">
        <v>761</v>
      </c>
      <c r="B94" s="773"/>
      <c r="C94" s="774" t="s">
        <v>762</v>
      </c>
      <c r="D94" s="775"/>
      <c r="E94" s="775"/>
      <c r="F94" s="775"/>
      <c r="G94" s="776"/>
      <c r="H94" s="187" t="s">
        <v>655</v>
      </c>
      <c r="I94" s="192">
        <f>I97+I99</f>
        <v>1.119</v>
      </c>
      <c r="J94" s="236">
        <f>J99+J95+J96+J97</f>
        <v>294.20130074999997</v>
      </c>
      <c r="K94" s="205">
        <f>K96+K99+K97</f>
        <v>123.69122711</v>
      </c>
      <c r="L94" s="188"/>
      <c r="M94" s="205">
        <f>M99+M95+M96+M97</f>
        <v>88.926636209999998</v>
      </c>
      <c r="N94" s="205">
        <f>N96+N97+N99</f>
        <v>69.957093639999997</v>
      </c>
      <c r="O94" s="188"/>
      <c r="P94" s="205">
        <f>P96+P97+P99</f>
        <v>64.957093639999997</v>
      </c>
      <c r="Q94" s="188"/>
      <c r="R94" s="205">
        <f>R96+R97+R99</f>
        <v>54.957093639999997</v>
      </c>
      <c r="S94" s="188"/>
      <c r="T94" s="192"/>
      <c r="U94" s="188"/>
      <c r="V94" s="192"/>
      <c r="W94" s="188"/>
      <c r="X94" s="192"/>
      <c r="Y94" s="188"/>
      <c r="Z94" s="236">
        <f t="shared" ref="Z94:Z105" si="38">N94+P94+R94</f>
        <v>189.87128092</v>
      </c>
      <c r="AA94" s="236">
        <f t="shared" ref="AA94:AA105" si="39">O94+Q94+S94</f>
        <v>0</v>
      </c>
    </row>
    <row r="95" spans="1:27" s="186" customFormat="1" ht="8.1" customHeight="1" x14ac:dyDescent="0.25">
      <c r="A95" s="772" t="s">
        <v>202</v>
      </c>
      <c r="B95" s="773"/>
      <c r="C95" s="790" t="s">
        <v>763</v>
      </c>
      <c r="D95" s="791"/>
      <c r="E95" s="791"/>
      <c r="F95" s="791"/>
      <c r="G95" s="792"/>
      <c r="H95" s="187" t="s">
        <v>655</v>
      </c>
      <c r="I95" s="192"/>
      <c r="J95" s="236"/>
      <c r="K95" s="188"/>
      <c r="L95" s="188"/>
      <c r="M95" s="188"/>
      <c r="N95" s="205">
        <f t="shared" ref="N95:N104" si="40">M95</f>
        <v>0</v>
      </c>
      <c r="O95" s="188"/>
      <c r="P95" s="205">
        <f t="shared" ref="P95:P104" si="41">N95</f>
        <v>0</v>
      </c>
      <c r="Q95" s="188"/>
      <c r="R95" s="192">
        <f t="shared" ref="R95:R104" si="42">P95</f>
        <v>0</v>
      </c>
      <c r="S95" s="188"/>
      <c r="T95" s="192"/>
      <c r="U95" s="188"/>
      <c r="V95" s="192"/>
      <c r="W95" s="188"/>
      <c r="X95" s="192"/>
      <c r="Y95" s="188"/>
      <c r="Z95" s="236">
        <f t="shared" si="38"/>
        <v>0</v>
      </c>
      <c r="AA95" s="236">
        <f t="shared" si="39"/>
        <v>0</v>
      </c>
    </row>
    <row r="96" spans="1:27" s="186" customFormat="1" ht="8.1" customHeight="1" x14ac:dyDescent="0.25">
      <c r="A96" s="772" t="s">
        <v>203</v>
      </c>
      <c r="B96" s="773"/>
      <c r="C96" s="790" t="s">
        <v>764</v>
      </c>
      <c r="D96" s="791"/>
      <c r="E96" s="791"/>
      <c r="F96" s="791"/>
      <c r="G96" s="792"/>
      <c r="H96" s="187" t="s">
        <v>655</v>
      </c>
      <c r="I96" s="192"/>
      <c r="J96" s="236">
        <f>(68843+10344285.07)/1000000</f>
        <v>10.413128070000001</v>
      </c>
      <c r="K96" s="205">
        <f>12098765.39/1000000</f>
        <v>12.098765390000001</v>
      </c>
      <c r="L96" s="188"/>
      <c r="M96" s="205">
        <f>4499701.65/1000000</f>
        <v>4.4997016500000004</v>
      </c>
      <c r="N96" s="205"/>
      <c r="O96" s="188"/>
      <c r="P96" s="205"/>
      <c r="Q96" s="188"/>
      <c r="R96" s="192"/>
      <c r="S96" s="188"/>
      <c r="T96" s="192"/>
      <c r="U96" s="188"/>
      <c r="V96" s="192"/>
      <c r="W96" s="188"/>
      <c r="X96" s="192"/>
      <c r="Y96" s="188"/>
      <c r="Z96" s="236">
        <f t="shared" si="38"/>
        <v>0</v>
      </c>
      <c r="AA96" s="236">
        <f t="shared" si="39"/>
        <v>0</v>
      </c>
    </row>
    <row r="97" spans="1:27" s="186" customFormat="1" ht="8.1" customHeight="1" x14ac:dyDescent="0.25">
      <c r="A97" s="772" t="s">
        <v>204</v>
      </c>
      <c r="B97" s="773"/>
      <c r="C97" s="790" t="s">
        <v>765</v>
      </c>
      <c r="D97" s="791"/>
      <c r="E97" s="791"/>
      <c r="F97" s="791"/>
      <c r="G97" s="792"/>
      <c r="H97" s="187" t="s">
        <v>655</v>
      </c>
      <c r="I97" s="192">
        <f>I98</f>
        <v>1.0660000000000001</v>
      </c>
      <c r="J97" s="236">
        <f>J98</f>
        <v>187.46249093</v>
      </c>
      <c r="K97" s="205">
        <f>K98</f>
        <v>31.494863110000001</v>
      </c>
      <c r="L97" s="188"/>
      <c r="M97" s="205">
        <f>M98</f>
        <v>14.95709364</v>
      </c>
      <c r="N97" s="205">
        <f t="shared" si="40"/>
        <v>14.95709364</v>
      </c>
      <c r="O97" s="188"/>
      <c r="P97" s="205">
        <f t="shared" si="41"/>
        <v>14.95709364</v>
      </c>
      <c r="Q97" s="188"/>
      <c r="R97" s="192">
        <f t="shared" si="42"/>
        <v>14.95709364</v>
      </c>
      <c r="S97" s="188"/>
      <c r="T97" s="192"/>
      <c r="U97" s="188"/>
      <c r="V97" s="192"/>
      <c r="W97" s="188"/>
      <c r="X97" s="192"/>
      <c r="Y97" s="188"/>
      <c r="Z97" s="236">
        <f t="shared" si="38"/>
        <v>44.871280920000004</v>
      </c>
      <c r="AA97" s="236">
        <f t="shared" si="39"/>
        <v>0</v>
      </c>
    </row>
    <row r="98" spans="1:27" s="186" customFormat="1" ht="8.1" customHeight="1" x14ac:dyDescent="0.25">
      <c r="A98" s="772" t="s">
        <v>766</v>
      </c>
      <c r="B98" s="773"/>
      <c r="C98" s="793" t="s">
        <v>767</v>
      </c>
      <c r="D98" s="794"/>
      <c r="E98" s="794"/>
      <c r="F98" s="794"/>
      <c r="G98" s="795"/>
      <c r="H98" s="187" t="s">
        <v>655</v>
      </c>
      <c r="I98" s="192">
        <v>1.0660000000000001</v>
      </c>
      <c r="J98" s="236">
        <f>187462490.93/1000000</f>
        <v>187.46249093</v>
      </c>
      <c r="K98" s="205">
        <f>31494863.11/1000000</f>
        <v>31.494863110000001</v>
      </c>
      <c r="L98" s="188"/>
      <c r="M98" s="205">
        <f>14957093.64/1000000</f>
        <v>14.95709364</v>
      </c>
      <c r="N98" s="205">
        <f t="shared" si="40"/>
        <v>14.95709364</v>
      </c>
      <c r="O98" s="188"/>
      <c r="P98" s="205">
        <f t="shared" si="41"/>
        <v>14.95709364</v>
      </c>
      <c r="Q98" s="188"/>
      <c r="R98" s="192">
        <f t="shared" si="42"/>
        <v>14.95709364</v>
      </c>
      <c r="S98" s="188"/>
      <c r="T98" s="192"/>
      <c r="U98" s="188"/>
      <c r="V98" s="192"/>
      <c r="W98" s="188"/>
      <c r="X98" s="192"/>
      <c r="Y98" s="188"/>
      <c r="Z98" s="236">
        <f t="shared" si="38"/>
        <v>44.871280920000004</v>
      </c>
      <c r="AA98" s="236">
        <f t="shared" si="39"/>
        <v>0</v>
      </c>
    </row>
    <row r="99" spans="1:27" s="186" customFormat="1" ht="8.1" customHeight="1" x14ac:dyDescent="0.25">
      <c r="A99" s="772" t="s">
        <v>205</v>
      </c>
      <c r="B99" s="773"/>
      <c r="C99" s="790" t="s">
        <v>768</v>
      </c>
      <c r="D99" s="791"/>
      <c r="E99" s="791"/>
      <c r="F99" s="791"/>
      <c r="G99" s="792"/>
      <c r="H99" s="187" t="s">
        <v>655</v>
      </c>
      <c r="I99" s="192">
        <f>0.036+0.017</f>
        <v>5.2999999999999999E-2</v>
      </c>
      <c r="J99" s="236">
        <f>294201300.75/1000000-J96-J98</f>
        <v>96.325681749999944</v>
      </c>
      <c r="K99" s="205">
        <f>123691227.11/1000000-K96-K97</f>
        <v>80.097598610000006</v>
      </c>
      <c r="L99" s="188"/>
      <c r="M99" s="205">
        <f>88926636.21/1000000-M96-M98</f>
        <v>69.469840919999996</v>
      </c>
      <c r="N99" s="205">
        <v>55</v>
      </c>
      <c r="O99" s="188"/>
      <c r="P99" s="205">
        <v>50</v>
      </c>
      <c r="Q99" s="188"/>
      <c r="R99" s="192">
        <v>40</v>
      </c>
      <c r="S99" s="188"/>
      <c r="T99" s="192"/>
      <c r="U99" s="188"/>
      <c r="V99" s="192"/>
      <c r="W99" s="188"/>
      <c r="X99" s="192"/>
      <c r="Y99" s="188"/>
      <c r="Z99" s="236">
        <f t="shared" si="38"/>
        <v>145</v>
      </c>
      <c r="AA99" s="236">
        <f t="shared" si="39"/>
        <v>0</v>
      </c>
    </row>
    <row r="100" spans="1:27" s="186" customFormat="1" ht="8.1" customHeight="1" x14ac:dyDescent="0.25">
      <c r="A100" s="772" t="s">
        <v>769</v>
      </c>
      <c r="B100" s="773"/>
      <c r="C100" s="774" t="s">
        <v>728</v>
      </c>
      <c r="D100" s="775"/>
      <c r="E100" s="775"/>
      <c r="F100" s="775"/>
      <c r="G100" s="776"/>
      <c r="H100" s="187" t="s">
        <v>655</v>
      </c>
      <c r="I100" s="188">
        <f>I103+I105+I101</f>
        <v>3.903</v>
      </c>
      <c r="J100" s="236">
        <f>J101+J102+J103+J105</f>
        <v>269.96359200000001</v>
      </c>
      <c r="K100" s="205">
        <f>K102+K105+K101+K103</f>
        <v>84.588217560000004</v>
      </c>
      <c r="L100" s="192"/>
      <c r="M100" s="205">
        <f>M101+M102+M103+M105</f>
        <v>53.62660151</v>
      </c>
      <c r="N100" s="205">
        <f>N101+N102+N103+N105</f>
        <v>78.513854551600005</v>
      </c>
      <c r="O100" s="188"/>
      <c r="P100" s="205">
        <f>P101+P102+P103+P105</f>
        <v>80.650552934063995</v>
      </c>
      <c r="Q100" s="192"/>
      <c r="R100" s="205">
        <f>R101+R102+R103+R105</f>
        <v>82.872719251826567</v>
      </c>
      <c r="S100" s="192"/>
      <c r="T100" s="192"/>
      <c r="U100" s="192"/>
      <c r="V100" s="192"/>
      <c r="W100" s="192"/>
      <c r="X100" s="192"/>
      <c r="Y100" s="192"/>
      <c r="Z100" s="236">
        <f t="shared" si="38"/>
        <v>242.03712673749058</v>
      </c>
      <c r="AA100" s="236">
        <f t="shared" si="39"/>
        <v>0</v>
      </c>
    </row>
    <row r="101" spans="1:27" s="186" customFormat="1" ht="8.1" customHeight="1" x14ac:dyDescent="0.25">
      <c r="A101" s="772" t="s">
        <v>209</v>
      </c>
      <c r="B101" s="773"/>
      <c r="C101" s="790" t="s">
        <v>770</v>
      </c>
      <c r="D101" s="791"/>
      <c r="E101" s="791"/>
      <c r="F101" s="791"/>
      <c r="G101" s="792"/>
      <c r="H101" s="187" t="s">
        <v>655</v>
      </c>
      <c r="I101" s="188">
        <v>0.58099999999999996</v>
      </c>
      <c r="J101" s="236">
        <f>(43467.02+3284000+92000)/1000000</f>
        <v>3.4194670199999999</v>
      </c>
      <c r="K101" s="205">
        <f>(184192.51+3705205.62+137500+753600)/1000000</f>
        <v>4.7804981299999998</v>
      </c>
      <c r="L101" s="192"/>
      <c r="M101" s="205">
        <f>(16205.82+3790272.32+271650+1147085.91)/1000000</f>
        <v>5.2252140499999999</v>
      </c>
      <c r="N101" s="205">
        <f>M101*1.04</f>
        <v>5.4342226120000001</v>
      </c>
      <c r="O101" s="192"/>
      <c r="P101" s="205">
        <f>N101*1.04</f>
        <v>5.6515915164799999</v>
      </c>
      <c r="Q101" s="192"/>
      <c r="R101" s="192">
        <f>P101*1.04</f>
        <v>5.8776551771392</v>
      </c>
      <c r="S101" s="192"/>
      <c r="T101" s="192"/>
      <c r="U101" s="192"/>
      <c r="V101" s="192"/>
      <c r="W101" s="192"/>
      <c r="X101" s="192"/>
      <c r="Y101" s="192"/>
      <c r="Z101" s="236">
        <f t="shared" si="38"/>
        <v>16.963469305619199</v>
      </c>
      <c r="AA101" s="236">
        <f t="shared" si="39"/>
        <v>0</v>
      </c>
    </row>
    <row r="102" spans="1:27" s="186" customFormat="1" ht="8.1" customHeight="1" x14ac:dyDescent="0.25">
      <c r="A102" s="772" t="s">
        <v>210</v>
      </c>
      <c r="B102" s="773"/>
      <c r="C102" s="790" t="s">
        <v>771</v>
      </c>
      <c r="D102" s="791"/>
      <c r="E102" s="791"/>
      <c r="F102" s="791"/>
      <c r="G102" s="792"/>
      <c r="H102" s="187" t="s">
        <v>655</v>
      </c>
      <c r="I102" s="188"/>
      <c r="J102" s="236">
        <f>7630329.74/1000000</f>
        <v>7.6303297400000005</v>
      </c>
      <c r="K102" s="205">
        <f>4726782.04/1000000</f>
        <v>4.7267820399999998</v>
      </c>
      <c r="L102" s="192"/>
      <c r="M102" s="205">
        <f>6013418.48/1000000</f>
        <v>6.0134184800000003</v>
      </c>
      <c r="N102" s="205">
        <v>30</v>
      </c>
      <c r="O102" s="192"/>
      <c r="P102" s="205">
        <f>N102*1.04</f>
        <v>31.200000000000003</v>
      </c>
      <c r="Q102" s="192"/>
      <c r="R102" s="192">
        <f>P102*1.04</f>
        <v>32.448000000000008</v>
      </c>
      <c r="S102" s="192"/>
      <c r="T102" s="192"/>
      <c r="U102" s="192"/>
      <c r="V102" s="192"/>
      <c r="W102" s="192"/>
      <c r="X102" s="192"/>
      <c r="Y102" s="192"/>
      <c r="Z102" s="236">
        <f t="shared" si="38"/>
        <v>93.64800000000001</v>
      </c>
      <c r="AA102" s="236">
        <f t="shared" si="39"/>
        <v>0</v>
      </c>
    </row>
    <row r="103" spans="1:27" s="186" customFormat="1" ht="8.1" customHeight="1" x14ac:dyDescent="0.25">
      <c r="A103" s="772" t="s">
        <v>211</v>
      </c>
      <c r="B103" s="773"/>
      <c r="C103" s="790" t="s">
        <v>772</v>
      </c>
      <c r="D103" s="791"/>
      <c r="E103" s="791"/>
      <c r="F103" s="791"/>
      <c r="G103" s="792"/>
      <c r="H103" s="187" t="s">
        <v>655</v>
      </c>
      <c r="I103" s="188">
        <f>I104</f>
        <v>1.109</v>
      </c>
      <c r="J103" s="236">
        <f>J104</f>
        <v>183.28026216999999</v>
      </c>
      <c r="K103" s="205">
        <f>K104</f>
        <v>30.100429649999999</v>
      </c>
      <c r="L103" s="192"/>
      <c r="M103" s="205">
        <f>M104</f>
        <v>25.096394989999997</v>
      </c>
      <c r="N103" s="205">
        <f t="shared" si="40"/>
        <v>25.096394989999997</v>
      </c>
      <c r="O103" s="188"/>
      <c r="P103" s="205">
        <f t="shared" si="41"/>
        <v>25.096394989999997</v>
      </c>
      <c r="Q103" s="188"/>
      <c r="R103" s="192">
        <f t="shared" si="42"/>
        <v>25.096394989999997</v>
      </c>
      <c r="S103" s="188"/>
      <c r="T103" s="192"/>
      <c r="U103" s="188"/>
      <c r="V103" s="192"/>
      <c r="W103" s="188"/>
      <c r="X103" s="192"/>
      <c r="Y103" s="188"/>
      <c r="Z103" s="236">
        <f t="shared" si="38"/>
        <v>75.289184969999994</v>
      </c>
      <c r="AA103" s="236">
        <f t="shared" si="39"/>
        <v>0</v>
      </c>
    </row>
    <row r="104" spans="1:27" s="186" customFormat="1" ht="8.1" customHeight="1" x14ac:dyDescent="0.25">
      <c r="A104" s="772" t="s">
        <v>773</v>
      </c>
      <c r="B104" s="773"/>
      <c r="C104" s="793" t="s">
        <v>767</v>
      </c>
      <c r="D104" s="794"/>
      <c r="E104" s="794"/>
      <c r="F104" s="794"/>
      <c r="G104" s="795"/>
      <c r="H104" s="187" t="s">
        <v>655</v>
      </c>
      <c r="I104" s="188">
        <v>1.109</v>
      </c>
      <c r="J104" s="236">
        <f>183280262.17/1000000</f>
        <v>183.28026216999999</v>
      </c>
      <c r="K104" s="205">
        <f>30100429.65/1000000</f>
        <v>30.100429649999999</v>
      </c>
      <c r="L104" s="192"/>
      <c r="M104" s="205">
        <f>25096394.99/1000000</f>
        <v>25.096394989999997</v>
      </c>
      <c r="N104" s="205">
        <f t="shared" si="40"/>
        <v>25.096394989999997</v>
      </c>
      <c r="O104" s="188"/>
      <c r="P104" s="205">
        <f t="shared" si="41"/>
        <v>25.096394989999997</v>
      </c>
      <c r="Q104" s="188"/>
      <c r="R104" s="192">
        <f t="shared" si="42"/>
        <v>25.096394989999997</v>
      </c>
      <c r="S104" s="188"/>
      <c r="T104" s="192"/>
      <c r="U104" s="188"/>
      <c r="V104" s="192"/>
      <c r="W104" s="188"/>
      <c r="X104" s="192"/>
      <c r="Y104" s="188"/>
      <c r="Z104" s="236">
        <f t="shared" si="38"/>
        <v>75.289184969999994</v>
      </c>
      <c r="AA104" s="236">
        <f t="shared" si="39"/>
        <v>0</v>
      </c>
    </row>
    <row r="105" spans="1:27" s="186" customFormat="1" ht="8.1" customHeight="1" x14ac:dyDescent="0.25">
      <c r="A105" s="772" t="s">
        <v>212</v>
      </c>
      <c r="B105" s="773"/>
      <c r="C105" s="790" t="s">
        <v>774</v>
      </c>
      <c r="D105" s="791"/>
      <c r="E105" s="791"/>
      <c r="F105" s="791"/>
      <c r="G105" s="792"/>
      <c r="H105" s="187" t="s">
        <v>655</v>
      </c>
      <c r="I105" s="188">
        <f>0.195+0.037+0.726+0.58+0.006+0.669</f>
        <v>2.2130000000000001</v>
      </c>
      <c r="J105" s="236">
        <f>269963592/1000000-J101-J102-J104</f>
        <v>75.633533070000027</v>
      </c>
      <c r="K105" s="205">
        <f>84588217.56/1000000-K101-K102-K103</f>
        <v>44.980507740000007</v>
      </c>
      <c r="L105" s="192"/>
      <c r="M105" s="205">
        <f>53626601.51/1000000-M101-M102-M103</f>
        <v>17.291573990000007</v>
      </c>
      <c r="N105" s="205">
        <f>M105*1.04</f>
        <v>17.983236949600009</v>
      </c>
      <c r="O105" s="192"/>
      <c r="P105" s="205">
        <f>N105*1.04</f>
        <v>18.70256642758401</v>
      </c>
      <c r="Q105" s="192"/>
      <c r="R105" s="192">
        <f>P105*1.04</f>
        <v>19.45066908468737</v>
      </c>
      <c r="S105" s="192"/>
      <c r="T105" s="192"/>
      <c r="U105" s="192"/>
      <c r="V105" s="192"/>
      <c r="W105" s="192"/>
      <c r="X105" s="192"/>
      <c r="Y105" s="192"/>
      <c r="Z105" s="236">
        <f t="shared" si="38"/>
        <v>56.136472461871385</v>
      </c>
      <c r="AA105" s="236">
        <f t="shared" si="39"/>
        <v>0</v>
      </c>
    </row>
    <row r="106" spans="1:27" s="413" customFormat="1" ht="9.75" x14ac:dyDescent="0.25">
      <c r="A106" s="785" t="s">
        <v>775</v>
      </c>
      <c r="B106" s="786"/>
      <c r="C106" s="787" t="s">
        <v>776</v>
      </c>
      <c r="D106" s="788"/>
      <c r="E106" s="788"/>
      <c r="F106" s="788"/>
      <c r="G106" s="789"/>
      <c r="H106" s="405" t="s">
        <v>655</v>
      </c>
      <c r="I106" s="406">
        <f>I78+I93</f>
        <v>23.869000000000078</v>
      </c>
      <c r="J106" s="407">
        <f>J78+J93</f>
        <v>-43.718512489999455</v>
      </c>
      <c r="K106" s="406">
        <f t="shared" ref="K106:AA106" si="43">K78+K93</f>
        <v>-35.534520139999387</v>
      </c>
      <c r="L106" s="406">
        <f t="shared" si="43"/>
        <v>0</v>
      </c>
      <c r="M106" s="406">
        <f>M78+M93</f>
        <v>-88.879292529999901</v>
      </c>
      <c r="N106" s="406">
        <f t="shared" si="43"/>
        <v>40.594100187173467</v>
      </c>
      <c r="O106" s="406">
        <f>O78+O93</f>
        <v>0</v>
      </c>
      <c r="P106" s="406">
        <f t="shared" si="43"/>
        <v>80.731740150926996</v>
      </c>
      <c r="Q106" s="406"/>
      <c r="R106" s="406">
        <f t="shared" si="43"/>
        <v>96.096368043897584</v>
      </c>
      <c r="S106" s="406"/>
      <c r="T106" s="406">
        <f>T78+T93</f>
        <v>-526.77442004819295</v>
      </c>
      <c r="U106" s="406"/>
      <c r="V106" s="406">
        <f>V78+V93</f>
        <v>-547.84539685012066</v>
      </c>
      <c r="W106" s="406"/>
      <c r="X106" s="406">
        <f>X78+X93</f>
        <v>-569.75921272412552</v>
      </c>
      <c r="Y106" s="406"/>
      <c r="Z106" s="406">
        <f t="shared" si="43"/>
        <v>-807.65627997661329</v>
      </c>
      <c r="AA106" s="406">
        <f t="shared" si="43"/>
        <v>0</v>
      </c>
    </row>
    <row r="107" spans="1:27" s="186" customFormat="1" ht="16.5" customHeight="1" x14ac:dyDescent="0.25">
      <c r="A107" s="772" t="s">
        <v>477</v>
      </c>
      <c r="B107" s="773"/>
      <c r="C107" s="774" t="s">
        <v>777</v>
      </c>
      <c r="D107" s="775"/>
      <c r="E107" s="775"/>
      <c r="F107" s="775"/>
      <c r="G107" s="776"/>
      <c r="H107" s="187" t="s">
        <v>655</v>
      </c>
      <c r="I107" s="188"/>
      <c r="J107" s="236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236">
        <f t="shared" ref="Z107:Z120" si="44">N107+P107+R107</f>
        <v>0</v>
      </c>
      <c r="AA107" s="236">
        <f t="shared" ref="AA107:AA120" si="45">O107+Q107+S107</f>
        <v>0</v>
      </c>
    </row>
    <row r="108" spans="1:27" s="186" customFormat="1" ht="16.5" customHeight="1" x14ac:dyDescent="0.25">
      <c r="A108" s="772" t="s">
        <v>241</v>
      </c>
      <c r="B108" s="773"/>
      <c r="C108" s="790" t="s">
        <v>657</v>
      </c>
      <c r="D108" s="791"/>
      <c r="E108" s="791"/>
      <c r="F108" s="791"/>
      <c r="G108" s="792"/>
      <c r="H108" s="187" t="s">
        <v>655</v>
      </c>
      <c r="I108" s="188"/>
      <c r="J108" s="236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236">
        <f t="shared" si="44"/>
        <v>0</v>
      </c>
      <c r="AA108" s="236">
        <f t="shared" si="45"/>
        <v>0</v>
      </c>
    </row>
    <row r="109" spans="1:27" s="186" customFormat="1" ht="16.5" customHeight="1" x14ac:dyDescent="0.25">
      <c r="A109" s="772" t="s">
        <v>242</v>
      </c>
      <c r="B109" s="773"/>
      <c r="C109" s="790" t="s">
        <v>658</v>
      </c>
      <c r="D109" s="791"/>
      <c r="E109" s="791"/>
      <c r="F109" s="791"/>
      <c r="G109" s="792"/>
      <c r="H109" s="187" t="s">
        <v>655</v>
      </c>
      <c r="I109" s="188"/>
      <c r="J109" s="236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236">
        <f t="shared" si="44"/>
        <v>0</v>
      </c>
      <c r="AA109" s="236">
        <f t="shared" si="45"/>
        <v>0</v>
      </c>
    </row>
    <row r="110" spans="1:27" s="186" customFormat="1" ht="16.5" customHeight="1" x14ac:dyDescent="0.25">
      <c r="A110" s="772" t="s">
        <v>243</v>
      </c>
      <c r="B110" s="773"/>
      <c r="C110" s="790" t="s">
        <v>659</v>
      </c>
      <c r="D110" s="791"/>
      <c r="E110" s="791"/>
      <c r="F110" s="791"/>
      <c r="G110" s="792"/>
      <c r="H110" s="187" t="s">
        <v>655</v>
      </c>
      <c r="I110" s="188"/>
      <c r="J110" s="236">
        <v>-29.6</v>
      </c>
      <c r="K110" s="205">
        <f>-75031388.82/1000000</f>
        <v>-75.031388819999989</v>
      </c>
      <c r="L110" s="188"/>
      <c r="M110" s="205">
        <f>M82+$M$94/$M$35*M39-$M$100/$M$35*M39</f>
        <v>-72.442466371702466</v>
      </c>
      <c r="N110" s="205">
        <f>N82+$N$94/$N$35*N39-$N$100/$N$35*N39</f>
        <v>-47.298278440605422</v>
      </c>
      <c r="O110" s="205">
        <f t="shared" ref="O110:S110" si="46">O82+$M$94/$M$35*O39-$M$100/$M$35*O39</f>
        <v>0</v>
      </c>
      <c r="P110" s="205">
        <f>P82+$P$94/$P$35*P39-$P$100/$P$35*P39</f>
        <v>-13.67032715765912</v>
      </c>
      <c r="Q110" s="205">
        <f t="shared" si="46"/>
        <v>0</v>
      </c>
      <c r="R110" s="205">
        <f>R82+$R$94/$R$35*R39-$R$101/$R$35*R39</f>
        <v>32.667947848246037</v>
      </c>
      <c r="S110" s="205">
        <f t="shared" si="46"/>
        <v>0</v>
      </c>
      <c r="T110" s="188"/>
      <c r="U110" s="188"/>
      <c r="V110" s="188"/>
      <c r="W110" s="188"/>
      <c r="X110" s="188"/>
      <c r="Y110" s="188"/>
      <c r="Z110" s="236">
        <f t="shared" si="44"/>
        <v>-28.300657750018509</v>
      </c>
      <c r="AA110" s="236">
        <f t="shared" si="45"/>
        <v>0</v>
      </c>
    </row>
    <row r="111" spans="1:27" s="186" customFormat="1" ht="8.1" customHeight="1" x14ac:dyDescent="0.25">
      <c r="A111" s="772" t="s">
        <v>478</v>
      </c>
      <c r="B111" s="773"/>
      <c r="C111" s="774" t="s">
        <v>660</v>
      </c>
      <c r="D111" s="775"/>
      <c r="E111" s="775"/>
      <c r="F111" s="775"/>
      <c r="G111" s="776"/>
      <c r="H111" s="187" t="s">
        <v>655</v>
      </c>
      <c r="I111" s="188"/>
      <c r="J111" s="236">
        <v>68.5</v>
      </c>
      <c r="K111" s="205">
        <f>58855568.95/1000000</f>
        <v>58.855568950000006</v>
      </c>
      <c r="L111" s="188"/>
      <c r="M111" s="205">
        <f>M83+$M$94/$M$35*M40-$M$100/$M$35*M40</f>
        <v>0.92280355327336494</v>
      </c>
      <c r="N111" s="205">
        <f>N83+$N$94/$N$35*N40-$N$100/$N$35*N40</f>
        <v>5.9234212004491233</v>
      </c>
      <c r="O111" s="205">
        <f t="shared" ref="O111:S111" si="47">O83+$M$94/$M$35*O40-$M$100/$M$35*O40</f>
        <v>0</v>
      </c>
      <c r="P111" s="205">
        <f>P83+$P$94/$P$35*P40-$P$100/$P$35*P40</f>
        <v>4.1383917415752229</v>
      </c>
      <c r="Q111" s="205">
        <f t="shared" si="47"/>
        <v>0</v>
      </c>
      <c r="R111" s="205">
        <f>R83+$R$94/$R$35*R40-$R$101/$R$35*R40</f>
        <v>23.727250513905535</v>
      </c>
      <c r="S111" s="205">
        <f t="shared" si="47"/>
        <v>0</v>
      </c>
      <c r="T111" s="188"/>
      <c r="U111" s="188"/>
      <c r="V111" s="188"/>
      <c r="W111" s="188"/>
      <c r="X111" s="188"/>
      <c r="Y111" s="188"/>
      <c r="Z111" s="236">
        <f t="shared" si="44"/>
        <v>33.789063455929877</v>
      </c>
      <c r="AA111" s="236">
        <f t="shared" si="45"/>
        <v>0</v>
      </c>
    </row>
    <row r="112" spans="1:27" s="186" customFormat="1" ht="8.1" customHeight="1" x14ac:dyDescent="0.25">
      <c r="A112" s="772" t="s">
        <v>479</v>
      </c>
      <c r="B112" s="773"/>
      <c r="C112" s="774" t="s">
        <v>661</v>
      </c>
      <c r="D112" s="775"/>
      <c r="E112" s="775"/>
      <c r="F112" s="775"/>
      <c r="G112" s="776"/>
      <c r="H112" s="187" t="s">
        <v>655</v>
      </c>
      <c r="I112" s="188"/>
      <c r="J112" s="236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236">
        <f t="shared" si="44"/>
        <v>0</v>
      </c>
      <c r="AA112" s="236">
        <f t="shared" si="45"/>
        <v>0</v>
      </c>
    </row>
    <row r="113" spans="1:27" s="186" customFormat="1" ht="8.1" customHeight="1" x14ac:dyDescent="0.25">
      <c r="A113" s="772" t="s">
        <v>480</v>
      </c>
      <c r="B113" s="773"/>
      <c r="C113" s="774" t="s">
        <v>662</v>
      </c>
      <c r="D113" s="775"/>
      <c r="E113" s="775"/>
      <c r="F113" s="775"/>
      <c r="G113" s="776"/>
      <c r="H113" s="187" t="s">
        <v>655</v>
      </c>
      <c r="I113" s="188"/>
      <c r="J113" s="236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236">
        <f t="shared" si="44"/>
        <v>0</v>
      </c>
      <c r="AA113" s="236">
        <f t="shared" si="45"/>
        <v>0</v>
      </c>
    </row>
    <row r="114" spans="1:27" s="186" customFormat="1" ht="8.1" customHeight="1" x14ac:dyDescent="0.25">
      <c r="A114" s="772" t="s">
        <v>481</v>
      </c>
      <c r="B114" s="773"/>
      <c r="C114" s="774" t="s">
        <v>663</v>
      </c>
      <c r="D114" s="775"/>
      <c r="E114" s="775"/>
      <c r="F114" s="775"/>
      <c r="G114" s="776"/>
      <c r="H114" s="187" t="s">
        <v>655</v>
      </c>
      <c r="I114" s="188"/>
      <c r="J114" s="236">
        <f>(-80892-163057)/1000000</f>
        <v>-0.243949</v>
      </c>
      <c r="K114" s="205">
        <f>(-148281.22+-53266.21)/1000000</f>
        <v>-0.20154743</v>
      </c>
      <c r="L114" s="188"/>
      <c r="M114" s="205">
        <f>M86+$M$94/$M$35*M43-$M$100/$M$35*M43</f>
        <v>-0.52955176371002766</v>
      </c>
      <c r="N114" s="205">
        <f>N86+$N$94/$N$35*N43-$N$100/$N$35*N43</f>
        <v>-0.56013569301173805</v>
      </c>
      <c r="O114" s="205">
        <f t="shared" ref="O114:S114" si="48">O86+$M$94/$M$35*O43-$M$100/$M$35*O43</f>
        <v>0</v>
      </c>
      <c r="P114" s="205">
        <f>P86+$P$94/$P$35*P43-$P$100/$P$35*P43</f>
        <v>-0.58474135687505269</v>
      </c>
      <c r="Q114" s="205">
        <f t="shared" si="48"/>
        <v>0</v>
      </c>
      <c r="R114" s="205">
        <f>R86+$R$94/$R$35*R43-$R$101/$R$35*R43</f>
        <v>-0.586995200252028</v>
      </c>
      <c r="S114" s="205">
        <f t="shared" si="48"/>
        <v>0</v>
      </c>
      <c r="T114" s="188"/>
      <c r="U114" s="188"/>
      <c r="V114" s="188"/>
      <c r="W114" s="188"/>
      <c r="X114" s="188"/>
      <c r="Y114" s="188"/>
      <c r="Z114" s="236">
        <f t="shared" si="44"/>
        <v>-1.7318722501388188</v>
      </c>
      <c r="AA114" s="236">
        <f t="shared" si="45"/>
        <v>0</v>
      </c>
    </row>
    <row r="115" spans="1:27" s="186" customFormat="1" ht="8.1" customHeight="1" x14ac:dyDescent="0.25">
      <c r="A115" s="772" t="s">
        <v>778</v>
      </c>
      <c r="B115" s="773"/>
      <c r="C115" s="774" t="s">
        <v>664</v>
      </c>
      <c r="D115" s="775"/>
      <c r="E115" s="775"/>
      <c r="F115" s="775"/>
      <c r="G115" s="776"/>
      <c r="H115" s="187" t="s">
        <v>655</v>
      </c>
      <c r="I115" s="188"/>
      <c r="J115" s="236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236">
        <f t="shared" si="44"/>
        <v>0</v>
      </c>
      <c r="AA115" s="236">
        <f t="shared" si="45"/>
        <v>0</v>
      </c>
    </row>
    <row r="116" spans="1:27" s="186" customFormat="1" ht="8.1" customHeight="1" x14ac:dyDescent="0.25">
      <c r="A116" s="772" t="s">
        <v>779</v>
      </c>
      <c r="B116" s="773"/>
      <c r="C116" s="774" t="s">
        <v>665</v>
      </c>
      <c r="D116" s="775"/>
      <c r="E116" s="775"/>
      <c r="F116" s="775"/>
      <c r="G116" s="776"/>
      <c r="H116" s="187" t="s">
        <v>655</v>
      </c>
      <c r="I116" s="188"/>
      <c r="J116" s="236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236">
        <f t="shared" si="44"/>
        <v>0</v>
      </c>
      <c r="AA116" s="236">
        <f t="shared" si="45"/>
        <v>0</v>
      </c>
    </row>
    <row r="117" spans="1:27" s="186" customFormat="1" ht="16.5" customHeight="1" x14ac:dyDescent="0.25">
      <c r="A117" s="772" t="s">
        <v>780</v>
      </c>
      <c r="B117" s="773"/>
      <c r="C117" s="774" t="s">
        <v>667</v>
      </c>
      <c r="D117" s="775"/>
      <c r="E117" s="775"/>
      <c r="F117" s="775"/>
      <c r="G117" s="776"/>
      <c r="H117" s="187" t="s">
        <v>655</v>
      </c>
      <c r="I117" s="188"/>
      <c r="J117" s="236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236">
        <f t="shared" si="44"/>
        <v>0</v>
      </c>
      <c r="AA117" s="236">
        <f t="shared" si="45"/>
        <v>0</v>
      </c>
    </row>
    <row r="118" spans="1:27" s="186" customFormat="1" ht="8.1" customHeight="1" x14ac:dyDescent="0.25">
      <c r="A118" s="772" t="s">
        <v>781</v>
      </c>
      <c r="B118" s="773"/>
      <c r="C118" s="790" t="s">
        <v>669</v>
      </c>
      <c r="D118" s="791"/>
      <c r="E118" s="791"/>
      <c r="F118" s="791"/>
      <c r="G118" s="792"/>
      <c r="H118" s="187" t="s">
        <v>655</v>
      </c>
      <c r="I118" s="188"/>
      <c r="J118" s="236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236">
        <f t="shared" si="44"/>
        <v>0</v>
      </c>
      <c r="AA118" s="236">
        <f t="shared" si="45"/>
        <v>0</v>
      </c>
    </row>
    <row r="119" spans="1:27" s="186" customFormat="1" ht="8.1" customHeight="1" x14ac:dyDescent="0.25">
      <c r="A119" s="772" t="s">
        <v>782</v>
      </c>
      <c r="B119" s="773"/>
      <c r="C119" s="790" t="s">
        <v>671</v>
      </c>
      <c r="D119" s="791"/>
      <c r="E119" s="791"/>
      <c r="F119" s="791"/>
      <c r="G119" s="792"/>
      <c r="H119" s="187" t="s">
        <v>655</v>
      </c>
      <c r="I119" s="188"/>
      <c r="J119" s="236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236">
        <f t="shared" si="44"/>
        <v>0</v>
      </c>
      <c r="AA119" s="236">
        <f t="shared" si="45"/>
        <v>0</v>
      </c>
    </row>
    <row r="120" spans="1:27" s="186" customFormat="1" ht="8.1" customHeight="1" x14ac:dyDescent="0.25">
      <c r="A120" s="772" t="s">
        <v>783</v>
      </c>
      <c r="B120" s="773"/>
      <c r="C120" s="774" t="s">
        <v>673</v>
      </c>
      <c r="D120" s="775"/>
      <c r="E120" s="775"/>
      <c r="F120" s="775"/>
      <c r="G120" s="776"/>
      <c r="H120" s="187" t="s">
        <v>655</v>
      </c>
      <c r="I120" s="188"/>
      <c r="J120" s="236">
        <f>J106-J110-J111-J114</f>
        <v>-82.37456348999946</v>
      </c>
      <c r="K120" s="205">
        <f>K106-K110-K111-K114</f>
        <v>-19.157152839999402</v>
      </c>
      <c r="L120" s="188"/>
      <c r="M120" s="205">
        <f>M92+$M$94/$M$35*M49-$M$100/$M$35*M49</f>
        <v>-15.53318649116922</v>
      </c>
      <c r="N120" s="205">
        <f>N92+$N$94/$N$35*N49-$N$100/$N$35*N49</f>
        <v>125.58105424910536</v>
      </c>
      <c r="O120" s="205">
        <f t="shared" ref="O120:S120" si="49">O92+$M$94/$M$35*O49-$M$100/$M$35*O49</f>
        <v>0</v>
      </c>
      <c r="P120" s="205">
        <f>P92+$P$94/$P$35*P49-$P$100/$P$35*P49</f>
        <v>129.04443022209483</v>
      </c>
      <c r="Q120" s="205">
        <f t="shared" si="49"/>
        <v>0</v>
      </c>
      <c r="R120" s="205">
        <f>R92+$R$94/$R$35*R49-$R$101/$R$35*R49</f>
        <v>149.19052494284904</v>
      </c>
      <c r="S120" s="205">
        <f t="shared" si="49"/>
        <v>0</v>
      </c>
      <c r="T120" s="188"/>
      <c r="U120" s="188"/>
      <c r="V120" s="188"/>
      <c r="W120" s="188"/>
      <c r="X120" s="188"/>
      <c r="Y120" s="188"/>
      <c r="Z120" s="236">
        <f t="shared" si="44"/>
        <v>403.81600941404923</v>
      </c>
      <c r="AA120" s="236">
        <f t="shared" si="45"/>
        <v>0</v>
      </c>
    </row>
    <row r="121" spans="1:27" s="413" customFormat="1" ht="9.75" x14ac:dyDescent="0.25">
      <c r="A121" s="802" t="s">
        <v>784</v>
      </c>
      <c r="B121" s="803"/>
      <c r="C121" s="817" t="s">
        <v>785</v>
      </c>
      <c r="D121" s="818"/>
      <c r="E121" s="818"/>
      <c r="F121" s="818"/>
      <c r="G121" s="819"/>
      <c r="H121" s="409" t="s">
        <v>655</v>
      </c>
      <c r="I121" s="410">
        <f>I122+I126+I127+I128+I129+I130+I131+I132+I135</f>
        <v>5.0000000000000001E-3</v>
      </c>
      <c r="J121" s="412">
        <f t="shared" ref="J121:T121" si="50">J127</f>
        <v>0</v>
      </c>
      <c r="K121" s="412">
        <f t="shared" si="50"/>
        <v>0</v>
      </c>
      <c r="L121" s="412">
        <f t="shared" si="50"/>
        <v>0</v>
      </c>
      <c r="M121" s="412">
        <f t="shared" si="50"/>
        <v>0</v>
      </c>
      <c r="N121" s="412">
        <f>N106*0.2</f>
        <v>8.118820037434693</v>
      </c>
      <c r="O121" s="412">
        <f t="shared" ref="O121:S121" si="51">O106*0.2</f>
        <v>0</v>
      </c>
      <c r="P121" s="412">
        <f t="shared" si="51"/>
        <v>16.146348030185401</v>
      </c>
      <c r="Q121" s="412">
        <f t="shared" si="51"/>
        <v>0</v>
      </c>
      <c r="R121" s="412">
        <f t="shared" si="51"/>
        <v>19.219273608779517</v>
      </c>
      <c r="S121" s="412">
        <f t="shared" si="51"/>
        <v>0</v>
      </c>
      <c r="T121" s="412">
        <f t="shared" si="50"/>
        <v>0</v>
      </c>
      <c r="U121" s="412"/>
      <c r="V121" s="412">
        <f>V127</f>
        <v>0</v>
      </c>
      <c r="W121" s="412"/>
      <c r="X121" s="412">
        <f>X127</f>
        <v>0</v>
      </c>
      <c r="Y121" s="412"/>
      <c r="Z121" s="406">
        <f>Z122+Z126+Z127+Z128+Z129+Z130+Z131+Z132+Z135+Z138</f>
        <v>43.484441676399612</v>
      </c>
      <c r="AA121" s="406">
        <f>AA122+AA126+AA127+AA128+AA129+AA130+AA131+AA132+AA135+AA138</f>
        <v>0</v>
      </c>
    </row>
    <row r="122" spans="1:27" s="186" customFormat="1" ht="8.1" customHeight="1" x14ac:dyDescent="0.25">
      <c r="A122" s="772" t="s">
        <v>786</v>
      </c>
      <c r="B122" s="773"/>
      <c r="C122" s="774" t="s">
        <v>656</v>
      </c>
      <c r="D122" s="775"/>
      <c r="E122" s="775"/>
      <c r="F122" s="775"/>
      <c r="G122" s="776"/>
      <c r="H122" s="187" t="s">
        <v>655</v>
      </c>
      <c r="I122" s="188"/>
      <c r="J122" s="236"/>
      <c r="K122" s="188"/>
      <c r="L122" s="188"/>
      <c r="M122" s="188"/>
      <c r="N122" s="205">
        <f>$N$121/$N$20*N21</f>
        <v>3.4000150250961769</v>
      </c>
      <c r="O122" s="188"/>
      <c r="P122" s="205">
        <f>$P$121/$P$20*P21</f>
        <v>6.9423687804602228</v>
      </c>
      <c r="Q122" s="188"/>
      <c r="R122" s="205">
        <f>$R$121/$R$20*R21</f>
        <v>8.3523531974136276</v>
      </c>
      <c r="S122" s="188"/>
      <c r="T122" s="188"/>
      <c r="U122" s="188"/>
      <c r="V122" s="188"/>
      <c r="W122" s="188"/>
      <c r="X122" s="188"/>
      <c r="Y122" s="188"/>
      <c r="Z122" s="236">
        <f t="shared" ref="Z122:Z135" si="52">N122+P122+R122</f>
        <v>18.694737002970029</v>
      </c>
      <c r="AA122" s="236">
        <f t="shared" ref="AA122:AA135" si="53">O122+Q122+S122</f>
        <v>0</v>
      </c>
    </row>
    <row r="123" spans="1:27" s="186" customFormat="1" ht="16.5" customHeight="1" x14ac:dyDescent="0.25">
      <c r="A123" s="772" t="s">
        <v>122</v>
      </c>
      <c r="B123" s="773"/>
      <c r="C123" s="790" t="s">
        <v>657</v>
      </c>
      <c r="D123" s="791"/>
      <c r="E123" s="791"/>
      <c r="F123" s="791"/>
      <c r="G123" s="792"/>
      <c r="H123" s="187" t="s">
        <v>655</v>
      </c>
      <c r="I123" s="188"/>
      <c r="J123" s="236"/>
      <c r="K123" s="188"/>
      <c r="L123" s="188"/>
      <c r="M123" s="188"/>
      <c r="N123" s="205">
        <f t="shared" ref="N123:N135" si="54">$N$121/$N$20*N22</f>
        <v>0</v>
      </c>
      <c r="O123" s="188"/>
      <c r="P123" s="205">
        <f t="shared" ref="P123:P135" si="55">$P$121/$P$20*P22</f>
        <v>0</v>
      </c>
      <c r="Q123" s="188"/>
      <c r="R123" s="205">
        <f t="shared" ref="R123:R135" si="56">$R$121/$R$20*R22</f>
        <v>0</v>
      </c>
      <c r="S123" s="188"/>
      <c r="T123" s="188"/>
      <c r="U123" s="188"/>
      <c r="V123" s="188"/>
      <c r="W123" s="188"/>
      <c r="X123" s="188"/>
      <c r="Y123" s="188"/>
      <c r="Z123" s="236">
        <f t="shared" si="52"/>
        <v>0</v>
      </c>
      <c r="AA123" s="236">
        <f t="shared" si="53"/>
        <v>0</v>
      </c>
    </row>
    <row r="124" spans="1:27" s="186" customFormat="1" ht="16.5" customHeight="1" x14ac:dyDescent="0.25">
      <c r="A124" s="772" t="s">
        <v>123</v>
      </c>
      <c r="B124" s="773"/>
      <c r="C124" s="790" t="s">
        <v>658</v>
      </c>
      <c r="D124" s="791"/>
      <c r="E124" s="791"/>
      <c r="F124" s="791"/>
      <c r="G124" s="792"/>
      <c r="H124" s="187" t="s">
        <v>655</v>
      </c>
      <c r="I124" s="188"/>
      <c r="J124" s="236"/>
      <c r="K124" s="188"/>
      <c r="L124" s="188"/>
      <c r="M124" s="188"/>
      <c r="N124" s="205">
        <f t="shared" si="54"/>
        <v>0</v>
      </c>
      <c r="O124" s="188"/>
      <c r="P124" s="205">
        <f t="shared" si="55"/>
        <v>0</v>
      </c>
      <c r="Q124" s="188"/>
      <c r="R124" s="205">
        <f t="shared" si="56"/>
        <v>0</v>
      </c>
      <c r="S124" s="188"/>
      <c r="T124" s="188"/>
      <c r="U124" s="188"/>
      <c r="V124" s="188"/>
      <c r="W124" s="188"/>
      <c r="X124" s="188"/>
      <c r="Y124" s="188"/>
      <c r="Z124" s="236">
        <f t="shared" si="52"/>
        <v>0</v>
      </c>
      <c r="AA124" s="236">
        <f t="shared" si="53"/>
        <v>0</v>
      </c>
    </row>
    <row r="125" spans="1:27" s="186" customFormat="1" ht="16.5" customHeight="1" x14ac:dyDescent="0.25">
      <c r="A125" s="772" t="s">
        <v>124</v>
      </c>
      <c r="B125" s="773"/>
      <c r="C125" s="790" t="s">
        <v>659</v>
      </c>
      <c r="D125" s="791"/>
      <c r="E125" s="791"/>
      <c r="F125" s="791"/>
      <c r="G125" s="792"/>
      <c r="H125" s="187" t="s">
        <v>655</v>
      </c>
      <c r="I125" s="188"/>
      <c r="J125" s="236"/>
      <c r="K125" s="188"/>
      <c r="L125" s="188"/>
      <c r="M125" s="188"/>
      <c r="N125" s="205">
        <f t="shared" si="54"/>
        <v>3.4000150250961769</v>
      </c>
      <c r="O125" s="188"/>
      <c r="P125" s="205">
        <f t="shared" si="55"/>
        <v>6.9423687804602228</v>
      </c>
      <c r="Q125" s="188"/>
      <c r="R125" s="205">
        <f t="shared" si="56"/>
        <v>8.3523531974136276</v>
      </c>
      <c r="S125" s="188"/>
      <c r="T125" s="188"/>
      <c r="U125" s="188"/>
      <c r="V125" s="188"/>
      <c r="W125" s="188"/>
      <c r="X125" s="188"/>
      <c r="Y125" s="188"/>
      <c r="Z125" s="236">
        <f t="shared" si="52"/>
        <v>18.694737002970029</v>
      </c>
      <c r="AA125" s="236">
        <f t="shared" si="53"/>
        <v>0</v>
      </c>
    </row>
    <row r="126" spans="1:27" s="186" customFormat="1" ht="8.1" customHeight="1" x14ac:dyDescent="0.25">
      <c r="A126" s="772" t="s">
        <v>787</v>
      </c>
      <c r="B126" s="773"/>
      <c r="C126" s="774" t="s">
        <v>788</v>
      </c>
      <c r="D126" s="775"/>
      <c r="E126" s="775"/>
      <c r="F126" s="775"/>
      <c r="G126" s="776"/>
      <c r="H126" s="187" t="s">
        <v>655</v>
      </c>
      <c r="I126" s="188"/>
      <c r="J126" s="236"/>
      <c r="K126" s="188"/>
      <c r="L126" s="188"/>
      <c r="M126" s="188"/>
      <c r="N126" s="205">
        <f t="shared" si="54"/>
        <v>2.3707471062981416</v>
      </c>
      <c r="O126" s="188"/>
      <c r="P126" s="205">
        <f t="shared" si="55"/>
        <v>4.6241171473835774</v>
      </c>
      <c r="Q126" s="188"/>
      <c r="R126" s="205">
        <f t="shared" si="56"/>
        <v>5.4595856476914593</v>
      </c>
      <c r="S126" s="188"/>
      <c r="T126" s="188"/>
      <c r="U126" s="188"/>
      <c r="V126" s="188"/>
      <c r="W126" s="188"/>
      <c r="X126" s="188"/>
      <c r="Y126" s="188"/>
      <c r="Z126" s="236">
        <f t="shared" si="52"/>
        <v>12.454449901373177</v>
      </c>
      <c r="AA126" s="236">
        <f t="shared" si="53"/>
        <v>0</v>
      </c>
    </row>
    <row r="127" spans="1:27" s="186" customFormat="1" ht="8.1" customHeight="1" x14ac:dyDescent="0.25">
      <c r="A127" s="772" t="s">
        <v>789</v>
      </c>
      <c r="B127" s="773"/>
      <c r="C127" s="774" t="s">
        <v>790</v>
      </c>
      <c r="D127" s="775"/>
      <c r="E127" s="775"/>
      <c r="F127" s="775"/>
      <c r="G127" s="776"/>
      <c r="H127" s="187" t="s">
        <v>655</v>
      </c>
      <c r="I127" s="188"/>
      <c r="J127" s="236"/>
      <c r="K127" s="192"/>
      <c r="L127" s="192"/>
      <c r="M127" s="192"/>
      <c r="N127" s="205">
        <f t="shared" si="54"/>
        <v>0</v>
      </c>
      <c r="O127" s="192"/>
      <c r="P127" s="205">
        <f t="shared" si="55"/>
        <v>0</v>
      </c>
      <c r="Q127" s="192"/>
      <c r="R127" s="205">
        <f t="shared" si="56"/>
        <v>0</v>
      </c>
      <c r="S127" s="192"/>
      <c r="T127" s="192"/>
      <c r="U127" s="192"/>
      <c r="V127" s="192"/>
      <c r="W127" s="192"/>
      <c r="X127" s="192"/>
      <c r="Y127" s="192"/>
      <c r="Z127" s="236">
        <f t="shared" si="52"/>
        <v>0</v>
      </c>
      <c r="AA127" s="236">
        <f t="shared" si="53"/>
        <v>0</v>
      </c>
    </row>
    <row r="128" spans="1:27" s="186" customFormat="1" ht="8.1" customHeight="1" x14ac:dyDescent="0.25">
      <c r="A128" s="772" t="s">
        <v>791</v>
      </c>
      <c r="B128" s="773"/>
      <c r="C128" s="774" t="s">
        <v>792</v>
      </c>
      <c r="D128" s="775"/>
      <c r="E128" s="775"/>
      <c r="F128" s="775"/>
      <c r="G128" s="776"/>
      <c r="H128" s="187" t="s">
        <v>655</v>
      </c>
      <c r="I128" s="188"/>
      <c r="J128" s="236"/>
      <c r="K128" s="188"/>
      <c r="L128" s="188"/>
      <c r="M128" s="188"/>
      <c r="N128" s="205">
        <f t="shared" si="54"/>
        <v>0</v>
      </c>
      <c r="O128" s="188"/>
      <c r="P128" s="205">
        <f t="shared" si="55"/>
        <v>0</v>
      </c>
      <c r="Q128" s="188"/>
      <c r="R128" s="205">
        <f t="shared" si="56"/>
        <v>0</v>
      </c>
      <c r="S128" s="188"/>
      <c r="T128" s="188"/>
      <c r="U128" s="188"/>
      <c r="V128" s="188"/>
      <c r="W128" s="188"/>
      <c r="X128" s="188"/>
      <c r="Y128" s="188"/>
      <c r="Z128" s="236">
        <f t="shared" si="52"/>
        <v>0</v>
      </c>
      <c r="AA128" s="236">
        <f t="shared" si="53"/>
        <v>0</v>
      </c>
    </row>
    <row r="129" spans="1:27" s="186" customFormat="1" ht="8.1" customHeight="1" x14ac:dyDescent="0.25">
      <c r="A129" s="772" t="s">
        <v>793</v>
      </c>
      <c r="B129" s="773"/>
      <c r="C129" s="774" t="s">
        <v>794</v>
      </c>
      <c r="D129" s="775"/>
      <c r="E129" s="775"/>
      <c r="F129" s="775"/>
      <c r="G129" s="776"/>
      <c r="H129" s="187" t="s">
        <v>655</v>
      </c>
      <c r="I129" s="188"/>
      <c r="J129" s="236"/>
      <c r="K129" s="188"/>
      <c r="L129" s="188"/>
      <c r="M129" s="188"/>
      <c r="N129" s="205">
        <f t="shared" si="54"/>
        <v>1.4991766919029707E-4</v>
      </c>
      <c r="O129" s="188"/>
      <c r="P129" s="205">
        <f t="shared" si="55"/>
        <v>2.9241282756687715E-4</v>
      </c>
      <c r="Q129" s="188"/>
      <c r="R129" s="205">
        <f t="shared" si="56"/>
        <v>3.4524490312454697E-4</v>
      </c>
      <c r="S129" s="188"/>
      <c r="T129" s="188"/>
      <c r="U129" s="188"/>
      <c r="V129" s="188"/>
      <c r="W129" s="188"/>
      <c r="X129" s="188"/>
      <c r="Y129" s="188"/>
      <c r="Z129" s="236">
        <f t="shared" si="52"/>
        <v>7.8757539988172126E-4</v>
      </c>
      <c r="AA129" s="236">
        <f t="shared" si="53"/>
        <v>0</v>
      </c>
    </row>
    <row r="130" spans="1:27" s="186" customFormat="1" ht="8.1" customHeight="1" x14ac:dyDescent="0.25">
      <c r="A130" s="772" t="s">
        <v>795</v>
      </c>
      <c r="B130" s="773"/>
      <c r="C130" s="774" t="s">
        <v>796</v>
      </c>
      <c r="D130" s="775"/>
      <c r="E130" s="775"/>
      <c r="F130" s="775"/>
      <c r="G130" s="776"/>
      <c r="H130" s="187" t="s">
        <v>655</v>
      </c>
      <c r="I130" s="188"/>
      <c r="J130" s="236"/>
      <c r="K130" s="188"/>
      <c r="L130" s="188"/>
      <c r="M130" s="188"/>
      <c r="N130" s="205">
        <f t="shared" si="54"/>
        <v>0</v>
      </c>
      <c r="O130" s="188"/>
      <c r="P130" s="205">
        <f t="shared" si="55"/>
        <v>0</v>
      </c>
      <c r="Q130" s="188"/>
      <c r="R130" s="205">
        <f t="shared" si="56"/>
        <v>0</v>
      </c>
      <c r="S130" s="188"/>
      <c r="T130" s="188"/>
      <c r="U130" s="188"/>
      <c r="V130" s="188"/>
      <c r="W130" s="188"/>
      <c r="X130" s="188"/>
      <c r="Y130" s="188"/>
      <c r="Z130" s="236">
        <f t="shared" si="52"/>
        <v>0</v>
      </c>
      <c r="AA130" s="236">
        <f t="shared" si="53"/>
        <v>0</v>
      </c>
    </row>
    <row r="131" spans="1:27" s="186" customFormat="1" ht="8.1" customHeight="1" x14ac:dyDescent="0.25">
      <c r="A131" s="772" t="s">
        <v>797</v>
      </c>
      <c r="B131" s="773"/>
      <c r="C131" s="774" t="s">
        <v>798</v>
      </c>
      <c r="D131" s="775"/>
      <c r="E131" s="775"/>
      <c r="F131" s="775"/>
      <c r="G131" s="776"/>
      <c r="H131" s="187" t="s">
        <v>655</v>
      </c>
      <c r="I131" s="188"/>
      <c r="J131" s="236"/>
      <c r="K131" s="188"/>
      <c r="L131" s="188"/>
      <c r="M131" s="188"/>
      <c r="N131" s="205">
        <f t="shared" si="54"/>
        <v>0</v>
      </c>
      <c r="O131" s="188"/>
      <c r="P131" s="205">
        <f t="shared" si="55"/>
        <v>0</v>
      </c>
      <c r="Q131" s="188"/>
      <c r="R131" s="205">
        <f t="shared" si="56"/>
        <v>0</v>
      </c>
      <c r="S131" s="188"/>
      <c r="T131" s="188"/>
      <c r="U131" s="188"/>
      <c r="V131" s="188"/>
      <c r="W131" s="188"/>
      <c r="X131" s="188"/>
      <c r="Y131" s="188"/>
      <c r="Z131" s="236">
        <f t="shared" si="52"/>
        <v>0</v>
      </c>
      <c r="AA131" s="236">
        <f t="shared" si="53"/>
        <v>0</v>
      </c>
    </row>
    <row r="132" spans="1:27" s="186" customFormat="1" ht="17.100000000000001" customHeight="1" x14ac:dyDescent="0.25">
      <c r="A132" s="772" t="s">
        <v>799</v>
      </c>
      <c r="B132" s="773"/>
      <c r="C132" s="774" t="s">
        <v>667</v>
      </c>
      <c r="D132" s="775"/>
      <c r="E132" s="775"/>
      <c r="F132" s="775"/>
      <c r="G132" s="776"/>
      <c r="H132" s="187" t="s">
        <v>655</v>
      </c>
      <c r="I132" s="188"/>
      <c r="J132" s="236"/>
      <c r="K132" s="188"/>
      <c r="L132" s="188"/>
      <c r="M132" s="188"/>
      <c r="N132" s="205">
        <f t="shared" si="54"/>
        <v>0</v>
      </c>
      <c r="O132" s="188"/>
      <c r="P132" s="205">
        <f t="shared" si="55"/>
        <v>0</v>
      </c>
      <c r="Q132" s="188"/>
      <c r="R132" s="205">
        <f t="shared" si="56"/>
        <v>0</v>
      </c>
      <c r="S132" s="188"/>
      <c r="T132" s="188"/>
      <c r="U132" s="188"/>
      <c r="V132" s="188"/>
      <c r="W132" s="188"/>
      <c r="X132" s="188"/>
      <c r="Y132" s="188"/>
      <c r="Z132" s="236">
        <f t="shared" si="52"/>
        <v>0</v>
      </c>
      <c r="AA132" s="236">
        <f t="shared" si="53"/>
        <v>0</v>
      </c>
    </row>
    <row r="133" spans="1:27" s="186" customFormat="1" ht="8.1" customHeight="1" x14ac:dyDescent="0.25">
      <c r="A133" s="772" t="s">
        <v>800</v>
      </c>
      <c r="B133" s="773"/>
      <c r="C133" s="790" t="s">
        <v>669</v>
      </c>
      <c r="D133" s="791"/>
      <c r="E133" s="791"/>
      <c r="F133" s="791"/>
      <c r="G133" s="792"/>
      <c r="H133" s="187" t="s">
        <v>655</v>
      </c>
      <c r="I133" s="188"/>
      <c r="J133" s="236"/>
      <c r="K133" s="188"/>
      <c r="L133" s="188"/>
      <c r="M133" s="188"/>
      <c r="N133" s="205">
        <f t="shared" si="54"/>
        <v>0</v>
      </c>
      <c r="O133" s="188"/>
      <c r="P133" s="205">
        <f t="shared" si="55"/>
        <v>0</v>
      </c>
      <c r="Q133" s="188"/>
      <c r="R133" s="205">
        <f t="shared" si="56"/>
        <v>0</v>
      </c>
      <c r="S133" s="188"/>
      <c r="T133" s="188"/>
      <c r="U133" s="188"/>
      <c r="V133" s="188"/>
      <c r="W133" s="188"/>
      <c r="X133" s="188"/>
      <c r="Y133" s="188"/>
      <c r="Z133" s="236">
        <f t="shared" si="52"/>
        <v>0</v>
      </c>
      <c r="AA133" s="236">
        <f t="shared" si="53"/>
        <v>0</v>
      </c>
    </row>
    <row r="134" spans="1:27" s="186" customFormat="1" ht="8.1" customHeight="1" x14ac:dyDescent="0.25">
      <c r="A134" s="772" t="s">
        <v>801</v>
      </c>
      <c r="B134" s="773"/>
      <c r="C134" s="790" t="s">
        <v>671</v>
      </c>
      <c r="D134" s="791"/>
      <c r="E134" s="791"/>
      <c r="F134" s="791"/>
      <c r="G134" s="792"/>
      <c r="H134" s="187" t="s">
        <v>655</v>
      </c>
      <c r="I134" s="188"/>
      <c r="J134" s="236"/>
      <c r="K134" s="188"/>
      <c r="L134" s="188"/>
      <c r="M134" s="188"/>
      <c r="N134" s="205">
        <f t="shared" si="54"/>
        <v>0</v>
      </c>
      <c r="O134" s="188"/>
      <c r="P134" s="205">
        <f t="shared" si="55"/>
        <v>0</v>
      </c>
      <c r="Q134" s="188"/>
      <c r="R134" s="205">
        <f t="shared" si="56"/>
        <v>0</v>
      </c>
      <c r="S134" s="188"/>
      <c r="T134" s="188"/>
      <c r="U134" s="188"/>
      <c r="V134" s="188"/>
      <c r="W134" s="188"/>
      <c r="X134" s="188"/>
      <c r="Y134" s="188"/>
      <c r="Z134" s="236">
        <f t="shared" si="52"/>
        <v>0</v>
      </c>
      <c r="AA134" s="236">
        <f t="shared" si="53"/>
        <v>0</v>
      </c>
    </row>
    <row r="135" spans="1:27" s="186" customFormat="1" ht="8.1" customHeight="1" x14ac:dyDescent="0.25">
      <c r="A135" s="772" t="s">
        <v>802</v>
      </c>
      <c r="B135" s="773"/>
      <c r="C135" s="774" t="s">
        <v>803</v>
      </c>
      <c r="D135" s="775"/>
      <c r="E135" s="775"/>
      <c r="F135" s="775"/>
      <c r="G135" s="776"/>
      <c r="H135" s="187" t="s">
        <v>655</v>
      </c>
      <c r="I135" s="188">
        <v>5.0000000000000001E-3</v>
      </c>
      <c r="J135" s="236"/>
      <c r="K135" s="188"/>
      <c r="L135" s="188"/>
      <c r="M135" s="188"/>
      <c r="N135" s="205">
        <f t="shared" si="54"/>
        <v>2.3479079883711851</v>
      </c>
      <c r="O135" s="188"/>
      <c r="P135" s="205">
        <f t="shared" si="55"/>
        <v>4.5795696895140372</v>
      </c>
      <c r="Q135" s="188"/>
      <c r="R135" s="205">
        <f t="shared" si="56"/>
        <v>5.4069895187713044</v>
      </c>
      <c r="S135" s="188"/>
      <c r="T135" s="188"/>
      <c r="U135" s="188"/>
      <c r="V135" s="188"/>
      <c r="W135" s="188"/>
      <c r="X135" s="188"/>
      <c r="Y135" s="188"/>
      <c r="Z135" s="236">
        <f t="shared" si="52"/>
        <v>12.334467196656526</v>
      </c>
      <c r="AA135" s="236">
        <f t="shared" si="53"/>
        <v>0</v>
      </c>
    </row>
    <row r="136" spans="1:27" s="413" customFormat="1" ht="9.75" x14ac:dyDescent="0.25">
      <c r="A136" s="785" t="s">
        <v>804</v>
      </c>
      <c r="B136" s="786"/>
      <c r="C136" s="787" t="s">
        <v>805</v>
      </c>
      <c r="D136" s="788"/>
      <c r="E136" s="788"/>
      <c r="F136" s="788"/>
      <c r="G136" s="789"/>
      <c r="H136" s="405" t="s">
        <v>655</v>
      </c>
      <c r="I136" s="406">
        <f>I106</f>
        <v>23.869000000000078</v>
      </c>
      <c r="J136" s="407">
        <f>J106</f>
        <v>-43.718512489999455</v>
      </c>
      <c r="K136" s="406">
        <f t="shared" ref="K136:AA136" si="57">K106</f>
        <v>-35.534520139999387</v>
      </c>
      <c r="L136" s="406">
        <f t="shared" si="57"/>
        <v>0</v>
      </c>
      <c r="M136" s="406">
        <f t="shared" si="57"/>
        <v>-88.879292529999901</v>
      </c>
      <c r="N136" s="406">
        <f t="shared" si="57"/>
        <v>40.594100187173467</v>
      </c>
      <c r="O136" s="406">
        <f t="shared" si="57"/>
        <v>0</v>
      </c>
      <c r="P136" s="406">
        <f t="shared" si="57"/>
        <v>80.731740150926996</v>
      </c>
      <c r="Q136" s="406"/>
      <c r="R136" s="406">
        <f t="shared" si="57"/>
        <v>96.096368043897584</v>
      </c>
      <c r="S136" s="406"/>
      <c r="T136" s="406">
        <f>T106</f>
        <v>-526.77442004819295</v>
      </c>
      <c r="U136" s="406"/>
      <c r="V136" s="406">
        <f>V106</f>
        <v>-547.84539685012066</v>
      </c>
      <c r="W136" s="406"/>
      <c r="X136" s="406">
        <f>X106</f>
        <v>-569.75921272412552</v>
      </c>
      <c r="Y136" s="406"/>
      <c r="Z136" s="406">
        <f t="shared" si="57"/>
        <v>-807.65627997661329</v>
      </c>
      <c r="AA136" s="406">
        <f t="shared" si="57"/>
        <v>0</v>
      </c>
    </row>
    <row r="137" spans="1:27" s="186" customFormat="1" ht="8.1" customHeight="1" x14ac:dyDescent="0.25">
      <c r="A137" s="772" t="s">
        <v>806</v>
      </c>
      <c r="B137" s="773"/>
      <c r="C137" s="774" t="s">
        <v>656</v>
      </c>
      <c r="D137" s="775"/>
      <c r="E137" s="775"/>
      <c r="F137" s="775"/>
      <c r="G137" s="776"/>
      <c r="H137" s="187" t="s">
        <v>655</v>
      </c>
      <c r="I137" s="188"/>
      <c r="J137" s="236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236">
        <f t="shared" ref="Z137:Z150" si="58">N137+P137+R137</f>
        <v>0</v>
      </c>
      <c r="AA137" s="236">
        <f t="shared" ref="AA137:AA150" si="59">O137+Q137+S137</f>
        <v>0</v>
      </c>
    </row>
    <row r="138" spans="1:27" s="186" customFormat="1" ht="16.5" customHeight="1" x14ac:dyDescent="0.25">
      <c r="A138" s="772" t="s">
        <v>136</v>
      </c>
      <c r="B138" s="773"/>
      <c r="C138" s="790" t="s">
        <v>657</v>
      </c>
      <c r="D138" s="791"/>
      <c r="E138" s="791"/>
      <c r="F138" s="791"/>
      <c r="G138" s="792"/>
      <c r="H138" s="187" t="s">
        <v>655</v>
      </c>
      <c r="I138" s="188"/>
      <c r="J138" s="236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236">
        <f t="shared" si="58"/>
        <v>0</v>
      </c>
      <c r="AA138" s="236">
        <f t="shared" si="59"/>
        <v>0</v>
      </c>
    </row>
    <row r="139" spans="1:27" s="186" customFormat="1" ht="16.5" customHeight="1" x14ac:dyDescent="0.25">
      <c r="A139" s="772" t="s">
        <v>137</v>
      </c>
      <c r="B139" s="773"/>
      <c r="C139" s="790" t="s">
        <v>658</v>
      </c>
      <c r="D139" s="791"/>
      <c r="E139" s="791"/>
      <c r="F139" s="791"/>
      <c r="G139" s="792"/>
      <c r="H139" s="187" t="s">
        <v>655</v>
      </c>
      <c r="I139" s="188"/>
      <c r="J139" s="236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236">
        <f t="shared" si="58"/>
        <v>0</v>
      </c>
      <c r="AA139" s="236">
        <f t="shared" si="59"/>
        <v>0</v>
      </c>
    </row>
    <row r="140" spans="1:27" s="186" customFormat="1" ht="16.5" customHeight="1" x14ac:dyDescent="0.25">
      <c r="A140" s="772" t="s">
        <v>138</v>
      </c>
      <c r="B140" s="773"/>
      <c r="C140" s="790" t="s">
        <v>659</v>
      </c>
      <c r="D140" s="791"/>
      <c r="E140" s="791"/>
      <c r="F140" s="791"/>
      <c r="G140" s="792"/>
      <c r="H140" s="187" t="s">
        <v>655</v>
      </c>
      <c r="I140" s="188"/>
      <c r="J140" s="236">
        <f>J110</f>
        <v>-29.6</v>
      </c>
      <c r="K140" s="205">
        <f>K110</f>
        <v>-75.031388819999989</v>
      </c>
      <c r="L140" s="188"/>
      <c r="M140" s="205">
        <f>M110</f>
        <v>-72.442466371702466</v>
      </c>
      <c r="N140" s="205">
        <f t="shared" ref="N140:S140" si="60">N110</f>
        <v>-47.298278440605422</v>
      </c>
      <c r="O140" s="205">
        <f t="shared" si="60"/>
        <v>0</v>
      </c>
      <c r="P140" s="205">
        <f t="shared" si="60"/>
        <v>-13.67032715765912</v>
      </c>
      <c r="Q140" s="205">
        <f t="shared" si="60"/>
        <v>0</v>
      </c>
      <c r="R140" s="205">
        <f t="shared" si="60"/>
        <v>32.667947848246037</v>
      </c>
      <c r="S140" s="205">
        <f t="shared" si="60"/>
        <v>0</v>
      </c>
      <c r="T140" s="188"/>
      <c r="U140" s="188"/>
      <c r="V140" s="188"/>
      <c r="W140" s="188"/>
      <c r="X140" s="188"/>
      <c r="Y140" s="188"/>
      <c r="Z140" s="236">
        <f t="shared" si="58"/>
        <v>-28.300657750018509</v>
      </c>
      <c r="AA140" s="236">
        <f t="shared" si="59"/>
        <v>0</v>
      </c>
    </row>
    <row r="141" spans="1:27" s="186" customFormat="1" ht="8.1" customHeight="1" x14ac:dyDescent="0.25">
      <c r="A141" s="772" t="s">
        <v>807</v>
      </c>
      <c r="B141" s="773"/>
      <c r="C141" s="774" t="s">
        <v>660</v>
      </c>
      <c r="D141" s="775"/>
      <c r="E141" s="775"/>
      <c r="F141" s="775"/>
      <c r="G141" s="776"/>
      <c r="H141" s="187" t="s">
        <v>655</v>
      </c>
      <c r="I141" s="188"/>
      <c r="J141" s="236">
        <f t="shared" ref="J141:J150" si="61">J111</f>
        <v>68.5</v>
      </c>
      <c r="K141" s="205">
        <f>K111</f>
        <v>58.855568950000006</v>
      </c>
      <c r="L141" s="188"/>
      <c r="M141" s="205">
        <f>M111</f>
        <v>0.92280355327336494</v>
      </c>
      <c r="N141" s="205">
        <f t="shared" ref="N141:S141" si="62">N111</f>
        <v>5.9234212004491233</v>
      </c>
      <c r="O141" s="205">
        <f t="shared" si="62"/>
        <v>0</v>
      </c>
      <c r="P141" s="205">
        <f t="shared" si="62"/>
        <v>4.1383917415752229</v>
      </c>
      <c r="Q141" s="205">
        <f t="shared" si="62"/>
        <v>0</v>
      </c>
      <c r="R141" s="205">
        <f t="shared" si="62"/>
        <v>23.727250513905535</v>
      </c>
      <c r="S141" s="205">
        <f t="shared" si="62"/>
        <v>0</v>
      </c>
      <c r="T141" s="188"/>
      <c r="U141" s="188"/>
      <c r="V141" s="188"/>
      <c r="W141" s="188"/>
      <c r="X141" s="188"/>
      <c r="Y141" s="188"/>
      <c r="Z141" s="236">
        <f t="shared" si="58"/>
        <v>33.789063455929877</v>
      </c>
      <c r="AA141" s="236">
        <f t="shared" si="59"/>
        <v>0</v>
      </c>
    </row>
    <row r="142" spans="1:27" s="186" customFormat="1" ht="8.1" customHeight="1" x14ac:dyDescent="0.25">
      <c r="A142" s="772" t="s">
        <v>808</v>
      </c>
      <c r="B142" s="773"/>
      <c r="C142" s="774" t="s">
        <v>661</v>
      </c>
      <c r="D142" s="775"/>
      <c r="E142" s="775"/>
      <c r="F142" s="775"/>
      <c r="G142" s="776"/>
      <c r="H142" s="187" t="s">
        <v>655</v>
      </c>
      <c r="I142" s="188"/>
      <c r="J142" s="236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236">
        <f t="shared" si="58"/>
        <v>0</v>
      </c>
      <c r="AA142" s="236">
        <f t="shared" si="59"/>
        <v>0</v>
      </c>
    </row>
    <row r="143" spans="1:27" s="186" customFormat="1" ht="8.1" customHeight="1" x14ac:dyDescent="0.25">
      <c r="A143" s="772" t="s">
        <v>809</v>
      </c>
      <c r="B143" s="773"/>
      <c r="C143" s="774" t="s">
        <v>662</v>
      </c>
      <c r="D143" s="775"/>
      <c r="E143" s="775"/>
      <c r="F143" s="775"/>
      <c r="G143" s="776"/>
      <c r="H143" s="187" t="s">
        <v>655</v>
      </c>
      <c r="I143" s="188"/>
      <c r="J143" s="236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236">
        <f t="shared" si="58"/>
        <v>0</v>
      </c>
      <c r="AA143" s="236">
        <f t="shared" si="59"/>
        <v>0</v>
      </c>
    </row>
    <row r="144" spans="1:27" s="186" customFormat="1" ht="8.1" customHeight="1" x14ac:dyDescent="0.25">
      <c r="A144" s="772" t="s">
        <v>810</v>
      </c>
      <c r="B144" s="773"/>
      <c r="C144" s="774" t="s">
        <v>663</v>
      </c>
      <c r="D144" s="775"/>
      <c r="E144" s="775"/>
      <c r="F144" s="775"/>
      <c r="G144" s="776"/>
      <c r="H144" s="187" t="s">
        <v>655</v>
      </c>
      <c r="I144" s="188"/>
      <c r="J144" s="236">
        <f t="shared" si="61"/>
        <v>-0.243949</v>
      </c>
      <c r="K144" s="205">
        <f>K114</f>
        <v>-0.20154743</v>
      </c>
      <c r="L144" s="188"/>
      <c r="M144" s="205">
        <f>M114</f>
        <v>-0.52955176371002766</v>
      </c>
      <c r="N144" s="205">
        <f t="shared" ref="N144:S144" si="63">N114</f>
        <v>-0.56013569301173805</v>
      </c>
      <c r="O144" s="205">
        <f t="shared" si="63"/>
        <v>0</v>
      </c>
      <c r="P144" s="205">
        <f t="shared" si="63"/>
        <v>-0.58474135687505269</v>
      </c>
      <c r="Q144" s="205">
        <f t="shared" si="63"/>
        <v>0</v>
      </c>
      <c r="R144" s="205">
        <f t="shared" si="63"/>
        <v>-0.586995200252028</v>
      </c>
      <c r="S144" s="205">
        <f t="shared" si="63"/>
        <v>0</v>
      </c>
      <c r="T144" s="188"/>
      <c r="U144" s="188"/>
      <c r="V144" s="188"/>
      <c r="W144" s="188"/>
      <c r="X144" s="188"/>
      <c r="Y144" s="188"/>
      <c r="Z144" s="236">
        <f t="shared" si="58"/>
        <v>-1.7318722501388188</v>
      </c>
      <c r="AA144" s="236">
        <f t="shared" si="59"/>
        <v>0</v>
      </c>
    </row>
    <row r="145" spans="1:27" s="186" customFormat="1" ht="8.1" customHeight="1" x14ac:dyDescent="0.25">
      <c r="A145" s="772" t="s">
        <v>811</v>
      </c>
      <c r="B145" s="773"/>
      <c r="C145" s="774" t="s">
        <v>664</v>
      </c>
      <c r="D145" s="775"/>
      <c r="E145" s="775"/>
      <c r="F145" s="775"/>
      <c r="G145" s="776"/>
      <c r="H145" s="187" t="s">
        <v>655</v>
      </c>
      <c r="I145" s="188"/>
      <c r="J145" s="236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236">
        <f t="shared" si="58"/>
        <v>0</v>
      </c>
      <c r="AA145" s="236">
        <f t="shared" si="59"/>
        <v>0</v>
      </c>
    </row>
    <row r="146" spans="1:27" s="186" customFormat="1" ht="8.1" customHeight="1" x14ac:dyDescent="0.25">
      <c r="A146" s="772" t="s">
        <v>812</v>
      </c>
      <c r="B146" s="773"/>
      <c r="C146" s="774" t="s">
        <v>665</v>
      </c>
      <c r="D146" s="775"/>
      <c r="E146" s="775"/>
      <c r="F146" s="775"/>
      <c r="G146" s="776"/>
      <c r="H146" s="187" t="s">
        <v>655</v>
      </c>
      <c r="I146" s="188"/>
      <c r="J146" s="236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236">
        <f t="shared" si="58"/>
        <v>0</v>
      </c>
      <c r="AA146" s="236">
        <f t="shared" si="59"/>
        <v>0</v>
      </c>
    </row>
    <row r="147" spans="1:27" s="186" customFormat="1" ht="16.5" customHeight="1" x14ac:dyDescent="0.25">
      <c r="A147" s="772" t="s">
        <v>813</v>
      </c>
      <c r="B147" s="773"/>
      <c r="C147" s="774" t="s">
        <v>667</v>
      </c>
      <c r="D147" s="775"/>
      <c r="E147" s="775"/>
      <c r="F147" s="775"/>
      <c r="G147" s="776"/>
      <c r="H147" s="187" t="s">
        <v>655</v>
      </c>
      <c r="I147" s="188"/>
      <c r="J147" s="236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236">
        <f t="shared" si="58"/>
        <v>0</v>
      </c>
      <c r="AA147" s="236">
        <f t="shared" si="59"/>
        <v>0</v>
      </c>
    </row>
    <row r="148" spans="1:27" s="186" customFormat="1" ht="8.1" customHeight="1" x14ac:dyDescent="0.25">
      <c r="A148" s="772" t="s">
        <v>814</v>
      </c>
      <c r="B148" s="773"/>
      <c r="C148" s="790" t="s">
        <v>669</v>
      </c>
      <c r="D148" s="791"/>
      <c r="E148" s="791"/>
      <c r="F148" s="791"/>
      <c r="G148" s="792"/>
      <c r="H148" s="187" t="s">
        <v>655</v>
      </c>
      <c r="I148" s="188"/>
      <c r="J148" s="236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236">
        <f t="shared" si="58"/>
        <v>0</v>
      </c>
      <c r="AA148" s="236">
        <f t="shared" si="59"/>
        <v>0</v>
      </c>
    </row>
    <row r="149" spans="1:27" s="186" customFormat="1" ht="8.1" customHeight="1" x14ac:dyDescent="0.25">
      <c r="A149" s="772" t="s">
        <v>815</v>
      </c>
      <c r="B149" s="773"/>
      <c r="C149" s="790" t="s">
        <v>671</v>
      </c>
      <c r="D149" s="791"/>
      <c r="E149" s="791"/>
      <c r="F149" s="791"/>
      <c r="G149" s="792"/>
      <c r="H149" s="187" t="s">
        <v>655</v>
      </c>
      <c r="I149" s="188"/>
      <c r="J149" s="236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236">
        <f t="shared" si="58"/>
        <v>0</v>
      </c>
      <c r="AA149" s="236">
        <f t="shared" si="59"/>
        <v>0</v>
      </c>
    </row>
    <row r="150" spans="1:27" s="186" customFormat="1" ht="8.1" customHeight="1" x14ac:dyDescent="0.25">
      <c r="A150" s="772" t="s">
        <v>816</v>
      </c>
      <c r="B150" s="773"/>
      <c r="C150" s="774" t="s">
        <v>673</v>
      </c>
      <c r="D150" s="775"/>
      <c r="E150" s="775"/>
      <c r="F150" s="775"/>
      <c r="G150" s="776"/>
      <c r="H150" s="187" t="s">
        <v>655</v>
      </c>
      <c r="I150" s="188"/>
      <c r="J150" s="236">
        <f t="shared" si="61"/>
        <v>-82.37456348999946</v>
      </c>
      <c r="K150" s="205">
        <f>K120</f>
        <v>-19.157152839999402</v>
      </c>
      <c r="L150" s="188"/>
      <c r="M150" s="205">
        <f>M120</f>
        <v>-15.53318649116922</v>
      </c>
      <c r="N150" s="205">
        <f t="shared" ref="N150:S150" si="64">N120</f>
        <v>125.58105424910536</v>
      </c>
      <c r="O150" s="205">
        <f t="shared" si="64"/>
        <v>0</v>
      </c>
      <c r="P150" s="205">
        <f t="shared" si="64"/>
        <v>129.04443022209483</v>
      </c>
      <c r="Q150" s="205">
        <f t="shared" si="64"/>
        <v>0</v>
      </c>
      <c r="R150" s="205">
        <f t="shared" si="64"/>
        <v>149.19052494284904</v>
      </c>
      <c r="S150" s="205">
        <f t="shared" si="64"/>
        <v>0</v>
      </c>
      <c r="T150" s="188"/>
      <c r="U150" s="188"/>
      <c r="V150" s="188"/>
      <c r="W150" s="188"/>
      <c r="X150" s="188"/>
      <c r="Y150" s="188"/>
      <c r="Z150" s="236">
        <f t="shared" si="58"/>
        <v>403.81600941404923</v>
      </c>
      <c r="AA150" s="236">
        <f t="shared" si="59"/>
        <v>0</v>
      </c>
    </row>
    <row r="151" spans="1:27" s="413" customFormat="1" ht="9" customHeight="1" x14ac:dyDescent="0.25">
      <c r="A151" s="785" t="s">
        <v>817</v>
      </c>
      <c r="B151" s="786"/>
      <c r="C151" s="787" t="s">
        <v>818</v>
      </c>
      <c r="D151" s="788"/>
      <c r="E151" s="788"/>
      <c r="F151" s="788"/>
      <c r="G151" s="789"/>
      <c r="H151" s="405" t="s">
        <v>655</v>
      </c>
      <c r="I151" s="420">
        <f>I152+I153+I154+I155</f>
        <v>17.376000000000001</v>
      </c>
      <c r="J151" s="407">
        <f t="shared" ref="J151:S151" si="65">J152</f>
        <v>0</v>
      </c>
      <c r="K151" s="406">
        <f t="shared" si="65"/>
        <v>0</v>
      </c>
      <c r="L151" s="406">
        <f t="shared" si="65"/>
        <v>0</v>
      </c>
      <c r="M151" s="406">
        <f t="shared" si="65"/>
        <v>0</v>
      </c>
      <c r="N151" s="406">
        <f>SUM(N152:N155)</f>
        <v>40.594100187173467</v>
      </c>
      <c r="O151" s="406">
        <f t="shared" si="65"/>
        <v>0</v>
      </c>
      <c r="P151" s="406">
        <f>SUM(P152:P155)</f>
        <v>80.731740150926996</v>
      </c>
      <c r="Q151" s="406">
        <f t="shared" si="65"/>
        <v>0</v>
      </c>
      <c r="R151" s="406">
        <f>SUM(R152:R155)</f>
        <v>96.096368043897584</v>
      </c>
      <c r="S151" s="406">
        <f t="shared" si="65"/>
        <v>0</v>
      </c>
      <c r="T151" s="406">
        <f>T152</f>
        <v>0</v>
      </c>
      <c r="U151" s="406">
        <f>U152</f>
        <v>0</v>
      </c>
      <c r="V151" s="406">
        <f>V152</f>
        <v>0</v>
      </c>
      <c r="W151" s="406"/>
      <c r="X151" s="406">
        <f>X152</f>
        <v>0</v>
      </c>
      <c r="Y151" s="406"/>
      <c r="Z151" s="406">
        <f>Z152+Z156+Z157+Z158+Z159+Z160+Z161+Z162+Z165+Z168</f>
        <v>17970.267857012979</v>
      </c>
      <c r="AA151" s="406">
        <f>AA152+AA156+AA157+AA158+AA159+AA160+AA161+AA162+AA165+AA168</f>
        <v>0</v>
      </c>
    </row>
    <row r="152" spans="1:27" s="201" customFormat="1" ht="8.1" customHeight="1" x14ac:dyDescent="0.25">
      <c r="A152" s="825" t="s">
        <v>819</v>
      </c>
      <c r="B152" s="826"/>
      <c r="C152" s="827" t="s">
        <v>820</v>
      </c>
      <c r="D152" s="828"/>
      <c r="E152" s="828"/>
      <c r="F152" s="828"/>
      <c r="G152" s="829"/>
      <c r="H152" s="199" t="s">
        <v>655</v>
      </c>
      <c r="I152" s="200">
        <v>17.376000000000001</v>
      </c>
      <c r="J152" s="379"/>
      <c r="K152" s="200"/>
      <c r="L152" s="189"/>
      <c r="M152" s="189"/>
      <c r="N152" s="189">
        <f>N136</f>
        <v>40.594100187173467</v>
      </c>
      <c r="O152" s="200"/>
      <c r="P152" s="189">
        <f>P136</f>
        <v>80.731740150926996</v>
      </c>
      <c r="Q152" s="200"/>
      <c r="R152" s="189">
        <f>R136</f>
        <v>96.096368043897584</v>
      </c>
      <c r="S152" s="200"/>
      <c r="T152" s="189"/>
      <c r="U152" s="189"/>
      <c r="V152" s="189"/>
      <c r="W152" s="200"/>
      <c r="X152" s="189"/>
      <c r="Y152" s="200"/>
      <c r="Z152" s="236">
        <f t="shared" ref="Z152:Z155" si="66">N152+P152+R152</f>
        <v>217.42220838199805</v>
      </c>
      <c r="AA152" s="236">
        <f t="shared" ref="AA152:AA155" si="67">O152+Q152+S152</f>
        <v>0</v>
      </c>
    </row>
    <row r="153" spans="1:27" s="186" customFormat="1" ht="8.1" customHeight="1" x14ac:dyDescent="0.25">
      <c r="A153" s="772" t="s">
        <v>821</v>
      </c>
      <c r="B153" s="773"/>
      <c r="C153" s="774" t="s">
        <v>822</v>
      </c>
      <c r="D153" s="775"/>
      <c r="E153" s="775"/>
      <c r="F153" s="775"/>
      <c r="G153" s="776"/>
      <c r="H153" s="187" t="s">
        <v>655</v>
      </c>
      <c r="I153" s="188"/>
      <c r="J153" s="236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236">
        <f t="shared" si="66"/>
        <v>0</v>
      </c>
      <c r="AA153" s="236">
        <f t="shared" si="67"/>
        <v>0</v>
      </c>
    </row>
    <row r="154" spans="1:27" s="186" customFormat="1" ht="8.1" customHeight="1" x14ac:dyDescent="0.25">
      <c r="A154" s="772" t="s">
        <v>823</v>
      </c>
      <c r="B154" s="773"/>
      <c r="C154" s="774" t="s">
        <v>824</v>
      </c>
      <c r="D154" s="775"/>
      <c r="E154" s="775"/>
      <c r="F154" s="775"/>
      <c r="G154" s="776"/>
      <c r="H154" s="187" t="s">
        <v>655</v>
      </c>
      <c r="I154" s="188"/>
      <c r="J154" s="236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236">
        <f t="shared" si="66"/>
        <v>0</v>
      </c>
      <c r="AA154" s="236">
        <f t="shared" si="67"/>
        <v>0</v>
      </c>
    </row>
    <row r="155" spans="1:27" s="186" customFormat="1" ht="9" thickBot="1" x14ac:dyDescent="0.3">
      <c r="A155" s="820" t="s">
        <v>825</v>
      </c>
      <c r="B155" s="821"/>
      <c r="C155" s="822" t="s">
        <v>826</v>
      </c>
      <c r="D155" s="823"/>
      <c r="E155" s="823"/>
      <c r="F155" s="823"/>
      <c r="G155" s="824"/>
      <c r="H155" s="194" t="s">
        <v>655</v>
      </c>
      <c r="I155" s="195"/>
      <c r="J155" s="390"/>
      <c r="K155" s="195"/>
      <c r="L155" s="195"/>
      <c r="M155" s="195"/>
      <c r="N155" s="196">
        <f>N136-N152</f>
        <v>0</v>
      </c>
      <c r="O155" s="195"/>
      <c r="P155" s="196">
        <f>P136-P152</f>
        <v>0</v>
      </c>
      <c r="Q155" s="195"/>
      <c r="R155" s="196">
        <f>R136-R152</f>
        <v>0</v>
      </c>
      <c r="S155" s="195"/>
      <c r="T155" s="195"/>
      <c r="U155" s="195"/>
      <c r="V155" s="195"/>
      <c r="W155" s="195"/>
      <c r="X155" s="195"/>
      <c r="Y155" s="195"/>
      <c r="Z155" s="236">
        <f t="shared" si="66"/>
        <v>0</v>
      </c>
      <c r="AA155" s="236">
        <f t="shared" si="67"/>
        <v>0</v>
      </c>
    </row>
    <row r="156" spans="1:27" s="413" customFormat="1" ht="9" customHeight="1" x14ac:dyDescent="0.25">
      <c r="A156" s="780" t="s">
        <v>827</v>
      </c>
      <c r="B156" s="781"/>
      <c r="C156" s="782" t="s">
        <v>736</v>
      </c>
      <c r="D156" s="783"/>
      <c r="E156" s="783"/>
      <c r="F156" s="783"/>
      <c r="G156" s="784"/>
      <c r="H156" s="400" t="s">
        <v>828</v>
      </c>
      <c r="I156" s="403">
        <f t="shared" ref="I156:S156" si="68">I157+I158+I160+I162</f>
        <v>24.035000000000078</v>
      </c>
      <c r="J156" s="402">
        <f t="shared" si="68"/>
        <v>145.91584622000056</v>
      </c>
      <c r="K156" s="402">
        <f t="shared" si="68"/>
        <v>281.23391942000063</v>
      </c>
      <c r="L156" s="402">
        <f t="shared" si="68"/>
        <v>0</v>
      </c>
      <c r="M156" s="402">
        <f t="shared" si="68"/>
        <v>606.60235517000012</v>
      </c>
      <c r="N156" s="402">
        <f t="shared" si="68"/>
        <v>921.59410018717347</v>
      </c>
      <c r="O156" s="402">
        <f t="shared" si="68"/>
        <v>0</v>
      </c>
      <c r="P156" s="402">
        <f t="shared" si="68"/>
        <v>990.931740150927</v>
      </c>
      <c r="Q156" s="402">
        <f t="shared" si="68"/>
        <v>0</v>
      </c>
      <c r="R156" s="402">
        <f t="shared" si="68"/>
        <v>1036.6643680438976</v>
      </c>
      <c r="S156" s="402">
        <f t="shared" si="68"/>
        <v>0</v>
      </c>
      <c r="T156" s="403">
        <f>T157+T158+T160+T162</f>
        <v>0</v>
      </c>
      <c r="U156" s="403">
        <f>U157+U158+U160+U162</f>
        <v>0</v>
      </c>
      <c r="V156" s="403">
        <f>V157+V158+V160+V162</f>
        <v>0</v>
      </c>
      <c r="W156" s="403"/>
      <c r="X156" s="403">
        <f>X157+X158+X160+X162</f>
        <v>0</v>
      </c>
      <c r="Y156" s="403"/>
      <c r="Z156" s="403">
        <f>Z157+Z161+Z162+Z163+Z164+Z165+Z166+Z167+Z170+Z173</f>
        <v>10822.500226589109</v>
      </c>
      <c r="AA156" s="421">
        <f>AA157+AA161+AA162+AA163+AA164+AA165+AA166+AA167+AA170+AA173</f>
        <v>0</v>
      </c>
    </row>
    <row r="157" spans="1:27" s="186" customFormat="1" ht="16.5" customHeight="1" x14ac:dyDescent="0.25">
      <c r="A157" s="772" t="s">
        <v>829</v>
      </c>
      <c r="B157" s="773"/>
      <c r="C157" s="774" t="s">
        <v>830</v>
      </c>
      <c r="D157" s="775"/>
      <c r="E157" s="775"/>
      <c r="F157" s="775"/>
      <c r="G157" s="776"/>
      <c r="H157" s="187" t="s">
        <v>655</v>
      </c>
      <c r="I157" s="192">
        <f t="shared" ref="I157" si="69">I106+I102+I66</f>
        <v>24.035000000000078</v>
      </c>
      <c r="J157" s="236">
        <f>J106+J102+J66</f>
        <v>95.91584622000056</v>
      </c>
      <c r="K157" s="236">
        <f t="shared" ref="K157:S157" si="70">K106+K102+K66</f>
        <v>101.23391942000062</v>
      </c>
      <c r="L157" s="236">
        <f t="shared" si="70"/>
        <v>0</v>
      </c>
      <c r="M157" s="236">
        <f t="shared" si="70"/>
        <v>56.602355170000109</v>
      </c>
      <c r="N157" s="236">
        <f t="shared" si="70"/>
        <v>221.59410018717347</v>
      </c>
      <c r="O157" s="236">
        <f t="shared" si="70"/>
        <v>0</v>
      </c>
      <c r="P157" s="236">
        <f t="shared" si="70"/>
        <v>262.931740150927</v>
      </c>
      <c r="Q157" s="236">
        <f t="shared" si="70"/>
        <v>0</v>
      </c>
      <c r="R157" s="236">
        <f t="shared" si="70"/>
        <v>279.54436804389758</v>
      </c>
      <c r="S157" s="236">
        <f t="shared" si="70"/>
        <v>0</v>
      </c>
      <c r="T157" s="192"/>
      <c r="U157" s="192"/>
      <c r="V157" s="192"/>
      <c r="W157" s="192"/>
      <c r="X157" s="192"/>
      <c r="Y157" s="192"/>
      <c r="Z157" s="236">
        <f t="shared" ref="Z157:Z161" si="71">N157+P157+R157</f>
        <v>764.0702083819981</v>
      </c>
      <c r="AA157" s="236">
        <f t="shared" ref="AA157:AA161" si="72">O157+Q157+S157</f>
        <v>0</v>
      </c>
    </row>
    <row r="158" spans="1:27" s="186" customFormat="1" ht="8.1" customHeight="1" x14ac:dyDescent="0.25">
      <c r="A158" s="772" t="s">
        <v>831</v>
      </c>
      <c r="B158" s="773"/>
      <c r="C158" s="774" t="s">
        <v>832</v>
      </c>
      <c r="D158" s="775"/>
      <c r="E158" s="775"/>
      <c r="F158" s="775"/>
      <c r="G158" s="776"/>
      <c r="H158" s="187" t="s">
        <v>655</v>
      </c>
      <c r="I158" s="188"/>
      <c r="J158" s="236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236">
        <f t="shared" si="71"/>
        <v>0</v>
      </c>
      <c r="AA158" s="236">
        <f t="shared" si="72"/>
        <v>0</v>
      </c>
    </row>
    <row r="159" spans="1:27" s="186" customFormat="1" ht="8.1" customHeight="1" x14ac:dyDescent="0.25">
      <c r="A159" s="772" t="s">
        <v>833</v>
      </c>
      <c r="B159" s="773"/>
      <c r="C159" s="790" t="s">
        <v>834</v>
      </c>
      <c r="D159" s="791"/>
      <c r="E159" s="791"/>
      <c r="F159" s="791"/>
      <c r="G159" s="792"/>
      <c r="H159" s="187" t="s">
        <v>655</v>
      </c>
      <c r="I159" s="188"/>
      <c r="J159" s="236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236">
        <f t="shared" si="71"/>
        <v>0</v>
      </c>
      <c r="AA159" s="236">
        <f t="shared" si="72"/>
        <v>0</v>
      </c>
    </row>
    <row r="160" spans="1:27" s="186" customFormat="1" ht="8.1" customHeight="1" x14ac:dyDescent="0.25">
      <c r="A160" s="772" t="s">
        <v>835</v>
      </c>
      <c r="B160" s="773"/>
      <c r="C160" s="774" t="s">
        <v>836</v>
      </c>
      <c r="D160" s="775"/>
      <c r="E160" s="775"/>
      <c r="F160" s="775"/>
      <c r="G160" s="776"/>
      <c r="H160" s="187" t="s">
        <v>655</v>
      </c>
      <c r="I160" s="188"/>
      <c r="J160" s="192">
        <f t="shared" ref="J160:K160" si="73">J161</f>
        <v>50</v>
      </c>
      <c r="K160" s="192">
        <f t="shared" si="73"/>
        <v>180</v>
      </c>
      <c r="L160" s="188"/>
      <c r="M160" s="192">
        <f>M161</f>
        <v>550</v>
      </c>
      <c r="N160" s="192">
        <f t="shared" ref="N160:S160" si="74">N161</f>
        <v>700</v>
      </c>
      <c r="O160" s="192">
        <f t="shared" si="74"/>
        <v>0</v>
      </c>
      <c r="P160" s="192">
        <f t="shared" si="74"/>
        <v>728</v>
      </c>
      <c r="Q160" s="192">
        <f t="shared" si="74"/>
        <v>0</v>
      </c>
      <c r="R160" s="192">
        <f t="shared" si="74"/>
        <v>757.12</v>
      </c>
      <c r="S160" s="192">
        <f t="shared" si="74"/>
        <v>0</v>
      </c>
      <c r="T160" s="188"/>
      <c r="U160" s="188"/>
      <c r="V160" s="188"/>
      <c r="W160" s="188"/>
      <c r="X160" s="188"/>
      <c r="Y160" s="188"/>
      <c r="Z160" s="236">
        <f t="shared" si="71"/>
        <v>2185.12</v>
      </c>
      <c r="AA160" s="236">
        <f t="shared" si="72"/>
        <v>0</v>
      </c>
    </row>
    <row r="161" spans="1:27" s="186" customFormat="1" ht="8.1" customHeight="1" x14ac:dyDescent="0.25">
      <c r="A161" s="772" t="s">
        <v>837</v>
      </c>
      <c r="B161" s="773"/>
      <c r="C161" s="790" t="s">
        <v>838</v>
      </c>
      <c r="D161" s="791"/>
      <c r="E161" s="791"/>
      <c r="F161" s="791"/>
      <c r="G161" s="792"/>
      <c r="H161" s="187" t="s">
        <v>655</v>
      </c>
      <c r="I161" s="188"/>
      <c r="J161" s="192">
        <v>50</v>
      </c>
      <c r="K161" s="192">
        <v>180</v>
      </c>
      <c r="L161" s="191"/>
      <c r="M161" s="192">
        <v>550</v>
      </c>
      <c r="N161" s="191">
        <v>700</v>
      </c>
      <c r="O161" s="191"/>
      <c r="P161" s="192">
        <f>N161*1.04</f>
        <v>728</v>
      </c>
      <c r="Q161" s="192"/>
      <c r="R161" s="188">
        <f>P161*1.04</f>
        <v>757.12</v>
      </c>
      <c r="S161" s="188"/>
      <c r="T161" s="188"/>
      <c r="U161" s="188"/>
      <c r="V161" s="188"/>
      <c r="W161" s="188"/>
      <c r="X161" s="188"/>
      <c r="Y161" s="188"/>
      <c r="Z161" s="236">
        <f t="shared" si="71"/>
        <v>2185.12</v>
      </c>
      <c r="AA161" s="236">
        <f t="shared" si="72"/>
        <v>0</v>
      </c>
    </row>
    <row r="162" spans="1:27" s="186" customFormat="1" ht="17.25" customHeight="1" thickBot="1" x14ac:dyDescent="0.3">
      <c r="A162" s="807" t="s">
        <v>839</v>
      </c>
      <c r="B162" s="808"/>
      <c r="C162" s="830" t="s">
        <v>840</v>
      </c>
      <c r="D162" s="831"/>
      <c r="E162" s="831"/>
      <c r="F162" s="831"/>
      <c r="G162" s="832"/>
      <c r="H162" s="197" t="s">
        <v>828</v>
      </c>
      <c r="I162" s="198"/>
      <c r="J162" s="391"/>
      <c r="K162" s="198"/>
      <c r="L162" s="198"/>
      <c r="M162" s="198"/>
      <c r="N162" s="198"/>
      <c r="O162" s="198"/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  <c r="Z162" s="202">
        <f t="shared" ref="Z162:AA162" si="75">P162+R162+T162+V162+X162</f>
        <v>0</v>
      </c>
      <c r="AA162" s="203">
        <f t="shared" si="75"/>
        <v>0</v>
      </c>
    </row>
    <row r="163" spans="1:27" s="186" customFormat="1" ht="14.25" customHeight="1" thickBot="1" x14ac:dyDescent="0.3">
      <c r="A163" s="777" t="s">
        <v>841</v>
      </c>
      <c r="B163" s="778"/>
      <c r="C163" s="778"/>
      <c r="D163" s="778"/>
      <c r="E163" s="778"/>
      <c r="F163" s="778"/>
      <c r="G163" s="778"/>
      <c r="H163" s="778"/>
      <c r="I163" s="778"/>
      <c r="J163" s="778"/>
      <c r="K163" s="778"/>
      <c r="L163" s="778"/>
      <c r="M163" s="778"/>
      <c r="N163" s="778"/>
      <c r="O163" s="778"/>
      <c r="P163" s="778"/>
      <c r="Q163" s="778"/>
      <c r="R163" s="778"/>
      <c r="S163" s="778"/>
      <c r="T163" s="778"/>
      <c r="U163" s="778"/>
      <c r="V163" s="778"/>
      <c r="W163" s="778"/>
      <c r="X163" s="778"/>
      <c r="Y163" s="778"/>
      <c r="Z163" s="778"/>
      <c r="AA163" s="779"/>
    </row>
    <row r="164" spans="1:27" s="422" customFormat="1" ht="10.5" customHeight="1" x14ac:dyDescent="0.25">
      <c r="A164" s="780" t="s">
        <v>842</v>
      </c>
      <c r="B164" s="781"/>
      <c r="C164" s="782" t="s">
        <v>843</v>
      </c>
      <c r="D164" s="783"/>
      <c r="E164" s="783"/>
      <c r="F164" s="783"/>
      <c r="G164" s="784"/>
      <c r="H164" s="405" t="s">
        <v>655</v>
      </c>
      <c r="I164" s="420">
        <f>I165+I169+I170+I171+I172+I173+I174+I175+I178+I181</f>
        <v>264.75899999999996</v>
      </c>
      <c r="J164" s="407">
        <f>J165+J169+J170+J171+J172+J173+J174+J175+J178+J181</f>
        <v>0</v>
      </c>
      <c r="K164" s="406">
        <f t="shared" ref="K164:AA164" si="76">K165+K169+K170+K171+K172+K173+K174+K175+K178+K181</f>
        <v>0</v>
      </c>
      <c r="L164" s="406">
        <f t="shared" si="76"/>
        <v>1583.1480000000001</v>
      </c>
      <c r="M164" s="406">
        <f t="shared" si="76"/>
        <v>1621.1514711200002</v>
      </c>
      <c r="N164" s="406">
        <f t="shared" si="76"/>
        <v>2210.4439651844632</v>
      </c>
      <c r="O164" s="406">
        <f t="shared" si="76"/>
        <v>0</v>
      </c>
      <c r="P164" s="406">
        <f t="shared" si="76"/>
        <v>2329.1559669688345</v>
      </c>
      <c r="Q164" s="406">
        <f t="shared" si="76"/>
        <v>0</v>
      </c>
      <c r="R164" s="406">
        <f t="shared" si="76"/>
        <v>2435.6924792238751</v>
      </c>
      <c r="S164" s="406">
        <f t="shared" si="76"/>
        <v>0</v>
      </c>
      <c r="T164" s="406">
        <f>T165+T169+T170+T171+T172+T173+T174+T175+T178+T181</f>
        <v>0</v>
      </c>
      <c r="U164" s="406">
        <f>U165+U169+U170+U171+U172+U173+U174+U175+U178+U181</f>
        <v>0</v>
      </c>
      <c r="V164" s="406">
        <f>V165+V169+V170+V171+V172+V173+V174+V175+V178+V181</f>
        <v>0</v>
      </c>
      <c r="W164" s="406"/>
      <c r="X164" s="406">
        <f>X165+X169+X170+X171+X172+X173+X174+X175+X178+X181</f>
        <v>0</v>
      </c>
      <c r="Y164" s="406"/>
      <c r="Z164" s="406">
        <f t="shared" si="76"/>
        <v>6975.2924113771733</v>
      </c>
      <c r="AA164" s="406">
        <f t="shared" si="76"/>
        <v>0</v>
      </c>
    </row>
    <row r="165" spans="1:27" s="186" customFormat="1" ht="8.1" customHeight="1" x14ac:dyDescent="0.25">
      <c r="A165" s="772" t="s">
        <v>844</v>
      </c>
      <c r="B165" s="773"/>
      <c r="C165" s="774" t="s">
        <v>656</v>
      </c>
      <c r="D165" s="775"/>
      <c r="E165" s="775"/>
      <c r="F165" s="775"/>
      <c r="G165" s="776"/>
      <c r="H165" s="187" t="s">
        <v>655</v>
      </c>
      <c r="I165" s="188"/>
      <c r="J165" s="236"/>
      <c r="K165" s="188"/>
      <c r="L165" s="188"/>
      <c r="M165" s="192">
        <f>M168</f>
        <v>252.58415453920003</v>
      </c>
      <c r="N165" s="205">
        <f>M165/M21*N21</f>
        <v>276.95277626688784</v>
      </c>
      <c r="O165" s="205"/>
      <c r="P165" s="205">
        <f>N165/N21*P21</f>
        <v>301.52429244449894</v>
      </c>
      <c r="Q165" s="188"/>
      <c r="R165" s="205">
        <f>P165/P21*R21</f>
        <v>319.5405381185509</v>
      </c>
      <c r="S165" s="188"/>
      <c r="T165" s="188"/>
      <c r="U165" s="188"/>
      <c r="V165" s="188"/>
      <c r="W165" s="188"/>
      <c r="X165" s="188"/>
      <c r="Y165" s="188"/>
      <c r="Z165" s="236">
        <f t="shared" ref="Z165:Z181" si="77">N165+P165+R165</f>
        <v>898.01760682993768</v>
      </c>
      <c r="AA165" s="236">
        <f t="shared" ref="AA165:AA181" si="78">O165+Q165+S165</f>
        <v>0</v>
      </c>
    </row>
    <row r="166" spans="1:27" s="186" customFormat="1" ht="16.5" hidden="1" customHeight="1" x14ac:dyDescent="0.25">
      <c r="A166" s="772" t="s">
        <v>845</v>
      </c>
      <c r="B166" s="773"/>
      <c r="C166" s="790" t="s">
        <v>657</v>
      </c>
      <c r="D166" s="791"/>
      <c r="E166" s="791"/>
      <c r="F166" s="791"/>
      <c r="G166" s="792"/>
      <c r="H166" s="187" t="s">
        <v>655</v>
      </c>
      <c r="I166" s="188"/>
      <c r="J166" s="236"/>
      <c r="K166" s="188"/>
      <c r="L166" s="188"/>
      <c r="M166" s="192"/>
      <c r="N166" s="205"/>
      <c r="O166" s="205"/>
      <c r="P166" s="205"/>
      <c r="Q166" s="188"/>
      <c r="R166" s="205"/>
      <c r="S166" s="188"/>
      <c r="T166" s="188"/>
      <c r="U166" s="188"/>
      <c r="V166" s="188"/>
      <c r="W166" s="188"/>
      <c r="X166" s="188"/>
      <c r="Y166" s="188"/>
      <c r="Z166" s="236">
        <f t="shared" si="77"/>
        <v>0</v>
      </c>
      <c r="AA166" s="236">
        <f t="shared" si="78"/>
        <v>0</v>
      </c>
    </row>
    <row r="167" spans="1:27" s="186" customFormat="1" ht="16.5" hidden="1" customHeight="1" x14ac:dyDescent="0.25">
      <c r="A167" s="772" t="s">
        <v>846</v>
      </c>
      <c r="B167" s="773"/>
      <c r="C167" s="790" t="s">
        <v>658</v>
      </c>
      <c r="D167" s="791"/>
      <c r="E167" s="791"/>
      <c r="F167" s="791"/>
      <c r="G167" s="792"/>
      <c r="H167" s="187" t="s">
        <v>655</v>
      </c>
      <c r="I167" s="188"/>
      <c r="J167" s="236"/>
      <c r="K167" s="188"/>
      <c r="L167" s="188"/>
      <c r="M167" s="192"/>
      <c r="N167" s="205"/>
      <c r="O167" s="205"/>
      <c r="P167" s="205"/>
      <c r="Q167" s="188"/>
      <c r="R167" s="205"/>
      <c r="S167" s="188"/>
      <c r="T167" s="188"/>
      <c r="U167" s="188"/>
      <c r="V167" s="188"/>
      <c r="W167" s="188"/>
      <c r="X167" s="188"/>
      <c r="Y167" s="188"/>
      <c r="Z167" s="236">
        <f t="shared" si="77"/>
        <v>0</v>
      </c>
      <c r="AA167" s="236">
        <f t="shared" si="78"/>
        <v>0</v>
      </c>
    </row>
    <row r="168" spans="1:27" s="186" customFormat="1" ht="16.5" customHeight="1" x14ac:dyDescent="0.25">
      <c r="A168" s="772" t="s">
        <v>847</v>
      </c>
      <c r="B168" s="773"/>
      <c r="C168" s="790" t="s">
        <v>659</v>
      </c>
      <c r="D168" s="791"/>
      <c r="E168" s="791"/>
      <c r="F168" s="791"/>
      <c r="G168" s="792"/>
      <c r="H168" s="187" t="s">
        <v>655</v>
      </c>
      <c r="I168" s="188"/>
      <c r="J168" s="192"/>
      <c r="K168" s="188"/>
      <c r="L168" s="188"/>
      <c r="M168" s="192">
        <f>'[2]2019'!$O$90/1000000+'[2]2019'!$O$97/1000000*0.53</f>
        <v>252.58415453920003</v>
      </c>
      <c r="N168" s="205">
        <f>N165</f>
        <v>276.95277626688784</v>
      </c>
      <c r="O168" s="205"/>
      <c r="P168" s="205">
        <f>P165</f>
        <v>301.52429244449894</v>
      </c>
      <c r="Q168" s="188"/>
      <c r="R168" s="205">
        <f>R165</f>
        <v>319.5405381185509</v>
      </c>
      <c r="S168" s="188"/>
      <c r="T168" s="188"/>
      <c r="U168" s="188"/>
      <c r="V168" s="188"/>
      <c r="W168" s="188"/>
      <c r="X168" s="188"/>
      <c r="Y168" s="188"/>
      <c r="Z168" s="236">
        <f t="shared" si="77"/>
        <v>898.01760682993768</v>
      </c>
      <c r="AA168" s="236">
        <f t="shared" si="78"/>
        <v>0</v>
      </c>
    </row>
    <row r="169" spans="1:27" s="186" customFormat="1" ht="8.1" customHeight="1" x14ac:dyDescent="0.25">
      <c r="A169" s="772" t="s">
        <v>848</v>
      </c>
      <c r="B169" s="773"/>
      <c r="C169" s="774" t="s">
        <v>660</v>
      </c>
      <c r="D169" s="775"/>
      <c r="E169" s="775"/>
      <c r="F169" s="775"/>
      <c r="G169" s="776"/>
      <c r="H169" s="187" t="s">
        <v>655</v>
      </c>
      <c r="I169" s="188"/>
      <c r="J169" s="192"/>
      <c r="K169" s="188"/>
      <c r="L169" s="188"/>
      <c r="M169" s="192">
        <f>'[2]2019'!$O$91/1000000+'[2]2019'!$O$97/1000000*0.4</f>
        <v>314.49626202600001</v>
      </c>
      <c r="N169" s="205">
        <f>M169/M24*N24</f>
        <v>344.8379929159081</v>
      </c>
      <c r="O169" s="205"/>
      <c r="P169" s="205">
        <f>N169/N24*P24</f>
        <v>375.43235068260157</v>
      </c>
      <c r="Q169" s="188"/>
      <c r="R169" s="205">
        <f>P169/P24*R24</f>
        <v>397.86464430992055</v>
      </c>
      <c r="S169" s="188"/>
      <c r="T169" s="188"/>
      <c r="U169" s="188"/>
      <c r="V169" s="188"/>
      <c r="W169" s="188"/>
      <c r="X169" s="188"/>
      <c r="Y169" s="188"/>
      <c r="Z169" s="236">
        <f t="shared" si="77"/>
        <v>1118.1349879084303</v>
      </c>
      <c r="AA169" s="236">
        <f t="shared" si="78"/>
        <v>0</v>
      </c>
    </row>
    <row r="170" spans="1:27" s="186" customFormat="1" ht="8.1" customHeight="1" x14ac:dyDescent="0.25">
      <c r="A170" s="772" t="s">
        <v>849</v>
      </c>
      <c r="B170" s="773"/>
      <c r="C170" s="774" t="s">
        <v>661</v>
      </c>
      <c r="D170" s="775"/>
      <c r="E170" s="775"/>
      <c r="F170" s="775"/>
      <c r="G170" s="776"/>
      <c r="H170" s="187" t="s">
        <v>655</v>
      </c>
      <c r="I170" s="192">
        <v>260.18599999999998</v>
      </c>
      <c r="J170" s="236"/>
      <c r="K170" s="192"/>
      <c r="L170" s="192">
        <v>1480.8520000000001</v>
      </c>
      <c r="M170" s="192"/>
      <c r="N170" s="205"/>
      <c r="O170" s="205"/>
      <c r="P170" s="205"/>
      <c r="Q170" s="192"/>
      <c r="R170" s="205"/>
      <c r="S170" s="192"/>
      <c r="T170" s="192"/>
      <c r="U170" s="192"/>
      <c r="V170" s="192"/>
      <c r="W170" s="192"/>
      <c r="X170" s="192"/>
      <c r="Y170" s="192"/>
      <c r="Z170" s="236">
        <f t="shared" si="77"/>
        <v>0</v>
      </c>
      <c r="AA170" s="236">
        <f t="shared" si="78"/>
        <v>0</v>
      </c>
    </row>
    <row r="171" spans="1:27" s="186" customFormat="1" ht="8.1" customHeight="1" x14ac:dyDescent="0.25">
      <c r="A171" s="772" t="s">
        <v>850</v>
      </c>
      <c r="B171" s="773"/>
      <c r="C171" s="774" t="s">
        <v>662</v>
      </c>
      <c r="D171" s="775"/>
      <c r="E171" s="775"/>
      <c r="F171" s="775"/>
      <c r="G171" s="776"/>
      <c r="H171" s="187" t="s">
        <v>655</v>
      </c>
      <c r="I171" s="188"/>
      <c r="J171" s="236"/>
      <c r="K171" s="188"/>
      <c r="L171" s="192"/>
      <c r="M171" s="192"/>
      <c r="N171" s="205"/>
      <c r="O171" s="205"/>
      <c r="P171" s="205"/>
      <c r="Q171" s="188"/>
      <c r="R171" s="205"/>
      <c r="S171" s="188"/>
      <c r="T171" s="192"/>
      <c r="U171" s="188"/>
      <c r="V171" s="192"/>
      <c r="W171" s="188"/>
      <c r="X171" s="192"/>
      <c r="Y171" s="188"/>
      <c r="Z171" s="236">
        <f t="shared" si="77"/>
        <v>0</v>
      </c>
      <c r="AA171" s="236">
        <f t="shared" si="78"/>
        <v>0</v>
      </c>
    </row>
    <row r="172" spans="1:27" s="186" customFormat="1" ht="8.1" customHeight="1" x14ac:dyDescent="0.25">
      <c r="A172" s="772" t="s">
        <v>851</v>
      </c>
      <c r="B172" s="773"/>
      <c r="C172" s="774" t="s">
        <v>663</v>
      </c>
      <c r="D172" s="775"/>
      <c r="E172" s="775"/>
      <c r="F172" s="775"/>
      <c r="G172" s="776"/>
      <c r="H172" s="187" t="s">
        <v>655</v>
      </c>
      <c r="I172" s="192">
        <v>1.0629999999999999</v>
      </c>
      <c r="J172" s="236"/>
      <c r="K172" s="192"/>
      <c r="L172" s="192">
        <v>64.447999999999993</v>
      </c>
      <c r="M172" s="192">
        <f>40726.84/1000000</f>
        <v>4.0726839999999993E-2</v>
      </c>
      <c r="N172" s="205">
        <f>M172/M28*N28</f>
        <v>4.1948645199999995E-2</v>
      </c>
      <c r="O172" s="205"/>
      <c r="P172" s="205">
        <f>N172/N28*P28</f>
        <v>4.3626591007999989E-2</v>
      </c>
      <c r="Q172" s="192"/>
      <c r="R172" s="205">
        <f>P172/P28*R28</f>
        <v>4.5371654648319992E-2</v>
      </c>
      <c r="S172" s="192"/>
      <c r="T172" s="192"/>
      <c r="U172" s="192"/>
      <c r="V172" s="192"/>
      <c r="W172" s="192"/>
      <c r="X172" s="192"/>
      <c r="Y172" s="192"/>
      <c r="Z172" s="236">
        <f t="shared" si="77"/>
        <v>0.13094689085631997</v>
      </c>
      <c r="AA172" s="236">
        <f t="shared" si="78"/>
        <v>0</v>
      </c>
    </row>
    <row r="173" spans="1:27" s="186" customFormat="1" ht="8.1" customHeight="1" x14ac:dyDescent="0.25">
      <c r="A173" s="772" t="s">
        <v>852</v>
      </c>
      <c r="B173" s="773"/>
      <c r="C173" s="774" t="s">
        <v>664</v>
      </c>
      <c r="D173" s="775"/>
      <c r="E173" s="775"/>
      <c r="F173" s="775"/>
      <c r="G173" s="776"/>
      <c r="H173" s="187" t="s">
        <v>655</v>
      </c>
      <c r="I173" s="188"/>
      <c r="J173" s="236"/>
      <c r="K173" s="188"/>
      <c r="L173" s="188"/>
      <c r="M173" s="192"/>
      <c r="N173" s="205"/>
      <c r="O173" s="205"/>
      <c r="P173" s="205"/>
      <c r="Q173" s="188"/>
      <c r="R173" s="205"/>
      <c r="S173" s="188"/>
      <c r="T173" s="188"/>
      <c r="U173" s="188"/>
      <c r="V173" s="188"/>
      <c r="W173" s="188"/>
      <c r="X173" s="188"/>
      <c r="Y173" s="188"/>
      <c r="Z173" s="236">
        <f t="shared" si="77"/>
        <v>0</v>
      </c>
      <c r="AA173" s="236">
        <f t="shared" si="78"/>
        <v>0</v>
      </c>
    </row>
    <row r="174" spans="1:27" s="186" customFormat="1" ht="8.1" customHeight="1" x14ac:dyDescent="0.25">
      <c r="A174" s="772" t="s">
        <v>853</v>
      </c>
      <c r="B174" s="773"/>
      <c r="C174" s="774" t="s">
        <v>665</v>
      </c>
      <c r="D174" s="775"/>
      <c r="E174" s="775"/>
      <c r="F174" s="775"/>
      <c r="G174" s="776"/>
      <c r="H174" s="187" t="s">
        <v>655</v>
      </c>
      <c r="I174" s="188"/>
      <c r="J174" s="236"/>
      <c r="K174" s="188"/>
      <c r="L174" s="188"/>
      <c r="M174" s="192"/>
      <c r="N174" s="205"/>
      <c r="O174" s="205"/>
      <c r="P174" s="205"/>
      <c r="Q174" s="188"/>
      <c r="R174" s="188"/>
      <c r="S174" s="188"/>
      <c r="T174" s="188"/>
      <c r="U174" s="188"/>
      <c r="V174" s="188"/>
      <c r="W174" s="188"/>
      <c r="X174" s="188"/>
      <c r="Y174" s="188"/>
      <c r="Z174" s="236">
        <f t="shared" si="77"/>
        <v>0</v>
      </c>
      <c r="AA174" s="236">
        <f t="shared" si="78"/>
        <v>0</v>
      </c>
    </row>
    <row r="175" spans="1:27" s="186" customFormat="1" ht="16.5" customHeight="1" x14ac:dyDescent="0.25">
      <c r="A175" s="772" t="s">
        <v>854</v>
      </c>
      <c r="B175" s="773"/>
      <c r="C175" s="774" t="s">
        <v>667</v>
      </c>
      <c r="D175" s="775"/>
      <c r="E175" s="775"/>
      <c r="F175" s="775"/>
      <c r="G175" s="776"/>
      <c r="H175" s="187" t="s">
        <v>655</v>
      </c>
      <c r="I175" s="188"/>
      <c r="J175" s="236"/>
      <c r="K175" s="188"/>
      <c r="L175" s="188"/>
      <c r="M175" s="192"/>
      <c r="N175" s="205"/>
      <c r="O175" s="205"/>
      <c r="P175" s="205"/>
      <c r="Q175" s="188"/>
      <c r="R175" s="188"/>
      <c r="S175" s="188"/>
      <c r="T175" s="188"/>
      <c r="U175" s="188"/>
      <c r="V175" s="188"/>
      <c r="W175" s="188"/>
      <c r="X175" s="188"/>
      <c r="Y175" s="188"/>
      <c r="Z175" s="236">
        <f t="shared" si="77"/>
        <v>0</v>
      </c>
      <c r="AA175" s="236">
        <f t="shared" si="78"/>
        <v>0</v>
      </c>
    </row>
    <row r="176" spans="1:27" s="186" customFormat="1" ht="8.1" customHeight="1" x14ac:dyDescent="0.25">
      <c r="A176" s="772" t="s">
        <v>855</v>
      </c>
      <c r="B176" s="773"/>
      <c r="C176" s="790" t="s">
        <v>669</v>
      </c>
      <c r="D176" s="791"/>
      <c r="E176" s="791"/>
      <c r="F176" s="791"/>
      <c r="G176" s="792"/>
      <c r="H176" s="187" t="s">
        <v>655</v>
      </c>
      <c r="I176" s="188"/>
      <c r="J176" s="236"/>
      <c r="K176" s="188"/>
      <c r="L176" s="188"/>
      <c r="M176" s="192"/>
      <c r="N176" s="205"/>
      <c r="O176" s="205"/>
      <c r="P176" s="205"/>
      <c r="Q176" s="188"/>
      <c r="R176" s="188"/>
      <c r="S176" s="188"/>
      <c r="T176" s="188"/>
      <c r="U176" s="188"/>
      <c r="V176" s="188"/>
      <c r="W176" s="188"/>
      <c r="X176" s="188"/>
      <c r="Y176" s="188"/>
      <c r="Z176" s="236">
        <f t="shared" si="77"/>
        <v>0</v>
      </c>
      <c r="AA176" s="236">
        <f t="shared" si="78"/>
        <v>0</v>
      </c>
    </row>
    <row r="177" spans="1:28" s="186" customFormat="1" ht="8.1" customHeight="1" x14ac:dyDescent="0.25">
      <c r="A177" s="772" t="s">
        <v>856</v>
      </c>
      <c r="B177" s="773"/>
      <c r="C177" s="790" t="s">
        <v>671</v>
      </c>
      <c r="D177" s="791"/>
      <c r="E177" s="791"/>
      <c r="F177" s="791"/>
      <c r="G177" s="792"/>
      <c r="H177" s="187" t="s">
        <v>655</v>
      </c>
      <c r="I177" s="188"/>
      <c r="J177" s="236"/>
      <c r="K177" s="188"/>
      <c r="L177" s="188"/>
      <c r="M177" s="192"/>
      <c r="N177" s="205"/>
      <c r="O177" s="205"/>
      <c r="P177" s="205"/>
      <c r="Q177" s="188"/>
      <c r="R177" s="188"/>
      <c r="S177" s="188"/>
      <c r="T177" s="188"/>
      <c r="U177" s="188"/>
      <c r="V177" s="188"/>
      <c r="W177" s="188"/>
      <c r="X177" s="188"/>
      <c r="Y177" s="188"/>
      <c r="Z177" s="236">
        <f t="shared" si="77"/>
        <v>0</v>
      </c>
      <c r="AA177" s="236">
        <f t="shared" si="78"/>
        <v>0</v>
      </c>
    </row>
    <row r="178" spans="1:28" s="186" customFormat="1" ht="16.5" customHeight="1" x14ac:dyDescent="0.25">
      <c r="A178" s="772" t="s">
        <v>857</v>
      </c>
      <c r="B178" s="773"/>
      <c r="C178" s="774" t="s">
        <v>858</v>
      </c>
      <c r="D178" s="775"/>
      <c r="E178" s="775"/>
      <c r="F178" s="775"/>
      <c r="G178" s="776"/>
      <c r="H178" s="187" t="s">
        <v>655</v>
      </c>
      <c r="I178" s="188"/>
      <c r="J178" s="236"/>
      <c r="K178" s="188"/>
      <c r="L178" s="188"/>
      <c r="M178" s="192">
        <f>M179+M180</f>
        <v>977.64849215999993</v>
      </c>
      <c r="N178" s="205">
        <v>1349.7</v>
      </c>
      <c r="O178" s="205"/>
      <c r="P178" s="205">
        <f>N178*'Пр 15 (произв)'!J13/100</f>
        <v>1403.6880000000001</v>
      </c>
      <c r="Q178" s="188"/>
      <c r="R178" s="205">
        <f>P178*'Пр 15 (произв)'!K13/100</f>
        <v>1459.8355200000003</v>
      </c>
      <c r="S178" s="188"/>
      <c r="T178" s="188"/>
      <c r="U178" s="188"/>
      <c r="V178" s="188"/>
      <c r="W178" s="188"/>
      <c r="X178" s="188"/>
      <c r="Y178" s="188"/>
      <c r="Z178" s="236">
        <f t="shared" si="77"/>
        <v>4213.2235200000005</v>
      </c>
      <c r="AA178" s="236">
        <f t="shared" si="78"/>
        <v>0</v>
      </c>
    </row>
    <row r="179" spans="1:28" s="186" customFormat="1" ht="8.1" customHeight="1" x14ac:dyDescent="0.25">
      <c r="A179" s="772" t="s">
        <v>859</v>
      </c>
      <c r="B179" s="773"/>
      <c r="C179" s="790" t="s">
        <v>860</v>
      </c>
      <c r="D179" s="791"/>
      <c r="E179" s="791"/>
      <c r="F179" s="791"/>
      <c r="G179" s="792"/>
      <c r="H179" s="187" t="s">
        <v>655</v>
      </c>
      <c r="I179" s="188"/>
      <c r="J179" s="236"/>
      <c r="K179" s="188"/>
      <c r="L179" s="188"/>
      <c r="M179" s="192"/>
      <c r="N179" s="205"/>
      <c r="O179" s="205"/>
      <c r="P179" s="205"/>
      <c r="Q179" s="188"/>
      <c r="R179" s="188"/>
      <c r="S179" s="188"/>
      <c r="T179" s="188"/>
      <c r="U179" s="188"/>
      <c r="V179" s="188"/>
      <c r="W179" s="188"/>
      <c r="X179" s="188"/>
      <c r="Y179" s="188"/>
      <c r="Z179" s="236">
        <f t="shared" si="77"/>
        <v>0</v>
      </c>
      <c r="AA179" s="236">
        <f t="shared" si="78"/>
        <v>0</v>
      </c>
    </row>
    <row r="180" spans="1:28" s="186" customFormat="1" ht="8.1" customHeight="1" x14ac:dyDescent="0.25">
      <c r="A180" s="772" t="s">
        <v>861</v>
      </c>
      <c r="B180" s="773"/>
      <c r="C180" s="790" t="s">
        <v>862</v>
      </c>
      <c r="D180" s="791"/>
      <c r="E180" s="791"/>
      <c r="F180" s="791"/>
      <c r="G180" s="792"/>
      <c r="H180" s="187" t="s">
        <v>655</v>
      </c>
      <c r="I180" s="188"/>
      <c r="J180" s="236"/>
      <c r="K180" s="188"/>
      <c r="L180" s="188"/>
      <c r="M180" s="192">
        <f>('[2]2019'!$O$104+'[2]2019'!$O$105+'[2]2019'!$O$106+'[2]2019'!$O$107+'[2]2019'!$O$108+'[2]2019'!$O$109+'[2]2019'!$O$110+'[2]2019'!$O$125)/1000000</f>
        <v>977.64849215999993</v>
      </c>
      <c r="N180" s="205">
        <f>N178</f>
        <v>1349.7</v>
      </c>
      <c r="O180" s="205"/>
      <c r="P180" s="205"/>
      <c r="Q180" s="188"/>
      <c r="R180" s="188"/>
      <c r="S180" s="188"/>
      <c r="T180" s="188"/>
      <c r="U180" s="188"/>
      <c r="V180" s="188"/>
      <c r="W180" s="188"/>
      <c r="X180" s="188"/>
      <c r="Y180" s="188"/>
      <c r="Z180" s="236">
        <f t="shared" si="77"/>
        <v>1349.7</v>
      </c>
      <c r="AA180" s="236">
        <f t="shared" si="78"/>
        <v>0</v>
      </c>
    </row>
    <row r="181" spans="1:28" s="186" customFormat="1" ht="8.1" customHeight="1" x14ac:dyDescent="0.25">
      <c r="A181" s="772" t="s">
        <v>863</v>
      </c>
      <c r="B181" s="773"/>
      <c r="C181" s="774" t="s">
        <v>673</v>
      </c>
      <c r="D181" s="775"/>
      <c r="E181" s="775"/>
      <c r="F181" s="775"/>
      <c r="G181" s="776"/>
      <c r="H181" s="187" t="s">
        <v>655</v>
      </c>
      <c r="I181" s="192">
        <v>3.51</v>
      </c>
      <c r="J181" s="236"/>
      <c r="K181" s="188"/>
      <c r="L181" s="188">
        <v>37.847999999999999</v>
      </c>
      <c r="M181" s="192">
        <f>'[2]2019'!$O$89/1000000-M168-M169-M172-37.376-98.5</f>
        <v>76.381835554800062</v>
      </c>
      <c r="N181" s="205">
        <f>M181/M34*N34+130</f>
        <v>238.91124735646719</v>
      </c>
      <c r="O181" s="205"/>
      <c r="P181" s="205">
        <f>N181/N34*P34</f>
        <v>248.46769725072588</v>
      </c>
      <c r="Q181" s="188"/>
      <c r="R181" s="205">
        <f>P181/P34*R34</f>
        <v>258.40640514075494</v>
      </c>
      <c r="S181" s="188"/>
      <c r="T181" s="188"/>
      <c r="U181" s="188"/>
      <c r="V181" s="188"/>
      <c r="W181" s="188"/>
      <c r="X181" s="188"/>
      <c r="Y181" s="188"/>
      <c r="Z181" s="236">
        <f t="shared" si="77"/>
        <v>745.78534974794798</v>
      </c>
      <c r="AA181" s="236">
        <f t="shared" si="78"/>
        <v>0</v>
      </c>
    </row>
    <row r="182" spans="1:28" s="422" customFormat="1" ht="9" customHeight="1" x14ac:dyDescent="0.25">
      <c r="A182" s="785" t="s">
        <v>864</v>
      </c>
      <c r="B182" s="786"/>
      <c r="C182" s="787" t="s">
        <v>865</v>
      </c>
      <c r="D182" s="788"/>
      <c r="E182" s="788"/>
      <c r="F182" s="788"/>
      <c r="G182" s="789"/>
      <c r="H182" s="405" t="s">
        <v>655</v>
      </c>
      <c r="I182" s="406">
        <f>I183+I184+I188+I189+I190+I191+I192+I193+I195+I196+I197+I198+I199</f>
        <v>260.28300000000002</v>
      </c>
      <c r="J182" s="407">
        <f>J183+J184+J188+J189+J190+J191+J192+J193+J195+J196+J197+J198+J199</f>
        <v>0</v>
      </c>
      <c r="K182" s="406">
        <f t="shared" ref="K182:AA182" si="79">K183+K184+K188+K189+K190+K191+K192+K193+K195+K196+K197+K198+K199</f>
        <v>0</v>
      </c>
      <c r="L182" s="406">
        <f t="shared" si="79"/>
        <v>1449.6089999999999</v>
      </c>
      <c r="M182" s="406">
        <f t="shared" si="79"/>
        <v>2064.6941994199997</v>
      </c>
      <c r="N182" s="406">
        <f t="shared" si="79"/>
        <v>2158.7814643546349</v>
      </c>
      <c r="O182" s="406">
        <f t="shared" si="79"/>
        <v>0</v>
      </c>
      <c r="P182" s="406">
        <f t="shared" si="79"/>
        <v>2240.6793702712203</v>
      </c>
      <c r="Q182" s="406">
        <f t="shared" si="79"/>
        <v>0</v>
      </c>
      <c r="R182" s="406">
        <f t="shared" si="79"/>
        <v>2325.8531924244689</v>
      </c>
      <c r="S182" s="406">
        <f t="shared" si="79"/>
        <v>0</v>
      </c>
      <c r="T182" s="406">
        <f>T183+T184+T188+T189+T190+T191+T192+T193+T195+T196+T197+T198+T199</f>
        <v>0</v>
      </c>
      <c r="U182" s="406">
        <f>U183+U184+U188+U189+U190+U191+U192+U193+U195+U196+U197+U198+U199</f>
        <v>0</v>
      </c>
      <c r="V182" s="406">
        <f>V183+V184+V188+V189+V190+V191+V192+V193+V195+V196+V197+V198+V199</f>
        <v>0</v>
      </c>
      <c r="W182" s="406"/>
      <c r="X182" s="406">
        <f>X183+X184+X188+X189+X190+X191+X192+X193+X195+X196+X197+X198+X199</f>
        <v>0</v>
      </c>
      <c r="Y182" s="406"/>
      <c r="Z182" s="406">
        <f t="shared" si="79"/>
        <v>6725.3140270503245</v>
      </c>
      <c r="AA182" s="406">
        <f t="shared" si="79"/>
        <v>0</v>
      </c>
      <c r="AB182" s="423">
        <f>M182-1415.084</f>
        <v>649.61019941999962</v>
      </c>
    </row>
    <row r="183" spans="1:28" s="186" customFormat="1" ht="8.1" customHeight="1" x14ac:dyDescent="0.25">
      <c r="A183" s="772" t="s">
        <v>866</v>
      </c>
      <c r="B183" s="773"/>
      <c r="C183" s="774" t="s">
        <v>867</v>
      </c>
      <c r="D183" s="775"/>
      <c r="E183" s="775"/>
      <c r="F183" s="775"/>
      <c r="G183" s="776"/>
      <c r="H183" s="187" t="s">
        <v>655</v>
      </c>
      <c r="I183" s="188"/>
      <c r="J183" s="236"/>
      <c r="K183" s="188"/>
      <c r="L183" s="188"/>
      <c r="M183" s="192">
        <f>'[2]2019'!$O$193/1000000+'[2]2019'!$O$167/1000000</f>
        <v>1236.0653724899998</v>
      </c>
      <c r="N183" s="205">
        <f>M183*'Пр 15 (произв)'!$I$13/100</f>
        <v>1273.1473336646998</v>
      </c>
      <c r="O183" s="205"/>
      <c r="P183" s="205">
        <f>N183*'Пр 15 (произв)'!$J$13/100</f>
        <v>1324.0732270112878</v>
      </c>
      <c r="Q183" s="205"/>
      <c r="R183" s="205">
        <f>P183*'Пр 15 (произв)'!$K$13/100</f>
        <v>1377.0361560917393</v>
      </c>
      <c r="S183" s="188"/>
      <c r="T183" s="188"/>
      <c r="U183" s="188"/>
      <c r="V183" s="188"/>
      <c r="W183" s="188"/>
      <c r="X183" s="188"/>
      <c r="Y183" s="188"/>
      <c r="Z183" s="236">
        <f t="shared" ref="Z183:Z199" si="80">N183+P183+R183</f>
        <v>3974.2567167677271</v>
      </c>
      <c r="AA183" s="236">
        <f t="shared" ref="AA183:AA199" si="81">O183+Q183+S183</f>
        <v>0</v>
      </c>
    </row>
    <row r="184" spans="1:28" s="186" customFormat="1" ht="8.1" customHeight="1" x14ac:dyDescent="0.25">
      <c r="A184" s="772" t="s">
        <v>868</v>
      </c>
      <c r="B184" s="773"/>
      <c r="C184" s="774" t="s">
        <v>869</v>
      </c>
      <c r="D184" s="775"/>
      <c r="E184" s="775"/>
      <c r="F184" s="775"/>
      <c r="G184" s="776"/>
      <c r="H184" s="187" t="s">
        <v>655</v>
      </c>
      <c r="I184" s="192">
        <f>I185+I186+I187</f>
        <v>63.613999999999997</v>
      </c>
      <c r="J184" s="236"/>
      <c r="K184" s="188"/>
      <c r="L184" s="192">
        <f t="shared" ref="L184:M184" si="82">L185+L186+L187</f>
        <v>287.89100000000002</v>
      </c>
      <c r="M184" s="192">
        <f t="shared" si="82"/>
        <v>2.9391743699999999</v>
      </c>
      <c r="N184" s="205">
        <f>M184*'Пр 15 (произв)'!$I$13/100</f>
        <v>3.0273496010999996</v>
      </c>
      <c r="O184" s="205"/>
      <c r="P184" s="205">
        <f>N184*'Пр 15 (произв)'!$J$13/100</f>
        <v>3.1484435851439998</v>
      </c>
      <c r="Q184" s="205"/>
      <c r="R184" s="205">
        <f>P184*'Пр 15 (произв)'!$K$13/100</f>
        <v>3.2743813285497598</v>
      </c>
      <c r="S184" s="188"/>
      <c r="T184" s="192"/>
      <c r="U184" s="188"/>
      <c r="V184" s="192"/>
      <c r="W184" s="188"/>
      <c r="X184" s="192"/>
      <c r="Y184" s="188"/>
      <c r="Z184" s="236">
        <f t="shared" si="80"/>
        <v>9.4501745147937584</v>
      </c>
      <c r="AA184" s="236">
        <f t="shared" si="81"/>
        <v>0</v>
      </c>
    </row>
    <row r="185" spans="1:28" s="186" customFormat="1" ht="8.1" customHeight="1" x14ac:dyDescent="0.25">
      <c r="A185" s="772" t="s">
        <v>870</v>
      </c>
      <c r="B185" s="773"/>
      <c r="C185" s="790" t="s">
        <v>871</v>
      </c>
      <c r="D185" s="791"/>
      <c r="E185" s="791"/>
      <c r="F185" s="791"/>
      <c r="G185" s="792"/>
      <c r="H185" s="187" t="s">
        <v>655</v>
      </c>
      <c r="I185" s="188"/>
      <c r="J185" s="236"/>
      <c r="K185" s="188"/>
      <c r="L185" s="188"/>
      <c r="M185" s="192"/>
      <c r="N185" s="205">
        <f>M185*'Пр 15 (произв)'!$I$13/100</f>
        <v>0</v>
      </c>
      <c r="O185" s="205"/>
      <c r="P185" s="205">
        <f>N185*'Пр 15 (произв)'!$J$13/100</f>
        <v>0</v>
      </c>
      <c r="Q185" s="205"/>
      <c r="R185" s="205">
        <f>P185*'Пр 15 (произв)'!$K$13/100</f>
        <v>0</v>
      </c>
      <c r="S185" s="188"/>
      <c r="T185" s="188"/>
      <c r="U185" s="188"/>
      <c r="V185" s="188"/>
      <c r="W185" s="188"/>
      <c r="X185" s="188"/>
      <c r="Y185" s="188"/>
      <c r="Z185" s="236">
        <f t="shared" si="80"/>
        <v>0</v>
      </c>
      <c r="AA185" s="236">
        <f t="shared" si="81"/>
        <v>0</v>
      </c>
    </row>
    <row r="186" spans="1:28" s="186" customFormat="1" ht="8.1" customHeight="1" x14ac:dyDescent="0.25">
      <c r="A186" s="772" t="s">
        <v>872</v>
      </c>
      <c r="B186" s="773"/>
      <c r="C186" s="790" t="s">
        <v>873</v>
      </c>
      <c r="D186" s="791"/>
      <c r="E186" s="791"/>
      <c r="F186" s="791"/>
      <c r="G186" s="792"/>
      <c r="H186" s="187" t="s">
        <v>655</v>
      </c>
      <c r="I186" s="188"/>
      <c r="J186" s="236"/>
      <c r="K186" s="188"/>
      <c r="L186" s="188">
        <f>4.389+0.777</f>
        <v>5.1660000000000004</v>
      </c>
      <c r="M186" s="192">
        <f>'[2]2019'!$O$166/1000000</f>
        <v>2.9391743699999999</v>
      </c>
      <c r="N186" s="205">
        <f>M186*'Пр 15 (произв)'!$I$13/100</f>
        <v>3.0273496010999996</v>
      </c>
      <c r="O186" s="205"/>
      <c r="P186" s="205">
        <f>N186*'Пр 15 (произв)'!$J$13/100</f>
        <v>3.1484435851439998</v>
      </c>
      <c r="Q186" s="205"/>
      <c r="R186" s="205">
        <f>P186*'Пр 15 (произв)'!$K$13/100</f>
        <v>3.2743813285497598</v>
      </c>
      <c r="S186" s="188"/>
      <c r="T186" s="188"/>
      <c r="U186" s="188"/>
      <c r="V186" s="188"/>
      <c r="W186" s="188"/>
      <c r="X186" s="188"/>
      <c r="Y186" s="188"/>
      <c r="Z186" s="236">
        <f t="shared" si="80"/>
        <v>9.4501745147937584</v>
      </c>
      <c r="AA186" s="236">
        <f t="shared" si="81"/>
        <v>0</v>
      </c>
    </row>
    <row r="187" spans="1:28" s="186" customFormat="1" ht="8.1" customHeight="1" x14ac:dyDescent="0.25">
      <c r="A187" s="772" t="s">
        <v>874</v>
      </c>
      <c r="B187" s="773"/>
      <c r="C187" s="790" t="s">
        <v>875</v>
      </c>
      <c r="D187" s="791"/>
      <c r="E187" s="791"/>
      <c r="F187" s="791"/>
      <c r="G187" s="792"/>
      <c r="H187" s="187" t="s">
        <v>655</v>
      </c>
      <c r="I187" s="200">
        <v>63.613999999999997</v>
      </c>
      <c r="J187" s="379"/>
      <c r="K187" s="192"/>
      <c r="L187" s="192">
        <v>282.72500000000002</v>
      </c>
      <c r="M187" s="192"/>
      <c r="N187" s="205">
        <f>M187*'Пр 15 (произв)'!$I$13/100</f>
        <v>0</v>
      </c>
      <c r="O187" s="205"/>
      <c r="P187" s="205">
        <f>N187*'Пр 15 (произв)'!$J$13/100</f>
        <v>0</v>
      </c>
      <c r="Q187" s="205"/>
      <c r="R187" s="205">
        <f>P187*'Пр 15 (произв)'!$K$13/100</f>
        <v>0</v>
      </c>
      <c r="S187" s="192"/>
      <c r="T187" s="192"/>
      <c r="U187" s="192"/>
      <c r="V187" s="192"/>
      <c r="W187" s="192"/>
      <c r="X187" s="192"/>
      <c r="Y187" s="192"/>
      <c r="Z187" s="236">
        <f t="shared" si="80"/>
        <v>0</v>
      </c>
      <c r="AA187" s="236">
        <f t="shared" si="81"/>
        <v>0</v>
      </c>
    </row>
    <row r="188" spans="1:28" s="186" customFormat="1" ht="16.5" customHeight="1" x14ac:dyDescent="0.25">
      <c r="A188" s="772" t="s">
        <v>876</v>
      </c>
      <c r="B188" s="773"/>
      <c r="C188" s="774" t="s">
        <v>877</v>
      </c>
      <c r="D188" s="775"/>
      <c r="E188" s="775"/>
      <c r="F188" s="775"/>
      <c r="G188" s="776"/>
      <c r="H188" s="187" t="s">
        <v>655</v>
      </c>
      <c r="I188" s="200"/>
      <c r="J188" s="379"/>
      <c r="K188" s="188"/>
      <c r="L188" s="188"/>
      <c r="M188" s="188"/>
      <c r="N188" s="205">
        <f>M188*'Пр 15 (произв)'!$I$13/100</f>
        <v>0</v>
      </c>
      <c r="O188" s="205"/>
      <c r="P188" s="205">
        <f>N188*'Пр 15 (произв)'!$J$13/100</f>
        <v>0</v>
      </c>
      <c r="Q188" s="205"/>
      <c r="R188" s="205">
        <f>P188*'Пр 15 (произв)'!$K$13/100</f>
        <v>0</v>
      </c>
      <c r="S188" s="188"/>
      <c r="T188" s="188"/>
      <c r="U188" s="188"/>
      <c r="V188" s="188"/>
      <c r="W188" s="188"/>
      <c r="X188" s="188"/>
      <c r="Y188" s="188"/>
      <c r="Z188" s="236">
        <f t="shared" si="80"/>
        <v>0</v>
      </c>
      <c r="AA188" s="236">
        <f t="shared" si="81"/>
        <v>0</v>
      </c>
    </row>
    <row r="189" spans="1:28" s="186" customFormat="1" ht="16.5" customHeight="1" x14ac:dyDescent="0.25">
      <c r="A189" s="772" t="s">
        <v>878</v>
      </c>
      <c r="B189" s="773"/>
      <c r="C189" s="774" t="s">
        <v>879</v>
      </c>
      <c r="D189" s="775"/>
      <c r="E189" s="775"/>
      <c r="F189" s="775"/>
      <c r="G189" s="776"/>
      <c r="H189" s="187" t="s">
        <v>655</v>
      </c>
      <c r="I189" s="200"/>
      <c r="J189" s="379"/>
      <c r="K189" s="188"/>
      <c r="L189" s="188"/>
      <c r="M189" s="188"/>
      <c r="N189" s="205">
        <f>M189*'Пр 15 (произв)'!$I$13/100</f>
        <v>0</v>
      </c>
      <c r="O189" s="205"/>
      <c r="P189" s="205">
        <f>N189*'Пр 15 (произв)'!$J$13/100</f>
        <v>0</v>
      </c>
      <c r="Q189" s="205"/>
      <c r="R189" s="205">
        <f>P189*'Пр 15 (произв)'!$K$13/100</f>
        <v>0</v>
      </c>
      <c r="S189" s="188"/>
      <c r="T189" s="188"/>
      <c r="U189" s="188"/>
      <c r="V189" s="188"/>
      <c r="W189" s="188"/>
      <c r="X189" s="188"/>
      <c r="Y189" s="188"/>
      <c r="Z189" s="236">
        <f t="shared" si="80"/>
        <v>0</v>
      </c>
      <c r="AA189" s="236">
        <f t="shared" si="81"/>
        <v>0</v>
      </c>
    </row>
    <row r="190" spans="1:28" s="186" customFormat="1" ht="8.1" customHeight="1" x14ac:dyDescent="0.25">
      <c r="A190" s="772" t="s">
        <v>880</v>
      </c>
      <c r="B190" s="773"/>
      <c r="C190" s="774" t="s">
        <v>881</v>
      </c>
      <c r="D190" s="775"/>
      <c r="E190" s="775"/>
      <c r="F190" s="775"/>
      <c r="G190" s="776"/>
      <c r="H190" s="187" t="s">
        <v>655</v>
      </c>
      <c r="I190" s="200"/>
      <c r="J190" s="379"/>
      <c r="K190" s="188"/>
      <c r="L190" s="188"/>
      <c r="M190" s="188"/>
      <c r="N190" s="205">
        <f>M190*'Пр 15 (произв)'!$I$13/100</f>
        <v>0</v>
      </c>
      <c r="O190" s="205"/>
      <c r="P190" s="205">
        <f>N190*'Пр 15 (произв)'!$J$13/100</f>
        <v>0</v>
      </c>
      <c r="Q190" s="205"/>
      <c r="R190" s="205">
        <f>P190*'Пр 15 (произв)'!$K$13/100</f>
        <v>0</v>
      </c>
      <c r="S190" s="188"/>
      <c r="T190" s="188"/>
      <c r="U190" s="188"/>
      <c r="V190" s="188"/>
      <c r="W190" s="188"/>
      <c r="X190" s="188"/>
      <c r="Y190" s="188"/>
      <c r="Z190" s="236">
        <f t="shared" si="80"/>
        <v>0</v>
      </c>
      <c r="AA190" s="236">
        <f t="shared" si="81"/>
        <v>0</v>
      </c>
    </row>
    <row r="191" spans="1:28" s="186" customFormat="1" ht="8.1" customHeight="1" x14ac:dyDescent="0.25">
      <c r="A191" s="772" t="s">
        <v>882</v>
      </c>
      <c r="B191" s="773"/>
      <c r="C191" s="774" t="s">
        <v>883</v>
      </c>
      <c r="D191" s="775"/>
      <c r="E191" s="775"/>
      <c r="F191" s="775"/>
      <c r="G191" s="776"/>
      <c r="H191" s="187" t="s">
        <v>655</v>
      </c>
      <c r="I191" s="189">
        <f>86.623</f>
        <v>86.623000000000005</v>
      </c>
      <c r="J191" s="379"/>
      <c r="K191" s="192"/>
      <c r="L191" s="192">
        <v>316.51400000000001</v>
      </c>
      <c r="M191" s="192">
        <f>'[2]2019'!$O$135/1000000+'[2]2019'!$O$136/1000000</f>
        <v>435.83702131999996</v>
      </c>
      <c r="N191" s="205">
        <f>M191*'Пр 15 (произв)'!$I$13/100/M364*N364</f>
        <v>461.68605441373489</v>
      </c>
      <c r="O191" s="205"/>
      <c r="P191" s="205">
        <f>N191*'Пр 15 (произв)'!$J$13/100</f>
        <v>480.15349659028425</v>
      </c>
      <c r="Q191" s="205"/>
      <c r="R191" s="205">
        <f>P191*'Пр 15 (произв)'!$K$13/100</f>
        <v>499.35963645389563</v>
      </c>
      <c r="S191" s="192"/>
      <c r="T191" s="192"/>
      <c r="U191" s="192"/>
      <c r="V191" s="192"/>
      <c r="W191" s="192"/>
      <c r="X191" s="192"/>
      <c r="Y191" s="192"/>
      <c r="Z191" s="236">
        <f t="shared" si="80"/>
        <v>1441.1991874579148</v>
      </c>
      <c r="AA191" s="236">
        <f t="shared" si="81"/>
        <v>0</v>
      </c>
    </row>
    <row r="192" spans="1:28" s="186" customFormat="1" ht="8.1" customHeight="1" x14ac:dyDescent="0.25">
      <c r="A192" s="772" t="s">
        <v>884</v>
      </c>
      <c r="B192" s="773"/>
      <c r="C192" s="774" t="s">
        <v>885</v>
      </c>
      <c r="D192" s="775"/>
      <c r="E192" s="775"/>
      <c r="F192" s="775"/>
      <c r="G192" s="776"/>
      <c r="H192" s="187" t="s">
        <v>655</v>
      </c>
      <c r="I192" s="200">
        <v>25.277999999999999</v>
      </c>
      <c r="J192" s="379"/>
      <c r="K192" s="192"/>
      <c r="L192" s="192">
        <v>102.842</v>
      </c>
      <c r="M192" s="192">
        <f>'[2]2019'!$O$137/1000000</f>
        <v>152.13459347</v>
      </c>
      <c r="N192" s="205">
        <f>M192*'Пр 15 (произв)'!$I$13/100</f>
        <v>156.69863127409999</v>
      </c>
      <c r="O192" s="205"/>
      <c r="P192" s="205">
        <f>N192*'Пр 15 (произв)'!$J$13/100</f>
        <v>162.966576525064</v>
      </c>
      <c r="Q192" s="205"/>
      <c r="R192" s="205">
        <f>P192*'Пр 15 (произв)'!$K$13/100</f>
        <v>169.48523958606657</v>
      </c>
      <c r="S192" s="192"/>
      <c r="T192" s="192"/>
      <c r="U192" s="192"/>
      <c r="V192" s="192"/>
      <c r="W192" s="192"/>
      <c r="X192" s="192"/>
      <c r="Y192" s="192"/>
      <c r="Z192" s="236">
        <f t="shared" si="80"/>
        <v>489.15044738523056</v>
      </c>
      <c r="AA192" s="236">
        <f t="shared" si="81"/>
        <v>0</v>
      </c>
    </row>
    <row r="193" spans="1:27" s="186" customFormat="1" ht="8.1" customHeight="1" x14ac:dyDescent="0.25">
      <c r="A193" s="772" t="s">
        <v>886</v>
      </c>
      <c r="B193" s="773"/>
      <c r="C193" s="774" t="s">
        <v>887</v>
      </c>
      <c r="D193" s="775"/>
      <c r="E193" s="775"/>
      <c r="F193" s="775"/>
      <c r="G193" s="776"/>
      <c r="H193" s="187" t="s">
        <v>655</v>
      </c>
      <c r="I193" s="189">
        <f>12.479+0.156</f>
        <v>12.635</v>
      </c>
      <c r="J193" s="379"/>
      <c r="K193" s="192"/>
      <c r="L193" s="192">
        <v>166.619</v>
      </c>
      <c r="M193" s="192">
        <f>'[2]2019'!$O$138/1000000-'[2]2019'!$O$121/1000000-42</f>
        <v>110.67210706999998</v>
      </c>
      <c r="N193" s="192">
        <f>M193</f>
        <v>110.67210706999998</v>
      </c>
      <c r="O193" s="192"/>
      <c r="P193" s="192">
        <f>N193</f>
        <v>110.67210706999998</v>
      </c>
      <c r="Q193" s="192"/>
      <c r="R193" s="192">
        <f>P193</f>
        <v>110.67210706999998</v>
      </c>
      <c r="S193" s="192"/>
      <c r="T193" s="192"/>
      <c r="U193" s="192"/>
      <c r="V193" s="192"/>
      <c r="W193" s="192"/>
      <c r="X193" s="192"/>
      <c r="Y193" s="192"/>
      <c r="Z193" s="236">
        <f t="shared" si="80"/>
        <v>332.01632120999994</v>
      </c>
      <c r="AA193" s="236">
        <f t="shared" si="81"/>
        <v>0</v>
      </c>
    </row>
    <row r="194" spans="1:27" s="186" customFormat="1" ht="8.1" customHeight="1" x14ac:dyDescent="0.25">
      <c r="A194" s="772" t="s">
        <v>888</v>
      </c>
      <c r="B194" s="773"/>
      <c r="C194" s="790" t="s">
        <v>889</v>
      </c>
      <c r="D194" s="791"/>
      <c r="E194" s="791"/>
      <c r="F194" s="791"/>
      <c r="G194" s="792"/>
      <c r="H194" s="187" t="s">
        <v>655</v>
      </c>
      <c r="I194" s="189"/>
      <c r="J194" s="379"/>
      <c r="K194" s="192"/>
      <c r="L194" s="192">
        <v>8.0500000000000007</v>
      </c>
      <c r="M194" s="192">
        <f>'[2]2019'!$O$141/1000000</f>
        <v>4.7963354599999999</v>
      </c>
      <c r="N194" s="192">
        <f>N121</f>
        <v>8.118820037434693</v>
      </c>
      <c r="O194" s="192"/>
      <c r="P194" s="192">
        <f>P121</f>
        <v>16.146348030185401</v>
      </c>
      <c r="Q194" s="192"/>
      <c r="R194" s="192">
        <f>R121</f>
        <v>19.219273608779517</v>
      </c>
      <c r="S194" s="192"/>
      <c r="T194" s="192"/>
      <c r="U194" s="192"/>
      <c r="V194" s="192"/>
      <c r="W194" s="192"/>
      <c r="X194" s="192"/>
      <c r="Y194" s="192"/>
      <c r="Z194" s="236">
        <f t="shared" si="80"/>
        <v>43.484441676399612</v>
      </c>
      <c r="AA194" s="236">
        <f t="shared" si="81"/>
        <v>0</v>
      </c>
    </row>
    <row r="195" spans="1:27" s="186" customFormat="1" ht="8.1" customHeight="1" x14ac:dyDescent="0.25">
      <c r="A195" s="772" t="s">
        <v>890</v>
      </c>
      <c r="B195" s="773"/>
      <c r="C195" s="774" t="s">
        <v>891</v>
      </c>
      <c r="D195" s="775"/>
      <c r="E195" s="775"/>
      <c r="F195" s="775"/>
      <c r="G195" s="776"/>
      <c r="H195" s="187" t="s">
        <v>655</v>
      </c>
      <c r="I195" s="200">
        <v>13.901</v>
      </c>
      <c r="J195" s="379"/>
      <c r="K195" s="192"/>
      <c r="L195" s="192">
        <v>88.569000000000003</v>
      </c>
      <c r="M195" s="192">
        <f>('[2]2019'!$O$168+'[2]2019'!$O$174+'[2]2019'!$O$177+'[2]2019'!$O$179)/1000000-34</f>
        <v>61.882779169999992</v>
      </c>
      <c r="N195" s="205">
        <f>M195*'Пр 15 (произв)'!$I$13/100</f>
        <v>63.73926254509999</v>
      </c>
      <c r="O195" s="205"/>
      <c r="P195" s="205">
        <f>N195*'Пр 15 (произв)'!$J$13/100</f>
        <v>66.288833046903989</v>
      </c>
      <c r="Q195" s="205"/>
      <c r="R195" s="205">
        <f>P195*'Пр 15 (произв)'!$K$13/100</f>
        <v>68.940386368780139</v>
      </c>
      <c r="S195" s="192"/>
      <c r="T195" s="192"/>
      <c r="U195" s="192"/>
      <c r="V195" s="192"/>
      <c r="W195" s="192"/>
      <c r="X195" s="192"/>
      <c r="Y195" s="192"/>
      <c r="Z195" s="236">
        <f t="shared" si="80"/>
        <v>198.96848196078412</v>
      </c>
      <c r="AA195" s="236">
        <f t="shared" si="81"/>
        <v>0</v>
      </c>
    </row>
    <row r="196" spans="1:27" s="186" customFormat="1" ht="8.1" customHeight="1" x14ac:dyDescent="0.25">
      <c r="A196" s="772" t="s">
        <v>892</v>
      </c>
      <c r="B196" s="773"/>
      <c r="C196" s="774" t="s">
        <v>893</v>
      </c>
      <c r="D196" s="775"/>
      <c r="E196" s="775"/>
      <c r="F196" s="775"/>
      <c r="G196" s="776"/>
      <c r="H196" s="187" t="s">
        <v>655</v>
      </c>
      <c r="I196" s="189">
        <v>10.52</v>
      </c>
      <c r="J196" s="379"/>
      <c r="K196" s="192"/>
      <c r="L196" s="192">
        <v>115.66500000000001</v>
      </c>
      <c r="M196" s="192">
        <f>('[2]2019'!$O$172+'[2]2019'!$O$173+'[2]2019'!$O$178+'[2]2019'!$O$183+'[2]2019'!$O$184+'[2]2019'!$O$188+'[2]2019'!$O$189+'[2]2019'!$O$191)/1000000</f>
        <v>27.013496069999999</v>
      </c>
      <c r="N196" s="205">
        <f>M196*'Пр 15 (произв)'!$I$13/100</f>
        <v>27.823900952099997</v>
      </c>
      <c r="O196" s="205"/>
      <c r="P196" s="205">
        <f>N196*'Пр 15 (произв)'!$J$13/100</f>
        <v>28.936856990183998</v>
      </c>
      <c r="Q196" s="205"/>
      <c r="R196" s="205">
        <f>P196*'Пр 15 (произв)'!$K$13/100</f>
        <v>30.094331269791354</v>
      </c>
      <c r="S196" s="192"/>
      <c r="T196" s="192"/>
      <c r="U196" s="192"/>
      <c r="V196" s="192"/>
      <c r="W196" s="192"/>
      <c r="X196" s="192"/>
      <c r="Y196" s="192"/>
      <c r="Z196" s="236">
        <f t="shared" si="80"/>
        <v>86.855089212075342</v>
      </c>
      <c r="AA196" s="236">
        <f t="shared" si="81"/>
        <v>0</v>
      </c>
    </row>
    <row r="197" spans="1:27" s="186" customFormat="1" ht="8.1" customHeight="1" x14ac:dyDescent="0.25">
      <c r="A197" s="772" t="s">
        <v>894</v>
      </c>
      <c r="B197" s="773"/>
      <c r="C197" s="774" t="s">
        <v>895</v>
      </c>
      <c r="D197" s="775"/>
      <c r="E197" s="775"/>
      <c r="F197" s="775"/>
      <c r="G197" s="776"/>
      <c r="H197" s="187" t="s">
        <v>655</v>
      </c>
      <c r="I197" s="200">
        <v>32.603999999999999</v>
      </c>
      <c r="J197" s="379"/>
      <c r="K197" s="192"/>
      <c r="L197" s="192">
        <v>295.83499999999998</v>
      </c>
      <c r="M197" s="192">
        <f>('[2]2019'!$O$186+'[2]2019'!$O$160)/1000000</f>
        <v>3.0369220000000001</v>
      </c>
      <c r="N197" s="192">
        <f>N72</f>
        <v>0.66170936999999996</v>
      </c>
      <c r="O197" s="192"/>
      <c r="P197" s="192">
        <f>P72</f>
        <v>0.66170936999999996</v>
      </c>
      <c r="Q197" s="192"/>
      <c r="R197" s="192">
        <f>R72</f>
        <v>0.66170936999999996</v>
      </c>
      <c r="S197" s="192"/>
      <c r="T197" s="192"/>
      <c r="U197" s="192"/>
      <c r="V197" s="192"/>
      <c r="W197" s="192"/>
      <c r="X197" s="192"/>
      <c r="Y197" s="192"/>
      <c r="Z197" s="236">
        <f t="shared" si="80"/>
        <v>1.9851281099999998</v>
      </c>
      <c r="AA197" s="236">
        <f t="shared" si="81"/>
        <v>0</v>
      </c>
    </row>
    <row r="198" spans="1:27" s="186" customFormat="1" ht="16.5" customHeight="1" x14ac:dyDescent="0.25">
      <c r="A198" s="772" t="s">
        <v>896</v>
      </c>
      <c r="B198" s="773"/>
      <c r="C198" s="774" t="s">
        <v>897</v>
      </c>
      <c r="D198" s="775"/>
      <c r="E198" s="775"/>
      <c r="F198" s="775"/>
      <c r="G198" s="776"/>
      <c r="H198" s="187" t="s">
        <v>655</v>
      </c>
      <c r="I198" s="188"/>
      <c r="J198" s="236"/>
      <c r="K198" s="188"/>
      <c r="L198" s="188"/>
      <c r="M198" s="192">
        <v>4.7</v>
      </c>
      <c r="N198" s="205">
        <f>N102</f>
        <v>30</v>
      </c>
      <c r="O198" s="192"/>
      <c r="P198" s="205">
        <f>P102</f>
        <v>31.200000000000003</v>
      </c>
      <c r="Q198" s="188"/>
      <c r="R198" s="205">
        <f>R102</f>
        <v>32.448000000000008</v>
      </c>
      <c r="S198" s="188"/>
      <c r="T198" s="188"/>
      <c r="U198" s="192"/>
      <c r="V198" s="188"/>
      <c r="W198" s="192"/>
      <c r="X198" s="188"/>
      <c r="Y198" s="192"/>
      <c r="Z198" s="236">
        <f t="shared" si="80"/>
        <v>93.64800000000001</v>
      </c>
      <c r="AA198" s="236">
        <f t="shared" si="81"/>
        <v>0</v>
      </c>
    </row>
    <row r="199" spans="1:27" s="186" customFormat="1" ht="8.1" customHeight="1" x14ac:dyDescent="0.25">
      <c r="A199" s="772" t="s">
        <v>898</v>
      </c>
      <c r="B199" s="773"/>
      <c r="C199" s="774" t="s">
        <v>899</v>
      </c>
      <c r="D199" s="775"/>
      <c r="E199" s="775"/>
      <c r="F199" s="775"/>
      <c r="G199" s="776"/>
      <c r="H199" s="187" t="s">
        <v>655</v>
      </c>
      <c r="I199" s="192">
        <f>0.085+14.248+0.775</f>
        <v>15.108000000000001</v>
      </c>
      <c r="J199" s="236"/>
      <c r="K199" s="192"/>
      <c r="L199" s="192">
        <v>75.674000000000007</v>
      </c>
      <c r="M199" s="192">
        <f>('[2]2019'!$O$169+'[2]2019'!$O$170+'[2]2019'!$O$181+'[2]2019'!$O$182+'[2]2019'!$O$185+'[2]2019'!$O$192+'[2]2019'!$O$159+'[2]2019'!$O$214+'[2]2019'!$O$215+'[2]2019'!$O$216+'[2]2019'!$O$217+'[2]2019'!$O$205)/1000000-'[2]2019'!$O$129/1000000-0.412</f>
        <v>30.412733460000002</v>
      </c>
      <c r="N199" s="205">
        <f>M199*'Пр 15 (произв)'!$I$13/100</f>
        <v>31.325115463800003</v>
      </c>
      <c r="O199" s="205"/>
      <c r="P199" s="205">
        <f>N199*'Пр 15 (произв)'!$J$13/100</f>
        <v>32.578120082352001</v>
      </c>
      <c r="Q199" s="205"/>
      <c r="R199" s="205">
        <f>P199*'Пр 15 (произв)'!$K$13/100</f>
        <v>33.881244885646083</v>
      </c>
      <c r="S199" s="188"/>
      <c r="T199" s="192"/>
      <c r="U199" s="192"/>
      <c r="V199" s="192"/>
      <c r="W199" s="192"/>
      <c r="X199" s="192"/>
      <c r="Y199" s="192"/>
      <c r="Z199" s="236">
        <f t="shared" si="80"/>
        <v>97.784480431798087</v>
      </c>
      <c r="AA199" s="236">
        <f t="shared" si="81"/>
        <v>0</v>
      </c>
    </row>
    <row r="200" spans="1:27" s="422" customFormat="1" ht="9" customHeight="1" x14ac:dyDescent="0.25">
      <c r="A200" s="785" t="s">
        <v>900</v>
      </c>
      <c r="B200" s="786"/>
      <c r="C200" s="787" t="s">
        <v>901</v>
      </c>
      <c r="D200" s="788"/>
      <c r="E200" s="788"/>
      <c r="F200" s="788"/>
      <c r="G200" s="789"/>
      <c r="H200" s="405" t="s">
        <v>655</v>
      </c>
      <c r="I200" s="420"/>
      <c r="J200" s="407"/>
      <c r="K200" s="406">
        <f t="shared" ref="K200:P200" si="83">K206</f>
        <v>0</v>
      </c>
      <c r="L200" s="406">
        <f t="shared" si="83"/>
        <v>1</v>
      </c>
      <c r="M200" s="406">
        <f t="shared" si="83"/>
        <v>35.375</v>
      </c>
      <c r="N200" s="406">
        <f t="shared" si="83"/>
        <v>0</v>
      </c>
      <c r="O200" s="406">
        <f t="shared" si="83"/>
        <v>0</v>
      </c>
      <c r="P200" s="406">
        <f t="shared" si="83"/>
        <v>0</v>
      </c>
      <c r="Q200" s="420"/>
      <c r="R200" s="406">
        <f>R206</f>
        <v>0</v>
      </c>
      <c r="S200" s="420"/>
      <c r="T200" s="406">
        <f>T206</f>
        <v>0</v>
      </c>
      <c r="U200" s="420"/>
      <c r="V200" s="406">
        <f>V206</f>
        <v>0</v>
      </c>
      <c r="W200" s="420"/>
      <c r="X200" s="406">
        <f>X206</f>
        <v>0</v>
      </c>
      <c r="Y200" s="420"/>
      <c r="Z200" s="406">
        <f>Z206+Z202+Z201</f>
        <v>0</v>
      </c>
      <c r="AA200" s="406">
        <f>AA206+AA202+AA201</f>
        <v>0</v>
      </c>
    </row>
    <row r="201" spans="1:27" s="186" customFormat="1" ht="8.1" customHeight="1" x14ac:dyDescent="0.25">
      <c r="A201" s="772" t="s">
        <v>902</v>
      </c>
      <c r="B201" s="773"/>
      <c r="C201" s="774" t="s">
        <v>903</v>
      </c>
      <c r="D201" s="775"/>
      <c r="E201" s="775"/>
      <c r="F201" s="775"/>
      <c r="G201" s="776"/>
      <c r="H201" s="187" t="s">
        <v>655</v>
      </c>
      <c r="I201" s="188"/>
      <c r="J201" s="236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  <c r="Z201" s="236">
        <f t="shared" ref="Z201:Z206" si="84">N201+P201+R201</f>
        <v>0</v>
      </c>
      <c r="AA201" s="236">
        <f t="shared" ref="AA201:AA206" si="85">O201+Q201+S201</f>
        <v>0</v>
      </c>
    </row>
    <row r="202" spans="1:27" s="186" customFormat="1" ht="8.1" customHeight="1" x14ac:dyDescent="0.25">
      <c r="A202" s="772" t="s">
        <v>904</v>
      </c>
      <c r="B202" s="773"/>
      <c r="C202" s="774" t="s">
        <v>905</v>
      </c>
      <c r="D202" s="775"/>
      <c r="E202" s="775"/>
      <c r="F202" s="775"/>
      <c r="G202" s="776"/>
      <c r="H202" s="187" t="s">
        <v>655</v>
      </c>
      <c r="I202" s="188"/>
      <c r="J202" s="236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  <c r="Y202" s="188"/>
      <c r="Z202" s="236">
        <f t="shared" si="84"/>
        <v>0</v>
      </c>
      <c r="AA202" s="236">
        <f t="shared" si="85"/>
        <v>0</v>
      </c>
    </row>
    <row r="203" spans="1:27" s="186" customFormat="1" ht="16.5" customHeight="1" x14ac:dyDescent="0.25">
      <c r="A203" s="772" t="s">
        <v>906</v>
      </c>
      <c r="B203" s="773"/>
      <c r="C203" s="790" t="s">
        <v>907</v>
      </c>
      <c r="D203" s="791"/>
      <c r="E203" s="791"/>
      <c r="F203" s="791"/>
      <c r="G203" s="792"/>
      <c r="H203" s="187" t="s">
        <v>655</v>
      </c>
      <c r="I203" s="188"/>
      <c r="J203" s="236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236">
        <f t="shared" si="84"/>
        <v>0</v>
      </c>
      <c r="AA203" s="236">
        <f t="shared" si="85"/>
        <v>0</v>
      </c>
    </row>
    <row r="204" spans="1:27" s="186" customFormat="1" ht="8.1" customHeight="1" x14ac:dyDescent="0.25">
      <c r="A204" s="772" t="s">
        <v>908</v>
      </c>
      <c r="B204" s="773"/>
      <c r="C204" s="793" t="s">
        <v>909</v>
      </c>
      <c r="D204" s="794"/>
      <c r="E204" s="794"/>
      <c r="F204" s="794"/>
      <c r="G204" s="795"/>
      <c r="H204" s="187" t="s">
        <v>655</v>
      </c>
      <c r="I204" s="188"/>
      <c r="J204" s="236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236">
        <f t="shared" si="84"/>
        <v>0</v>
      </c>
      <c r="AA204" s="236">
        <f t="shared" si="85"/>
        <v>0</v>
      </c>
    </row>
    <row r="205" spans="1:27" s="186" customFormat="1" ht="8.1" customHeight="1" x14ac:dyDescent="0.25">
      <c r="A205" s="772" t="s">
        <v>910</v>
      </c>
      <c r="B205" s="773"/>
      <c r="C205" s="793" t="s">
        <v>911</v>
      </c>
      <c r="D205" s="794"/>
      <c r="E205" s="794"/>
      <c r="F205" s="794"/>
      <c r="G205" s="795"/>
      <c r="H205" s="187" t="s">
        <v>655</v>
      </c>
      <c r="I205" s="188"/>
      <c r="J205" s="236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236">
        <f t="shared" si="84"/>
        <v>0</v>
      </c>
      <c r="AA205" s="236">
        <f t="shared" si="85"/>
        <v>0</v>
      </c>
    </row>
    <row r="206" spans="1:27" s="201" customFormat="1" ht="8.1" customHeight="1" x14ac:dyDescent="0.25">
      <c r="A206" s="825" t="s">
        <v>912</v>
      </c>
      <c r="B206" s="826"/>
      <c r="C206" s="827" t="s">
        <v>913</v>
      </c>
      <c r="D206" s="828"/>
      <c r="E206" s="828"/>
      <c r="F206" s="828"/>
      <c r="G206" s="829"/>
      <c r="H206" s="199" t="s">
        <v>655</v>
      </c>
      <c r="I206" s="200"/>
      <c r="J206" s="379"/>
      <c r="K206" s="200"/>
      <c r="L206" s="189">
        <v>1</v>
      </c>
      <c r="M206" s="200">
        <v>35.375</v>
      </c>
      <c r="N206" s="189"/>
      <c r="O206" s="200"/>
      <c r="P206" s="189"/>
      <c r="Q206" s="200"/>
      <c r="R206" s="189"/>
      <c r="S206" s="200"/>
      <c r="T206" s="189"/>
      <c r="U206" s="200"/>
      <c r="V206" s="189"/>
      <c r="W206" s="200"/>
      <c r="X206" s="189"/>
      <c r="Y206" s="200"/>
      <c r="Z206" s="236">
        <f t="shared" si="84"/>
        <v>0</v>
      </c>
      <c r="AA206" s="236">
        <f t="shared" si="85"/>
        <v>0</v>
      </c>
    </row>
    <row r="207" spans="1:27" s="422" customFormat="1" ht="9.75" x14ac:dyDescent="0.25">
      <c r="A207" s="785" t="s">
        <v>914</v>
      </c>
      <c r="B207" s="786"/>
      <c r="C207" s="787" t="s">
        <v>915</v>
      </c>
      <c r="D207" s="788"/>
      <c r="E207" s="788"/>
      <c r="F207" s="788"/>
      <c r="G207" s="789"/>
      <c r="H207" s="405" t="s">
        <v>655</v>
      </c>
      <c r="I207" s="406">
        <f>I208+I215+I216+I217</f>
        <v>9.2170000000000005</v>
      </c>
      <c r="J207" s="407">
        <f>J208+J215+J216+J217</f>
        <v>0</v>
      </c>
      <c r="K207" s="406">
        <f t="shared" ref="K207:AA207" si="86">K208+K215+K216+K217</f>
        <v>0</v>
      </c>
      <c r="L207" s="406">
        <f>L208+L215+L216+L217</f>
        <v>234.99300000000002</v>
      </c>
      <c r="M207" s="406">
        <f t="shared" si="86"/>
        <v>34.124000000000002</v>
      </c>
      <c r="N207" s="406">
        <f t="shared" si="86"/>
        <v>40.594100187173467</v>
      </c>
      <c r="O207" s="406">
        <f t="shared" si="86"/>
        <v>0</v>
      </c>
      <c r="P207" s="406">
        <f t="shared" si="86"/>
        <v>80.731740150926996</v>
      </c>
      <c r="Q207" s="406">
        <f t="shared" si="86"/>
        <v>0</v>
      </c>
      <c r="R207" s="406">
        <f t="shared" si="86"/>
        <v>96.096368043897584</v>
      </c>
      <c r="S207" s="406">
        <f t="shared" si="86"/>
        <v>0</v>
      </c>
      <c r="T207" s="406">
        <f>T208+T215+T216+T217</f>
        <v>0</v>
      </c>
      <c r="U207" s="406">
        <f>U208+U215+U216+U217</f>
        <v>0</v>
      </c>
      <c r="V207" s="406">
        <f>V208+V215+V216+V217</f>
        <v>0</v>
      </c>
      <c r="W207" s="406"/>
      <c r="X207" s="406">
        <f>X208+X215+X216+X217</f>
        <v>0</v>
      </c>
      <c r="Y207" s="406"/>
      <c r="Z207" s="406">
        <f t="shared" si="86"/>
        <v>217.42220838199805</v>
      </c>
      <c r="AA207" s="406">
        <f t="shared" si="86"/>
        <v>0</v>
      </c>
    </row>
    <row r="208" spans="1:27" s="186" customFormat="1" ht="8.1" customHeight="1" x14ac:dyDescent="0.25">
      <c r="A208" s="772" t="s">
        <v>916</v>
      </c>
      <c r="B208" s="773"/>
      <c r="C208" s="774" t="s">
        <v>917</v>
      </c>
      <c r="D208" s="775"/>
      <c r="E208" s="775"/>
      <c r="F208" s="775"/>
      <c r="G208" s="776"/>
      <c r="H208" s="187" t="s">
        <v>655</v>
      </c>
      <c r="I208" s="188"/>
      <c r="J208" s="236"/>
      <c r="K208" s="192"/>
      <c r="L208" s="192">
        <f>L209+L210+L211+L212</f>
        <v>233.99900000000002</v>
      </c>
      <c r="M208" s="192">
        <v>34.124000000000002</v>
      </c>
      <c r="N208" s="192">
        <f>N209+N210+N211+O213</f>
        <v>40.594100187173467</v>
      </c>
      <c r="O208" s="192"/>
      <c r="P208" s="192">
        <f t="shared" ref="P208:R208" si="87">P209+P210+P211+P212</f>
        <v>80.731740150926996</v>
      </c>
      <c r="Q208" s="192"/>
      <c r="R208" s="192">
        <f t="shared" si="87"/>
        <v>96.096368043897584</v>
      </c>
      <c r="S208" s="192"/>
      <c r="T208" s="192"/>
      <c r="U208" s="192"/>
      <c r="V208" s="192"/>
      <c r="W208" s="192"/>
      <c r="X208" s="192"/>
      <c r="Y208" s="192"/>
      <c r="Z208" s="236">
        <f t="shared" ref="Z208:Z218" si="88">N208+P208+R208</f>
        <v>217.42220838199805</v>
      </c>
      <c r="AA208" s="236">
        <f t="shared" ref="AA208:AA218" si="89">O208+Q208+S208</f>
        <v>0</v>
      </c>
    </row>
    <row r="209" spans="1:27" s="186" customFormat="1" ht="8.1" customHeight="1" x14ac:dyDescent="0.25">
      <c r="A209" s="772" t="s">
        <v>918</v>
      </c>
      <c r="B209" s="773"/>
      <c r="C209" s="790" t="s">
        <v>919</v>
      </c>
      <c r="D209" s="791"/>
      <c r="E209" s="791"/>
      <c r="F209" s="791"/>
      <c r="G209" s="792"/>
      <c r="H209" s="187" t="s">
        <v>655</v>
      </c>
      <c r="I209" s="188"/>
      <c r="J209" s="236"/>
      <c r="K209" s="188"/>
      <c r="L209" s="188">
        <v>60.402000000000001</v>
      </c>
      <c r="M209" s="188"/>
      <c r="N209" s="188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88"/>
      <c r="Z209" s="236">
        <f t="shared" si="88"/>
        <v>0</v>
      </c>
      <c r="AA209" s="236">
        <f t="shared" si="89"/>
        <v>0</v>
      </c>
    </row>
    <row r="210" spans="1:27" s="186" customFormat="1" ht="8.1" customHeight="1" x14ac:dyDescent="0.25">
      <c r="A210" s="772" t="s">
        <v>920</v>
      </c>
      <c r="B210" s="773"/>
      <c r="C210" s="790" t="s">
        <v>921</v>
      </c>
      <c r="D210" s="791"/>
      <c r="E210" s="791"/>
      <c r="F210" s="791"/>
      <c r="G210" s="792"/>
      <c r="H210" s="187" t="s">
        <v>655</v>
      </c>
      <c r="I210" s="188"/>
      <c r="J210" s="236"/>
      <c r="K210" s="188"/>
      <c r="L210" s="188">
        <f>122.342+51.255</f>
        <v>173.59700000000001</v>
      </c>
      <c r="M210" s="188"/>
      <c r="N210" s="192">
        <f>N152</f>
        <v>40.594100187173467</v>
      </c>
      <c r="O210" s="192"/>
      <c r="P210" s="192">
        <f>P152</f>
        <v>80.731740150926996</v>
      </c>
      <c r="Q210" s="192"/>
      <c r="R210" s="192">
        <f>R152</f>
        <v>96.096368043897584</v>
      </c>
      <c r="S210" s="192"/>
      <c r="T210" s="192"/>
      <c r="U210" s="192"/>
      <c r="V210" s="192"/>
      <c r="W210" s="192"/>
      <c r="X210" s="192"/>
      <c r="Y210" s="188"/>
      <c r="Z210" s="236">
        <f t="shared" si="88"/>
        <v>217.42220838199805</v>
      </c>
      <c r="AA210" s="236">
        <f t="shared" si="89"/>
        <v>0</v>
      </c>
    </row>
    <row r="211" spans="1:27" s="186" customFormat="1" ht="8.1" customHeight="1" x14ac:dyDescent="0.25">
      <c r="A211" s="772" t="s">
        <v>922</v>
      </c>
      <c r="B211" s="773"/>
      <c r="C211" s="790" t="s">
        <v>923</v>
      </c>
      <c r="D211" s="791"/>
      <c r="E211" s="791"/>
      <c r="F211" s="791"/>
      <c r="G211" s="792"/>
      <c r="H211" s="187" t="s">
        <v>655</v>
      </c>
      <c r="I211" s="188"/>
      <c r="J211" s="236"/>
      <c r="K211" s="188"/>
      <c r="L211" s="188"/>
      <c r="M211" s="188"/>
      <c r="N211" s="188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88"/>
      <c r="Z211" s="236">
        <f t="shared" si="88"/>
        <v>0</v>
      </c>
      <c r="AA211" s="236">
        <f t="shared" si="89"/>
        <v>0</v>
      </c>
    </row>
    <row r="212" spans="1:27" s="186" customFormat="1" ht="8.1" customHeight="1" x14ac:dyDescent="0.25">
      <c r="A212" s="772" t="s">
        <v>924</v>
      </c>
      <c r="B212" s="773"/>
      <c r="C212" s="790" t="s">
        <v>925</v>
      </c>
      <c r="D212" s="791"/>
      <c r="E212" s="791"/>
      <c r="F212" s="791"/>
      <c r="G212" s="792"/>
      <c r="H212" s="187" t="s">
        <v>655</v>
      </c>
      <c r="I212" s="188"/>
      <c r="J212" s="236"/>
      <c r="K212" s="188"/>
      <c r="L212" s="192"/>
      <c r="M212" s="188"/>
      <c r="N212" s="188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236">
        <f t="shared" si="88"/>
        <v>0</v>
      </c>
      <c r="AA212" s="236">
        <f t="shared" si="89"/>
        <v>0</v>
      </c>
    </row>
    <row r="213" spans="1:27" s="186" customFormat="1" ht="8.1" customHeight="1" x14ac:dyDescent="0.25">
      <c r="A213" s="772" t="s">
        <v>926</v>
      </c>
      <c r="B213" s="773"/>
      <c r="C213" s="790" t="s">
        <v>927</v>
      </c>
      <c r="D213" s="791"/>
      <c r="E213" s="791"/>
      <c r="F213" s="791"/>
      <c r="G213" s="792"/>
      <c r="H213" s="187" t="s">
        <v>655</v>
      </c>
      <c r="I213" s="188"/>
      <c r="J213" s="236"/>
      <c r="K213" s="188"/>
      <c r="L213" s="188"/>
      <c r="M213" s="188"/>
      <c r="N213" s="188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88"/>
      <c r="Z213" s="236">
        <f t="shared" si="88"/>
        <v>0</v>
      </c>
      <c r="AA213" s="236">
        <f t="shared" si="89"/>
        <v>0</v>
      </c>
    </row>
    <row r="214" spans="1:27" s="186" customFormat="1" ht="8.1" customHeight="1" x14ac:dyDescent="0.25">
      <c r="A214" s="772" t="s">
        <v>928</v>
      </c>
      <c r="B214" s="773"/>
      <c r="C214" s="790" t="s">
        <v>929</v>
      </c>
      <c r="D214" s="791"/>
      <c r="E214" s="791"/>
      <c r="F214" s="791"/>
      <c r="G214" s="792"/>
      <c r="H214" s="187" t="s">
        <v>655</v>
      </c>
      <c r="I214" s="188"/>
      <c r="J214" s="236"/>
      <c r="K214" s="188"/>
      <c r="L214" s="188"/>
      <c r="M214" s="192">
        <f>'[2]2019'!$O$175/1000000</f>
        <v>6.8517000000000001</v>
      </c>
      <c r="N214" s="188"/>
      <c r="O214" s="188"/>
      <c r="P214" s="192"/>
      <c r="Q214" s="192"/>
      <c r="R214" s="192"/>
      <c r="S214" s="192"/>
      <c r="T214" s="192"/>
      <c r="U214" s="192"/>
      <c r="V214" s="192"/>
      <c r="W214" s="192"/>
      <c r="X214" s="192"/>
      <c r="Y214" s="188"/>
      <c r="Z214" s="236">
        <f t="shared" si="88"/>
        <v>0</v>
      </c>
      <c r="AA214" s="236">
        <f t="shared" si="89"/>
        <v>0</v>
      </c>
    </row>
    <row r="215" spans="1:27" s="186" customFormat="1" ht="8.1" customHeight="1" x14ac:dyDescent="0.25">
      <c r="A215" s="772" t="s">
        <v>930</v>
      </c>
      <c r="B215" s="773"/>
      <c r="C215" s="774" t="s">
        <v>931</v>
      </c>
      <c r="D215" s="775"/>
      <c r="E215" s="775"/>
      <c r="F215" s="775"/>
      <c r="G215" s="776"/>
      <c r="H215" s="187" t="s">
        <v>655</v>
      </c>
      <c r="I215" s="188">
        <f>9.15+0.067</f>
        <v>9.2170000000000005</v>
      </c>
      <c r="J215" s="236"/>
      <c r="K215" s="188"/>
      <c r="L215" s="188">
        <v>0.99399999999999999</v>
      </c>
      <c r="M215" s="188"/>
      <c r="N215" s="188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88"/>
      <c r="Z215" s="236">
        <f t="shared" si="88"/>
        <v>0</v>
      </c>
      <c r="AA215" s="236">
        <f t="shared" si="89"/>
        <v>0</v>
      </c>
    </row>
    <row r="216" spans="1:27" s="186" customFormat="1" ht="8.1" customHeight="1" x14ac:dyDescent="0.25">
      <c r="A216" s="772" t="s">
        <v>932</v>
      </c>
      <c r="B216" s="773"/>
      <c r="C216" s="774" t="s">
        <v>933</v>
      </c>
      <c r="D216" s="775"/>
      <c r="E216" s="775"/>
      <c r="F216" s="775"/>
      <c r="G216" s="776"/>
      <c r="H216" s="187" t="s">
        <v>655</v>
      </c>
      <c r="I216" s="188"/>
      <c r="J216" s="236"/>
      <c r="K216" s="188"/>
      <c r="L216" s="188"/>
      <c r="M216" s="188"/>
      <c r="N216" s="188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88"/>
      <c r="Z216" s="236">
        <f t="shared" si="88"/>
        <v>0</v>
      </c>
      <c r="AA216" s="236">
        <f t="shared" si="89"/>
        <v>0</v>
      </c>
    </row>
    <row r="217" spans="1:27" s="186" customFormat="1" ht="8.1" customHeight="1" x14ac:dyDescent="0.25">
      <c r="A217" s="772" t="s">
        <v>934</v>
      </c>
      <c r="B217" s="773"/>
      <c r="C217" s="774" t="s">
        <v>736</v>
      </c>
      <c r="D217" s="775"/>
      <c r="E217" s="775"/>
      <c r="F217" s="775"/>
      <c r="G217" s="776"/>
      <c r="H217" s="187" t="s">
        <v>828</v>
      </c>
      <c r="I217" s="188"/>
      <c r="J217" s="236"/>
      <c r="K217" s="188"/>
      <c r="L217" s="188">
        <f>L218</f>
        <v>0</v>
      </c>
      <c r="M217" s="188">
        <f>M218</f>
        <v>0</v>
      </c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236">
        <f t="shared" si="88"/>
        <v>0</v>
      </c>
      <c r="AA217" s="236">
        <f t="shared" si="89"/>
        <v>0</v>
      </c>
    </row>
    <row r="218" spans="1:27" s="186" customFormat="1" ht="16.5" customHeight="1" x14ac:dyDescent="0.25">
      <c r="A218" s="772" t="s">
        <v>935</v>
      </c>
      <c r="B218" s="773"/>
      <c r="C218" s="790" t="s">
        <v>936</v>
      </c>
      <c r="D218" s="791"/>
      <c r="E218" s="791"/>
      <c r="F218" s="791"/>
      <c r="G218" s="792"/>
      <c r="H218" s="187" t="s">
        <v>655</v>
      </c>
      <c r="I218" s="188"/>
      <c r="J218" s="236"/>
      <c r="K218" s="188"/>
      <c r="L218" s="188"/>
      <c r="M218" s="188">
        <f>L218</f>
        <v>0</v>
      </c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236">
        <f t="shared" si="88"/>
        <v>0</v>
      </c>
      <c r="AA218" s="236">
        <f t="shared" si="89"/>
        <v>0</v>
      </c>
    </row>
    <row r="219" spans="1:27" s="413" customFormat="1" x14ac:dyDescent="0.25">
      <c r="A219" s="802" t="s">
        <v>937</v>
      </c>
      <c r="B219" s="803"/>
      <c r="C219" s="817" t="s">
        <v>938</v>
      </c>
      <c r="D219" s="818"/>
      <c r="E219" s="818"/>
      <c r="F219" s="818"/>
      <c r="G219" s="819"/>
      <c r="H219" s="409" t="s">
        <v>655</v>
      </c>
      <c r="I219" s="412">
        <f>I220+I221+I225+I226+I229+I230+I231</f>
        <v>0</v>
      </c>
      <c r="J219" s="411">
        <f>J220+J221+J225+J226+J229+J230+J231</f>
        <v>0</v>
      </c>
      <c r="K219" s="412">
        <f>K220+K221+K225+K226+K229+K230+K231</f>
        <v>0</v>
      </c>
      <c r="L219" s="412">
        <f>L220+L221+L225+L226+L229+L230+L231</f>
        <v>0</v>
      </c>
      <c r="M219" s="412">
        <f>M220+M221+M225+M226+M229+M230+M231</f>
        <v>600</v>
      </c>
      <c r="N219" s="412">
        <f t="shared" ref="N219:U219" si="90">N220+N221+N225+N226+N229+N230+N231</f>
        <v>700</v>
      </c>
      <c r="O219" s="412">
        <f t="shared" si="90"/>
        <v>0</v>
      </c>
      <c r="P219" s="412">
        <f t="shared" si="90"/>
        <v>728</v>
      </c>
      <c r="Q219" s="412">
        <f t="shared" si="90"/>
        <v>0</v>
      </c>
      <c r="R219" s="412">
        <f t="shared" si="90"/>
        <v>757.12</v>
      </c>
      <c r="S219" s="412">
        <f t="shared" si="90"/>
        <v>0</v>
      </c>
      <c r="T219" s="412">
        <f t="shared" si="90"/>
        <v>0</v>
      </c>
      <c r="U219" s="412">
        <f t="shared" si="90"/>
        <v>0</v>
      </c>
      <c r="V219" s="412">
        <f>V220+V221+V225+V226+V229+V230+V231</f>
        <v>0</v>
      </c>
      <c r="W219" s="412"/>
      <c r="X219" s="412">
        <f>X220+X221+X225+X226+X229+X230+X231</f>
        <v>0</v>
      </c>
      <c r="Y219" s="412"/>
      <c r="Z219" s="412">
        <f>Z220+Z221+Z225+Z226+Z229+Z230+Z231</f>
        <v>2185.12</v>
      </c>
      <c r="AA219" s="412">
        <f>AA220+AA221+AA225+AA226+AA229+AA230+AA231</f>
        <v>0</v>
      </c>
    </row>
    <row r="220" spans="1:27" s="186" customFormat="1" ht="8.1" customHeight="1" x14ac:dyDescent="0.25">
      <c r="A220" s="772" t="s">
        <v>939</v>
      </c>
      <c r="B220" s="773"/>
      <c r="C220" s="774" t="s">
        <v>940</v>
      </c>
      <c r="D220" s="775"/>
      <c r="E220" s="775"/>
      <c r="F220" s="775"/>
      <c r="G220" s="776"/>
      <c r="H220" s="187" t="s">
        <v>655</v>
      </c>
      <c r="I220" s="188"/>
      <c r="J220" s="236"/>
      <c r="K220" s="188"/>
      <c r="L220" s="188"/>
      <c r="M220" s="192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236">
        <f t="shared" ref="Z220:Z231" si="91">N220+P220+R220</f>
        <v>0</v>
      </c>
      <c r="AA220" s="236">
        <f t="shared" ref="AA220:AA231" si="92">O220+Q220+S220</f>
        <v>0</v>
      </c>
    </row>
    <row r="221" spans="1:27" s="186" customFormat="1" ht="8.1" customHeight="1" x14ac:dyDescent="0.25">
      <c r="A221" s="772" t="s">
        <v>941</v>
      </c>
      <c r="B221" s="773"/>
      <c r="C221" s="774" t="s">
        <v>942</v>
      </c>
      <c r="D221" s="775"/>
      <c r="E221" s="775"/>
      <c r="F221" s="775"/>
      <c r="G221" s="776"/>
      <c r="H221" s="187" t="s">
        <v>655</v>
      </c>
      <c r="I221" s="192">
        <f>I222+I223+I224</f>
        <v>0</v>
      </c>
      <c r="J221" s="236"/>
      <c r="K221" s="192"/>
      <c r="L221" s="192">
        <f t="shared" ref="L221:P221" si="93">L222+L223+L224</f>
        <v>0</v>
      </c>
      <c r="M221" s="192">
        <f t="shared" si="93"/>
        <v>550</v>
      </c>
      <c r="N221" s="192">
        <f t="shared" si="93"/>
        <v>700</v>
      </c>
      <c r="O221" s="192"/>
      <c r="P221" s="192">
        <f t="shared" si="93"/>
        <v>728</v>
      </c>
      <c r="Q221" s="192"/>
      <c r="R221" s="192">
        <f>R222+R223+R224</f>
        <v>757.12</v>
      </c>
      <c r="S221" s="192"/>
      <c r="T221" s="192"/>
      <c r="U221" s="192"/>
      <c r="V221" s="192"/>
      <c r="W221" s="192"/>
      <c r="X221" s="192"/>
      <c r="Y221" s="192"/>
      <c r="Z221" s="236">
        <f t="shared" si="91"/>
        <v>2185.12</v>
      </c>
      <c r="AA221" s="236">
        <f t="shared" si="92"/>
        <v>0</v>
      </c>
    </row>
    <row r="222" spans="1:27" s="186" customFormat="1" ht="8.1" customHeight="1" x14ac:dyDescent="0.25">
      <c r="A222" s="772" t="s">
        <v>943</v>
      </c>
      <c r="B222" s="773"/>
      <c r="C222" s="790" t="s">
        <v>944</v>
      </c>
      <c r="D222" s="791"/>
      <c r="E222" s="791"/>
      <c r="F222" s="791"/>
      <c r="G222" s="792"/>
      <c r="H222" s="187" t="s">
        <v>655</v>
      </c>
      <c r="I222" s="192"/>
      <c r="J222" s="236"/>
      <c r="K222" s="188"/>
      <c r="L222" s="188"/>
      <c r="M222" s="192">
        <f>'[2]2019'!$O$123/1000000</f>
        <v>550</v>
      </c>
      <c r="N222" s="192">
        <f>N160</f>
        <v>700</v>
      </c>
      <c r="O222" s="188"/>
      <c r="P222" s="192">
        <f>P160</f>
        <v>728</v>
      </c>
      <c r="Q222" s="188"/>
      <c r="R222" s="192">
        <f>R160</f>
        <v>757.12</v>
      </c>
      <c r="S222" s="188"/>
      <c r="T222" s="188"/>
      <c r="U222" s="188"/>
      <c r="V222" s="188"/>
      <c r="W222" s="188"/>
      <c r="X222" s="188"/>
      <c r="Y222" s="188"/>
      <c r="Z222" s="236">
        <f t="shared" si="91"/>
        <v>2185.12</v>
      </c>
      <c r="AA222" s="236">
        <f t="shared" si="92"/>
        <v>0</v>
      </c>
    </row>
    <row r="223" spans="1:27" s="186" customFormat="1" ht="8.1" customHeight="1" x14ac:dyDescent="0.25">
      <c r="A223" s="772" t="s">
        <v>945</v>
      </c>
      <c r="B223" s="773"/>
      <c r="C223" s="790" t="s">
        <v>946</v>
      </c>
      <c r="D223" s="791"/>
      <c r="E223" s="791"/>
      <c r="F223" s="791"/>
      <c r="G223" s="792"/>
      <c r="H223" s="187" t="s">
        <v>655</v>
      </c>
      <c r="I223" s="188"/>
      <c r="J223" s="236"/>
      <c r="K223" s="188"/>
      <c r="L223" s="188"/>
      <c r="M223" s="204"/>
      <c r="N223" s="188"/>
      <c r="O223" s="191"/>
      <c r="P223" s="188"/>
      <c r="Q223" s="191"/>
      <c r="R223" s="188"/>
      <c r="S223" s="188"/>
      <c r="T223" s="188"/>
      <c r="U223" s="188"/>
      <c r="V223" s="188"/>
      <c r="W223" s="188"/>
      <c r="X223" s="188"/>
      <c r="Y223" s="188"/>
      <c r="Z223" s="236">
        <f t="shared" si="91"/>
        <v>0</v>
      </c>
      <c r="AA223" s="236">
        <f t="shared" si="92"/>
        <v>0</v>
      </c>
    </row>
    <row r="224" spans="1:27" s="186" customFormat="1" ht="8.1" customHeight="1" x14ac:dyDescent="0.25">
      <c r="A224" s="772" t="s">
        <v>947</v>
      </c>
      <c r="B224" s="773"/>
      <c r="C224" s="790" t="s">
        <v>948</v>
      </c>
      <c r="D224" s="791"/>
      <c r="E224" s="791"/>
      <c r="F224" s="791"/>
      <c r="G224" s="792"/>
      <c r="H224" s="187" t="s">
        <v>655</v>
      </c>
      <c r="I224" s="188"/>
      <c r="J224" s="236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236">
        <f t="shared" si="91"/>
        <v>0</v>
      </c>
      <c r="AA224" s="236">
        <f t="shared" si="92"/>
        <v>0</v>
      </c>
    </row>
    <row r="225" spans="1:27" s="186" customFormat="1" ht="8.1" customHeight="1" x14ac:dyDescent="0.25">
      <c r="A225" s="772" t="s">
        <v>949</v>
      </c>
      <c r="B225" s="773"/>
      <c r="C225" s="774" t="s">
        <v>950</v>
      </c>
      <c r="D225" s="775"/>
      <c r="E225" s="775"/>
      <c r="F225" s="775"/>
      <c r="G225" s="776"/>
      <c r="H225" s="187" t="s">
        <v>655</v>
      </c>
      <c r="I225" s="188"/>
      <c r="J225" s="236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236">
        <f t="shared" si="91"/>
        <v>0</v>
      </c>
      <c r="AA225" s="236">
        <f t="shared" si="92"/>
        <v>0</v>
      </c>
    </row>
    <row r="226" spans="1:27" s="186" customFormat="1" ht="8.1" customHeight="1" x14ac:dyDescent="0.25">
      <c r="A226" s="772" t="s">
        <v>951</v>
      </c>
      <c r="B226" s="773"/>
      <c r="C226" s="774" t="s">
        <v>952</v>
      </c>
      <c r="D226" s="775"/>
      <c r="E226" s="775"/>
      <c r="F226" s="775"/>
      <c r="G226" s="776"/>
      <c r="H226" s="187" t="s">
        <v>655</v>
      </c>
      <c r="I226" s="188"/>
      <c r="J226" s="236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236">
        <f t="shared" si="91"/>
        <v>0</v>
      </c>
      <c r="AA226" s="236">
        <f t="shared" si="92"/>
        <v>0</v>
      </c>
    </row>
    <row r="227" spans="1:27" s="186" customFormat="1" ht="8.1" customHeight="1" x14ac:dyDescent="0.25">
      <c r="A227" s="772" t="s">
        <v>953</v>
      </c>
      <c r="B227" s="773"/>
      <c r="C227" s="790" t="s">
        <v>954</v>
      </c>
      <c r="D227" s="791"/>
      <c r="E227" s="791"/>
      <c r="F227" s="791"/>
      <c r="G227" s="792"/>
      <c r="H227" s="187" t="s">
        <v>655</v>
      </c>
      <c r="I227" s="188"/>
      <c r="J227" s="236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  <c r="Y227" s="188"/>
      <c r="Z227" s="236">
        <f t="shared" si="91"/>
        <v>0</v>
      </c>
      <c r="AA227" s="236">
        <f t="shared" si="92"/>
        <v>0</v>
      </c>
    </row>
    <row r="228" spans="1:27" s="186" customFormat="1" ht="8.1" customHeight="1" x14ac:dyDescent="0.25">
      <c r="A228" s="772" t="s">
        <v>955</v>
      </c>
      <c r="B228" s="773"/>
      <c r="C228" s="790" t="s">
        <v>956</v>
      </c>
      <c r="D228" s="791"/>
      <c r="E228" s="791"/>
      <c r="F228" s="791"/>
      <c r="G228" s="792"/>
      <c r="H228" s="187" t="s">
        <v>655</v>
      </c>
      <c r="I228" s="188"/>
      <c r="J228" s="236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236">
        <f t="shared" si="91"/>
        <v>0</v>
      </c>
      <c r="AA228" s="236">
        <f t="shared" si="92"/>
        <v>0</v>
      </c>
    </row>
    <row r="229" spans="1:27" s="186" customFormat="1" ht="8.1" customHeight="1" x14ac:dyDescent="0.25">
      <c r="A229" s="772" t="s">
        <v>957</v>
      </c>
      <c r="B229" s="773"/>
      <c r="C229" s="774" t="s">
        <v>958</v>
      </c>
      <c r="D229" s="775"/>
      <c r="E229" s="775"/>
      <c r="F229" s="775"/>
      <c r="G229" s="776"/>
      <c r="H229" s="187" t="s">
        <v>655</v>
      </c>
      <c r="I229" s="192"/>
      <c r="J229" s="236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  <c r="Z229" s="236">
        <f t="shared" si="91"/>
        <v>0</v>
      </c>
      <c r="AA229" s="236">
        <f t="shared" si="92"/>
        <v>0</v>
      </c>
    </row>
    <row r="230" spans="1:27" s="186" customFormat="1" ht="8.1" customHeight="1" x14ac:dyDescent="0.25">
      <c r="A230" s="772" t="s">
        <v>959</v>
      </c>
      <c r="B230" s="773"/>
      <c r="C230" s="774" t="s">
        <v>960</v>
      </c>
      <c r="D230" s="775"/>
      <c r="E230" s="775"/>
      <c r="F230" s="775"/>
      <c r="G230" s="776"/>
      <c r="H230" s="187" t="s">
        <v>655</v>
      </c>
      <c r="I230" s="188"/>
      <c r="J230" s="236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  <c r="Z230" s="236">
        <f t="shared" si="91"/>
        <v>0</v>
      </c>
      <c r="AA230" s="236">
        <f t="shared" si="92"/>
        <v>0</v>
      </c>
    </row>
    <row r="231" spans="1:27" s="186" customFormat="1" ht="8.1" customHeight="1" x14ac:dyDescent="0.25">
      <c r="A231" s="772" t="s">
        <v>961</v>
      </c>
      <c r="B231" s="773"/>
      <c r="C231" s="774" t="s">
        <v>962</v>
      </c>
      <c r="D231" s="775"/>
      <c r="E231" s="775"/>
      <c r="F231" s="775"/>
      <c r="G231" s="776"/>
      <c r="H231" s="187" t="s">
        <v>655</v>
      </c>
      <c r="I231" s="188"/>
      <c r="J231" s="236"/>
      <c r="K231" s="188"/>
      <c r="L231" s="188"/>
      <c r="M231" s="188">
        <v>50</v>
      </c>
      <c r="N231" s="188"/>
      <c r="O231" s="188"/>
      <c r="P231" s="188"/>
      <c r="Q231" s="188"/>
      <c r="R231" s="188"/>
      <c r="S231" s="188"/>
      <c r="T231" s="188"/>
      <c r="U231" s="188"/>
      <c r="V231" s="188"/>
      <c r="W231" s="188"/>
      <c r="X231" s="188"/>
      <c r="Y231" s="188"/>
      <c r="Z231" s="236">
        <f t="shared" si="91"/>
        <v>0</v>
      </c>
      <c r="AA231" s="236">
        <f t="shared" si="92"/>
        <v>0</v>
      </c>
    </row>
    <row r="232" spans="1:27" s="413" customFormat="1" ht="8.1" customHeight="1" x14ac:dyDescent="0.25">
      <c r="A232" s="802" t="s">
        <v>963</v>
      </c>
      <c r="B232" s="803"/>
      <c r="C232" s="817" t="s">
        <v>964</v>
      </c>
      <c r="D232" s="818"/>
      <c r="E232" s="818"/>
      <c r="F232" s="818"/>
      <c r="G232" s="819"/>
      <c r="H232" s="409" t="s">
        <v>655</v>
      </c>
      <c r="I232" s="410"/>
      <c r="J232" s="411"/>
      <c r="K232" s="410"/>
      <c r="L232" s="410"/>
      <c r="M232" s="412">
        <f>M233+M237+M238</f>
        <v>180</v>
      </c>
      <c r="N232" s="412"/>
      <c r="O232" s="412">
        <f>O233+O237+O238</f>
        <v>0</v>
      </c>
      <c r="P232" s="412"/>
      <c r="Q232" s="412">
        <f t="shared" ref="Q232:Y232" si="94">Q233+Q237+Q238</f>
        <v>0</v>
      </c>
      <c r="R232" s="412">
        <f t="shared" si="94"/>
        <v>728</v>
      </c>
      <c r="S232" s="412">
        <f t="shared" si="94"/>
        <v>0</v>
      </c>
      <c r="T232" s="412">
        <f t="shared" si="94"/>
        <v>0</v>
      </c>
      <c r="U232" s="412">
        <f t="shared" si="94"/>
        <v>0</v>
      </c>
      <c r="V232" s="412">
        <f t="shared" si="94"/>
        <v>0</v>
      </c>
      <c r="W232" s="412">
        <f t="shared" si="94"/>
        <v>0</v>
      </c>
      <c r="X232" s="412">
        <f t="shared" si="94"/>
        <v>0</v>
      </c>
      <c r="Y232" s="412">
        <f t="shared" si="94"/>
        <v>0</v>
      </c>
      <c r="Z232" s="412">
        <f>Z238+Z237+Z233</f>
        <v>1978</v>
      </c>
      <c r="AA232" s="412">
        <f>AA238+AA237+AA233</f>
        <v>0</v>
      </c>
    </row>
    <row r="233" spans="1:27" s="186" customFormat="1" ht="8.1" customHeight="1" x14ac:dyDescent="0.25">
      <c r="A233" s="772" t="s">
        <v>965</v>
      </c>
      <c r="B233" s="773"/>
      <c r="C233" s="774" t="s">
        <v>966</v>
      </c>
      <c r="D233" s="775"/>
      <c r="E233" s="775"/>
      <c r="F233" s="775"/>
      <c r="G233" s="776"/>
      <c r="H233" s="187" t="s">
        <v>655</v>
      </c>
      <c r="I233" s="188"/>
      <c r="J233" s="236"/>
      <c r="K233" s="188"/>
      <c r="L233" s="188"/>
      <c r="M233" s="192">
        <f>M235+M236+M234</f>
        <v>180</v>
      </c>
      <c r="N233" s="192">
        <f>M221</f>
        <v>550</v>
      </c>
      <c r="O233" s="192"/>
      <c r="P233" s="192">
        <f>N221</f>
        <v>700</v>
      </c>
      <c r="Q233" s="192"/>
      <c r="R233" s="192">
        <f>P221</f>
        <v>728</v>
      </c>
      <c r="S233" s="192"/>
      <c r="T233" s="192"/>
      <c r="U233" s="192"/>
      <c r="V233" s="192"/>
      <c r="W233" s="192"/>
      <c r="X233" s="192"/>
      <c r="Y233" s="192"/>
      <c r="Z233" s="236">
        <f t="shared" ref="Z233:Z238" si="95">N233+P233+R233</f>
        <v>1978</v>
      </c>
      <c r="AA233" s="236">
        <f t="shared" ref="AA233:AA238" si="96">O233+Q233+S233</f>
        <v>0</v>
      </c>
    </row>
    <row r="234" spans="1:27" s="186" customFormat="1" ht="8.1" customHeight="1" x14ac:dyDescent="0.25">
      <c r="A234" s="772" t="s">
        <v>967</v>
      </c>
      <c r="B234" s="773"/>
      <c r="C234" s="790" t="s">
        <v>944</v>
      </c>
      <c r="D234" s="791"/>
      <c r="E234" s="791"/>
      <c r="F234" s="791"/>
      <c r="G234" s="792"/>
      <c r="H234" s="187" t="s">
        <v>655</v>
      </c>
      <c r="I234" s="188"/>
      <c r="J234" s="236"/>
      <c r="K234" s="188"/>
      <c r="L234" s="188"/>
      <c r="M234" s="192">
        <f>'[2]2019'!$O$220/1000000</f>
        <v>180</v>
      </c>
      <c r="N234" s="192">
        <f>N233</f>
        <v>550</v>
      </c>
      <c r="O234" s="192"/>
      <c r="P234" s="192">
        <f>P233</f>
        <v>700</v>
      </c>
      <c r="Q234" s="192"/>
      <c r="R234" s="192">
        <f>R233</f>
        <v>728</v>
      </c>
      <c r="S234" s="192"/>
      <c r="T234" s="192"/>
      <c r="U234" s="192"/>
      <c r="V234" s="192"/>
      <c r="W234" s="192"/>
      <c r="X234" s="192"/>
      <c r="Y234" s="192"/>
      <c r="Z234" s="236">
        <f t="shared" si="95"/>
        <v>1978</v>
      </c>
      <c r="AA234" s="236">
        <f t="shared" si="96"/>
        <v>0</v>
      </c>
    </row>
    <row r="235" spans="1:27" s="186" customFormat="1" ht="8.1" customHeight="1" x14ac:dyDescent="0.25">
      <c r="A235" s="772" t="s">
        <v>968</v>
      </c>
      <c r="B235" s="773"/>
      <c r="C235" s="790" t="s">
        <v>946</v>
      </c>
      <c r="D235" s="791"/>
      <c r="E235" s="791"/>
      <c r="F235" s="791"/>
      <c r="G235" s="792"/>
      <c r="H235" s="187" t="s">
        <v>655</v>
      </c>
      <c r="I235" s="188"/>
      <c r="J235" s="236"/>
      <c r="K235" s="188"/>
      <c r="L235" s="188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236">
        <f t="shared" si="95"/>
        <v>0</v>
      </c>
      <c r="AA235" s="236">
        <f t="shared" si="96"/>
        <v>0</v>
      </c>
    </row>
    <row r="236" spans="1:27" s="186" customFormat="1" ht="8.1" customHeight="1" x14ac:dyDescent="0.25">
      <c r="A236" s="772" t="s">
        <v>969</v>
      </c>
      <c r="B236" s="773"/>
      <c r="C236" s="790" t="s">
        <v>948</v>
      </c>
      <c r="D236" s="791"/>
      <c r="E236" s="791"/>
      <c r="F236" s="791"/>
      <c r="G236" s="792"/>
      <c r="H236" s="187" t="s">
        <v>655</v>
      </c>
      <c r="I236" s="188"/>
      <c r="J236" s="236"/>
      <c r="K236" s="188"/>
      <c r="L236" s="188"/>
      <c r="M236" s="192"/>
      <c r="N236" s="188"/>
      <c r="O236" s="188"/>
      <c r="P236" s="188"/>
      <c r="Q236" s="188"/>
      <c r="R236" s="188"/>
      <c r="S236" s="188"/>
      <c r="T236" s="188"/>
      <c r="U236" s="188"/>
      <c r="V236" s="188"/>
      <c r="W236" s="188"/>
      <c r="X236" s="188"/>
      <c r="Y236" s="188"/>
      <c r="Z236" s="236">
        <f t="shared" si="95"/>
        <v>0</v>
      </c>
      <c r="AA236" s="236">
        <f t="shared" si="96"/>
        <v>0</v>
      </c>
    </row>
    <row r="237" spans="1:27" s="186" customFormat="1" ht="8.1" customHeight="1" x14ac:dyDescent="0.25">
      <c r="A237" s="772" t="s">
        <v>970</v>
      </c>
      <c r="B237" s="773"/>
      <c r="C237" s="774" t="s">
        <v>824</v>
      </c>
      <c r="D237" s="775"/>
      <c r="E237" s="775"/>
      <c r="F237" s="775"/>
      <c r="G237" s="776"/>
      <c r="H237" s="187" t="s">
        <v>655</v>
      </c>
      <c r="I237" s="188"/>
      <c r="J237" s="236"/>
      <c r="K237" s="188"/>
      <c r="L237" s="188"/>
      <c r="M237" s="192"/>
      <c r="N237" s="188"/>
      <c r="O237" s="188"/>
      <c r="P237" s="188"/>
      <c r="Q237" s="188"/>
      <c r="R237" s="188"/>
      <c r="S237" s="188"/>
      <c r="T237" s="188"/>
      <c r="U237" s="188"/>
      <c r="V237" s="188"/>
      <c r="W237" s="188"/>
      <c r="X237" s="188"/>
      <c r="Y237" s="188"/>
      <c r="Z237" s="236">
        <f t="shared" si="95"/>
        <v>0</v>
      </c>
      <c r="AA237" s="236">
        <f t="shared" si="96"/>
        <v>0</v>
      </c>
    </row>
    <row r="238" spans="1:27" s="186" customFormat="1" ht="8.1" customHeight="1" x14ac:dyDescent="0.25">
      <c r="A238" s="772" t="s">
        <v>971</v>
      </c>
      <c r="B238" s="773"/>
      <c r="C238" s="774" t="s">
        <v>972</v>
      </c>
      <c r="D238" s="775"/>
      <c r="E238" s="775"/>
      <c r="F238" s="775"/>
      <c r="G238" s="776"/>
      <c r="H238" s="187" t="s">
        <v>655</v>
      </c>
      <c r="I238" s="188"/>
      <c r="J238" s="236"/>
      <c r="K238" s="188"/>
      <c r="L238" s="188"/>
      <c r="M238" s="192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  <c r="Z238" s="236">
        <f t="shared" si="95"/>
        <v>0</v>
      </c>
      <c r="AA238" s="236">
        <f t="shared" si="96"/>
        <v>0</v>
      </c>
    </row>
    <row r="239" spans="1:27" s="413" customFormat="1" ht="16.5" customHeight="1" x14ac:dyDescent="0.25">
      <c r="A239" s="802" t="s">
        <v>973</v>
      </c>
      <c r="B239" s="803"/>
      <c r="C239" s="817" t="s">
        <v>974</v>
      </c>
      <c r="D239" s="818"/>
      <c r="E239" s="818"/>
      <c r="F239" s="818"/>
      <c r="G239" s="819"/>
      <c r="H239" s="409" t="s">
        <v>655</v>
      </c>
      <c r="I239" s="412">
        <f>I164-I182</f>
        <v>4.4759999999999422</v>
      </c>
      <c r="J239" s="411">
        <f>J164-J182</f>
        <v>0</v>
      </c>
      <c r="K239" s="412">
        <f t="shared" ref="K239:AA239" si="97">K164-K182</f>
        <v>0</v>
      </c>
      <c r="L239" s="412">
        <f t="shared" si="97"/>
        <v>133.53900000000021</v>
      </c>
      <c r="M239" s="412">
        <f>M164-M182</f>
        <v>-443.54272829999945</v>
      </c>
      <c r="N239" s="412">
        <f t="shared" si="97"/>
        <v>51.662500829828332</v>
      </c>
      <c r="O239" s="412">
        <f t="shared" si="97"/>
        <v>0</v>
      </c>
      <c r="P239" s="412">
        <f t="shared" si="97"/>
        <v>88.476596697614241</v>
      </c>
      <c r="Q239" s="412">
        <f t="shared" si="97"/>
        <v>0</v>
      </c>
      <c r="R239" s="412">
        <f t="shared" si="97"/>
        <v>109.83928679940618</v>
      </c>
      <c r="S239" s="412">
        <f t="shared" si="97"/>
        <v>0</v>
      </c>
      <c r="T239" s="412">
        <f t="shared" si="97"/>
        <v>0</v>
      </c>
      <c r="U239" s="412">
        <f t="shared" si="97"/>
        <v>0</v>
      </c>
      <c r="V239" s="412">
        <f t="shared" si="97"/>
        <v>0</v>
      </c>
      <c r="W239" s="412">
        <f t="shared" si="97"/>
        <v>0</v>
      </c>
      <c r="X239" s="412">
        <f t="shared" si="97"/>
        <v>0</v>
      </c>
      <c r="Y239" s="412">
        <f t="shared" si="97"/>
        <v>0</v>
      </c>
      <c r="Z239" s="412">
        <f t="shared" si="97"/>
        <v>249.97838432684875</v>
      </c>
      <c r="AA239" s="412">
        <f t="shared" si="97"/>
        <v>0</v>
      </c>
    </row>
    <row r="240" spans="1:27" s="413" customFormat="1" ht="17.25" customHeight="1" x14ac:dyDescent="0.25">
      <c r="A240" s="802" t="s">
        <v>975</v>
      </c>
      <c r="B240" s="803"/>
      <c r="C240" s="817" t="s">
        <v>976</v>
      </c>
      <c r="D240" s="818"/>
      <c r="E240" s="818"/>
      <c r="F240" s="818"/>
      <c r="G240" s="819"/>
      <c r="H240" s="409" t="s">
        <v>655</v>
      </c>
      <c r="I240" s="412">
        <f>I200-I207</f>
        <v>-9.2170000000000005</v>
      </c>
      <c r="J240" s="411">
        <f>J200-J207</f>
        <v>0</v>
      </c>
      <c r="K240" s="412">
        <f t="shared" ref="K240:AA240" si="98">K200-K207</f>
        <v>0</v>
      </c>
      <c r="L240" s="412">
        <f t="shared" si="98"/>
        <v>-233.99300000000002</v>
      </c>
      <c r="M240" s="412">
        <f t="shared" si="98"/>
        <v>1.2509999999999977</v>
      </c>
      <c r="N240" s="412">
        <f t="shared" si="98"/>
        <v>-40.594100187173467</v>
      </c>
      <c r="O240" s="412">
        <f t="shared" si="98"/>
        <v>0</v>
      </c>
      <c r="P240" s="412">
        <f t="shared" si="98"/>
        <v>-80.731740150926996</v>
      </c>
      <c r="Q240" s="412">
        <f t="shared" si="98"/>
        <v>0</v>
      </c>
      <c r="R240" s="412">
        <f t="shared" si="98"/>
        <v>-96.096368043897584</v>
      </c>
      <c r="S240" s="412">
        <f t="shared" si="98"/>
        <v>0</v>
      </c>
      <c r="T240" s="412">
        <f t="shared" si="98"/>
        <v>0</v>
      </c>
      <c r="U240" s="412">
        <f t="shared" si="98"/>
        <v>0</v>
      </c>
      <c r="V240" s="412">
        <f t="shared" si="98"/>
        <v>0</v>
      </c>
      <c r="W240" s="412">
        <f t="shared" si="98"/>
        <v>0</v>
      </c>
      <c r="X240" s="412">
        <f t="shared" si="98"/>
        <v>0</v>
      </c>
      <c r="Y240" s="412">
        <f t="shared" si="98"/>
        <v>0</v>
      </c>
      <c r="Z240" s="412">
        <f t="shared" si="98"/>
        <v>-217.42220838199805</v>
      </c>
      <c r="AA240" s="412">
        <f t="shared" si="98"/>
        <v>0</v>
      </c>
    </row>
    <row r="241" spans="1:27" s="186" customFormat="1" ht="8.4499999999999993" customHeight="1" x14ac:dyDescent="0.25">
      <c r="A241" s="772" t="s">
        <v>977</v>
      </c>
      <c r="B241" s="773"/>
      <c r="C241" s="774" t="s">
        <v>978</v>
      </c>
      <c r="D241" s="775"/>
      <c r="E241" s="775"/>
      <c r="F241" s="775"/>
      <c r="G241" s="776"/>
      <c r="H241" s="187" t="s">
        <v>655</v>
      </c>
      <c r="I241" s="188"/>
      <c r="J241" s="236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  <c r="Z241" s="188"/>
      <c r="AA241" s="187"/>
    </row>
    <row r="242" spans="1:27" s="186" customFormat="1" ht="8.4499999999999993" customHeight="1" x14ac:dyDescent="0.25">
      <c r="A242" s="772" t="s">
        <v>979</v>
      </c>
      <c r="B242" s="773"/>
      <c r="C242" s="774" t="s">
        <v>980</v>
      </c>
      <c r="D242" s="775"/>
      <c r="E242" s="775"/>
      <c r="F242" s="775"/>
      <c r="G242" s="776"/>
      <c r="H242" s="187" t="s">
        <v>655</v>
      </c>
      <c r="I242" s="188"/>
      <c r="J242" s="236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/>
      <c r="X242" s="188"/>
      <c r="Y242" s="188"/>
      <c r="Z242" s="188"/>
      <c r="AA242" s="187"/>
    </row>
    <row r="243" spans="1:27" s="413" customFormat="1" ht="16.5" customHeight="1" x14ac:dyDescent="0.25">
      <c r="A243" s="802" t="s">
        <v>981</v>
      </c>
      <c r="B243" s="803"/>
      <c r="C243" s="817" t="s">
        <v>982</v>
      </c>
      <c r="D243" s="818"/>
      <c r="E243" s="818"/>
      <c r="F243" s="818"/>
      <c r="G243" s="819"/>
      <c r="H243" s="409" t="s">
        <v>655</v>
      </c>
      <c r="I243" s="424">
        <f>I219-I232</f>
        <v>0</v>
      </c>
      <c r="J243" s="411">
        <f>J219-J232</f>
        <v>0</v>
      </c>
      <c r="K243" s="410">
        <f t="shared" ref="K243:Z243" si="99">K219-K232</f>
        <v>0</v>
      </c>
      <c r="L243" s="410">
        <f t="shared" si="99"/>
        <v>0</v>
      </c>
      <c r="M243" s="412">
        <f>M219-M232</f>
        <v>420</v>
      </c>
      <c r="N243" s="410">
        <f t="shared" si="99"/>
        <v>700</v>
      </c>
      <c r="O243" s="410">
        <f t="shared" si="99"/>
        <v>0</v>
      </c>
      <c r="P243" s="410">
        <f t="shared" si="99"/>
        <v>728</v>
      </c>
      <c r="Q243" s="410">
        <f t="shared" si="99"/>
        <v>0</v>
      </c>
      <c r="R243" s="410">
        <f t="shared" si="99"/>
        <v>29.120000000000005</v>
      </c>
      <c r="S243" s="410">
        <f t="shared" si="99"/>
        <v>0</v>
      </c>
      <c r="T243" s="410">
        <f t="shared" si="99"/>
        <v>0</v>
      </c>
      <c r="U243" s="410">
        <f t="shared" si="99"/>
        <v>0</v>
      </c>
      <c r="V243" s="410">
        <f t="shared" si="99"/>
        <v>0</v>
      </c>
      <c r="W243" s="410">
        <f t="shared" si="99"/>
        <v>0</v>
      </c>
      <c r="X243" s="410">
        <f t="shared" si="99"/>
        <v>0</v>
      </c>
      <c r="Y243" s="410">
        <f t="shared" si="99"/>
        <v>0</v>
      </c>
      <c r="Z243" s="410">
        <f t="shared" si="99"/>
        <v>207.11999999999989</v>
      </c>
      <c r="AA243" s="412">
        <f>AA219-AA232</f>
        <v>0</v>
      </c>
    </row>
    <row r="244" spans="1:27" s="186" customFormat="1" ht="8.4499999999999993" customHeight="1" x14ac:dyDescent="0.25">
      <c r="A244" s="772" t="s">
        <v>983</v>
      </c>
      <c r="B244" s="773"/>
      <c r="C244" s="774" t="s">
        <v>984</v>
      </c>
      <c r="D244" s="775"/>
      <c r="E244" s="775"/>
      <c r="F244" s="775"/>
      <c r="G244" s="776"/>
      <c r="H244" s="187" t="s">
        <v>655</v>
      </c>
      <c r="I244" s="188"/>
      <c r="J244" s="236"/>
      <c r="K244" s="188"/>
      <c r="L244" s="188"/>
      <c r="M244" s="192">
        <f>M221-M233</f>
        <v>370</v>
      </c>
      <c r="N244" s="192">
        <f>N221-N233</f>
        <v>150</v>
      </c>
      <c r="O244" s="192">
        <f t="shared" ref="O244:Z244" si="100">O221-O233</f>
        <v>0</v>
      </c>
      <c r="P244" s="192">
        <f t="shared" si="100"/>
        <v>28</v>
      </c>
      <c r="Q244" s="192">
        <f t="shared" si="100"/>
        <v>0</v>
      </c>
      <c r="R244" s="192">
        <f t="shared" si="100"/>
        <v>29.120000000000005</v>
      </c>
      <c r="S244" s="192">
        <f t="shared" si="100"/>
        <v>0</v>
      </c>
      <c r="T244" s="192">
        <f t="shared" si="100"/>
        <v>0</v>
      </c>
      <c r="U244" s="192">
        <f t="shared" si="100"/>
        <v>0</v>
      </c>
      <c r="V244" s="192">
        <f t="shared" si="100"/>
        <v>0</v>
      </c>
      <c r="W244" s="192">
        <f t="shared" si="100"/>
        <v>0</v>
      </c>
      <c r="X244" s="192">
        <f t="shared" si="100"/>
        <v>0</v>
      </c>
      <c r="Y244" s="192">
        <f t="shared" si="100"/>
        <v>0</v>
      </c>
      <c r="Z244" s="192">
        <f t="shared" si="100"/>
        <v>207.11999999999989</v>
      </c>
      <c r="AA244" s="187"/>
    </row>
    <row r="245" spans="1:27" s="186" customFormat="1" ht="8.4499999999999993" customHeight="1" x14ac:dyDescent="0.25">
      <c r="A245" s="772" t="s">
        <v>985</v>
      </c>
      <c r="B245" s="773"/>
      <c r="C245" s="774" t="s">
        <v>986</v>
      </c>
      <c r="D245" s="775"/>
      <c r="E245" s="775"/>
      <c r="F245" s="775"/>
      <c r="G245" s="776"/>
      <c r="H245" s="187" t="s">
        <v>655</v>
      </c>
      <c r="I245" s="188"/>
      <c r="J245" s="236"/>
      <c r="K245" s="188"/>
      <c r="L245" s="188"/>
      <c r="M245" s="192">
        <f>M243-M244</f>
        <v>50</v>
      </c>
      <c r="N245" s="192">
        <f>N243-N244</f>
        <v>550</v>
      </c>
      <c r="O245" s="192">
        <f t="shared" ref="O245:Z245" si="101">O243-O244</f>
        <v>0</v>
      </c>
      <c r="P245" s="192">
        <f t="shared" si="101"/>
        <v>700</v>
      </c>
      <c r="Q245" s="192">
        <f t="shared" si="101"/>
        <v>0</v>
      </c>
      <c r="R245" s="192">
        <f t="shared" si="101"/>
        <v>0</v>
      </c>
      <c r="S245" s="192">
        <f t="shared" si="101"/>
        <v>0</v>
      </c>
      <c r="T245" s="192">
        <f t="shared" si="101"/>
        <v>0</v>
      </c>
      <c r="U245" s="192">
        <f t="shared" si="101"/>
        <v>0</v>
      </c>
      <c r="V245" s="192">
        <f t="shared" si="101"/>
        <v>0</v>
      </c>
      <c r="W245" s="192">
        <f t="shared" si="101"/>
        <v>0</v>
      </c>
      <c r="X245" s="192">
        <f t="shared" si="101"/>
        <v>0</v>
      </c>
      <c r="Y245" s="192">
        <f t="shared" si="101"/>
        <v>0</v>
      </c>
      <c r="Z245" s="192">
        <f t="shared" si="101"/>
        <v>0</v>
      </c>
      <c r="AA245" s="187"/>
    </row>
    <row r="246" spans="1:27" s="413" customFormat="1" ht="9" customHeight="1" x14ac:dyDescent="0.25">
      <c r="A246" s="802" t="s">
        <v>987</v>
      </c>
      <c r="B246" s="803"/>
      <c r="C246" s="817" t="s">
        <v>988</v>
      </c>
      <c r="D246" s="818"/>
      <c r="E246" s="818"/>
      <c r="F246" s="818"/>
      <c r="G246" s="819"/>
      <c r="H246" s="409" t="s">
        <v>655</v>
      </c>
      <c r="I246" s="410">
        <v>-6.931</v>
      </c>
      <c r="J246" s="411"/>
      <c r="K246" s="410"/>
      <c r="L246" s="412"/>
      <c r="M246" s="412"/>
      <c r="N246" s="412"/>
      <c r="O246" s="412"/>
      <c r="P246" s="412"/>
      <c r="Q246" s="412"/>
      <c r="R246" s="412"/>
      <c r="S246" s="412"/>
      <c r="T246" s="412">
        <v>0</v>
      </c>
      <c r="U246" s="412">
        <f>T246</f>
        <v>0</v>
      </c>
      <c r="V246" s="412">
        <v>0</v>
      </c>
      <c r="W246" s="412">
        <f>V246</f>
        <v>0</v>
      </c>
      <c r="X246" s="412">
        <v>0</v>
      </c>
      <c r="Y246" s="412">
        <f>X246</f>
        <v>0</v>
      </c>
      <c r="Z246" s="410"/>
      <c r="AA246" s="409"/>
    </row>
    <row r="247" spans="1:27" s="413" customFormat="1" ht="18" customHeight="1" x14ac:dyDescent="0.25">
      <c r="A247" s="802" t="s">
        <v>989</v>
      </c>
      <c r="B247" s="803"/>
      <c r="C247" s="817" t="s">
        <v>990</v>
      </c>
      <c r="D247" s="818"/>
      <c r="E247" s="818"/>
      <c r="F247" s="818"/>
      <c r="G247" s="819"/>
      <c r="H247" s="409" t="s">
        <v>655</v>
      </c>
      <c r="I247" s="412">
        <f t="shared" ref="I247:AA247" si="102">I239+I240+I243+I246</f>
        <v>-11.672000000000057</v>
      </c>
      <c r="J247" s="411">
        <f t="shared" si="102"/>
        <v>0</v>
      </c>
      <c r="K247" s="412">
        <f t="shared" si="102"/>
        <v>0</v>
      </c>
      <c r="L247" s="412">
        <f t="shared" si="102"/>
        <v>-100.45399999999981</v>
      </c>
      <c r="M247" s="412">
        <f>M239+M240+M243+M246</f>
        <v>-22.291728299999477</v>
      </c>
      <c r="N247" s="412">
        <f t="shared" si="102"/>
        <v>711.06840064265486</v>
      </c>
      <c r="O247" s="412">
        <f t="shared" si="102"/>
        <v>0</v>
      </c>
      <c r="P247" s="412">
        <f t="shared" si="102"/>
        <v>735.74485654668729</v>
      </c>
      <c r="Q247" s="412">
        <f t="shared" si="102"/>
        <v>0</v>
      </c>
      <c r="R247" s="412">
        <f t="shared" si="102"/>
        <v>42.862918755508602</v>
      </c>
      <c r="S247" s="412">
        <f t="shared" si="102"/>
        <v>0</v>
      </c>
      <c r="T247" s="412">
        <f t="shared" si="102"/>
        <v>0</v>
      </c>
      <c r="U247" s="412">
        <f t="shared" si="102"/>
        <v>0</v>
      </c>
      <c r="V247" s="412">
        <f t="shared" si="102"/>
        <v>0</v>
      </c>
      <c r="W247" s="412">
        <f t="shared" si="102"/>
        <v>0</v>
      </c>
      <c r="X247" s="412">
        <f t="shared" si="102"/>
        <v>0</v>
      </c>
      <c r="Y247" s="412">
        <f t="shared" si="102"/>
        <v>0</v>
      </c>
      <c r="Z247" s="412">
        <f t="shared" si="102"/>
        <v>239.6761759448506</v>
      </c>
      <c r="AA247" s="412">
        <f t="shared" si="102"/>
        <v>0</v>
      </c>
    </row>
    <row r="248" spans="1:27" s="413" customFormat="1" ht="9" customHeight="1" x14ac:dyDescent="0.25">
      <c r="A248" s="802" t="s">
        <v>991</v>
      </c>
      <c r="B248" s="803"/>
      <c r="C248" s="817" t="s">
        <v>992</v>
      </c>
      <c r="D248" s="818"/>
      <c r="E248" s="818"/>
      <c r="F248" s="818"/>
      <c r="G248" s="819"/>
      <c r="H248" s="409" t="s">
        <v>655</v>
      </c>
      <c r="I248" s="412">
        <v>0</v>
      </c>
      <c r="J248" s="411"/>
      <c r="K248" s="412"/>
      <c r="L248" s="412">
        <f>K249</f>
        <v>0</v>
      </c>
      <c r="M248" s="412">
        <f>'[2]2018'!$N$214/1000000</f>
        <v>81.805443920000002</v>
      </c>
      <c r="N248" s="412">
        <f>M249</f>
        <v>158.03700172999999</v>
      </c>
      <c r="O248" s="412"/>
      <c r="P248" s="412">
        <f>N249</f>
        <v>11.068400642654865</v>
      </c>
      <c r="Q248" s="412">
        <v>0</v>
      </c>
      <c r="R248" s="412">
        <f t="shared" ref="R248:Y248" si="103">P249</f>
        <v>7.7448565466872452</v>
      </c>
      <c r="S248" s="412">
        <f t="shared" si="103"/>
        <v>0</v>
      </c>
      <c r="T248" s="412">
        <f t="shared" si="103"/>
        <v>13.742918755508597</v>
      </c>
      <c r="U248" s="412">
        <f t="shared" si="103"/>
        <v>0</v>
      </c>
      <c r="V248" s="412">
        <f t="shared" si="103"/>
        <v>0</v>
      </c>
      <c r="W248" s="412">
        <f t="shared" si="103"/>
        <v>0</v>
      </c>
      <c r="X248" s="412">
        <f t="shared" si="103"/>
        <v>0</v>
      </c>
      <c r="Y248" s="412">
        <f t="shared" si="103"/>
        <v>0</v>
      </c>
      <c r="Z248" s="410"/>
      <c r="AA248" s="410"/>
    </row>
    <row r="249" spans="1:27" s="413" customFormat="1" ht="9" customHeight="1" thickBot="1" x14ac:dyDescent="0.3">
      <c r="A249" s="833" t="s">
        <v>993</v>
      </c>
      <c r="B249" s="834"/>
      <c r="C249" s="835" t="s">
        <v>994</v>
      </c>
      <c r="D249" s="836"/>
      <c r="E249" s="836"/>
      <c r="F249" s="836"/>
      <c r="G249" s="837"/>
      <c r="H249" s="425" t="s">
        <v>655</v>
      </c>
      <c r="I249" s="426">
        <f>I239+I240+I243+I246</f>
        <v>-11.672000000000057</v>
      </c>
      <c r="J249" s="427"/>
      <c r="K249" s="426"/>
      <c r="L249" s="426">
        <f>L239+L240+L246+L248</f>
        <v>-100.45399999999981</v>
      </c>
      <c r="M249" s="426">
        <f>'[2]2019'!$N$235/1000000</f>
        <v>158.03700172999999</v>
      </c>
      <c r="N249" s="426">
        <f t="shared" ref="N249:U249" si="104">N239+N240+N246</f>
        <v>11.068400642654865</v>
      </c>
      <c r="O249" s="426"/>
      <c r="P249" s="426">
        <f>P239+P240+P246</f>
        <v>7.7448565466872452</v>
      </c>
      <c r="Q249" s="426">
        <f t="shared" si="104"/>
        <v>0</v>
      </c>
      <c r="R249" s="426">
        <f>R239+R240+R246</f>
        <v>13.742918755508597</v>
      </c>
      <c r="S249" s="426">
        <f t="shared" si="104"/>
        <v>0</v>
      </c>
      <c r="T249" s="426">
        <f t="shared" si="104"/>
        <v>0</v>
      </c>
      <c r="U249" s="426">
        <f t="shared" si="104"/>
        <v>0</v>
      </c>
      <c r="V249" s="426">
        <f>V239+V240+V246</f>
        <v>0</v>
      </c>
      <c r="W249" s="426">
        <f>W239+W240+W246</f>
        <v>0</v>
      </c>
      <c r="X249" s="426">
        <f>X239+X240+X246</f>
        <v>0</v>
      </c>
      <c r="Y249" s="426">
        <f>Y239+Y240+Y246</f>
        <v>0</v>
      </c>
      <c r="Z249" s="426"/>
      <c r="AA249" s="426">
        <f>AA248+AA239+AA240</f>
        <v>0</v>
      </c>
    </row>
    <row r="250" spans="1:27" s="413" customFormat="1" ht="9" customHeight="1" x14ac:dyDescent="0.25">
      <c r="A250" s="838" t="s">
        <v>995</v>
      </c>
      <c r="B250" s="839"/>
      <c r="C250" s="840" t="s">
        <v>736</v>
      </c>
      <c r="D250" s="841"/>
      <c r="E250" s="841"/>
      <c r="F250" s="841"/>
      <c r="G250" s="842"/>
      <c r="H250" s="428" t="s">
        <v>828</v>
      </c>
      <c r="I250" s="429"/>
      <c r="J250" s="430"/>
      <c r="K250" s="429"/>
      <c r="L250" s="429"/>
      <c r="M250" s="429"/>
      <c r="N250" s="429"/>
      <c r="O250" s="429"/>
      <c r="P250" s="429"/>
      <c r="Q250" s="429"/>
      <c r="R250" s="429"/>
      <c r="S250" s="429"/>
      <c r="T250" s="429"/>
      <c r="U250" s="429"/>
      <c r="V250" s="429"/>
      <c r="W250" s="429"/>
      <c r="X250" s="429"/>
      <c r="Y250" s="429"/>
      <c r="Z250" s="429"/>
      <c r="AA250" s="428"/>
    </row>
    <row r="251" spans="1:27" s="186" customFormat="1" ht="8.4499999999999993" customHeight="1" x14ac:dyDescent="0.25">
      <c r="A251" s="772" t="s">
        <v>996</v>
      </c>
      <c r="B251" s="773"/>
      <c r="C251" s="774" t="s">
        <v>997</v>
      </c>
      <c r="D251" s="775"/>
      <c r="E251" s="775"/>
      <c r="F251" s="775"/>
      <c r="G251" s="776"/>
      <c r="H251" s="187" t="s">
        <v>655</v>
      </c>
      <c r="I251" s="188"/>
      <c r="J251" s="236">
        <v>216.15600000000001</v>
      </c>
      <c r="K251" s="188">
        <v>260.733</v>
      </c>
      <c r="L251" s="188"/>
      <c r="M251" s="188">
        <v>322.17700000000002</v>
      </c>
      <c r="N251" s="205">
        <f>M251*'Пр 15 (произв)'!$I$13/100</f>
        <v>331.84231</v>
      </c>
      <c r="O251" s="205"/>
      <c r="P251" s="205">
        <f>N251*'Пр 15 (произв)'!$J$13/100</f>
        <v>345.11600240000001</v>
      </c>
      <c r="Q251" s="205"/>
      <c r="R251" s="205">
        <f>P251*'Пр 15 (произв)'!$K$13/100</f>
        <v>358.92064249600003</v>
      </c>
      <c r="S251" s="188"/>
      <c r="T251" s="188"/>
      <c r="U251" s="188"/>
      <c r="V251" s="188"/>
      <c r="W251" s="188"/>
      <c r="X251" s="188"/>
      <c r="Y251" s="188"/>
      <c r="Z251" s="188"/>
      <c r="AA251" s="187"/>
    </row>
    <row r="252" spans="1:27" s="186" customFormat="1" ht="8.1" customHeight="1" x14ac:dyDescent="0.25">
      <c r="A252" s="772" t="s">
        <v>998</v>
      </c>
      <c r="B252" s="773"/>
      <c r="C252" s="790" t="s">
        <v>999</v>
      </c>
      <c r="D252" s="791"/>
      <c r="E252" s="791"/>
      <c r="F252" s="791"/>
      <c r="G252" s="792"/>
      <c r="H252" s="187" t="s">
        <v>655</v>
      </c>
      <c r="I252" s="188"/>
      <c r="J252" s="236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  <c r="Z252" s="188"/>
      <c r="AA252" s="187"/>
    </row>
    <row r="253" spans="1:27" s="186" customFormat="1" ht="8.1" customHeight="1" x14ac:dyDescent="0.25">
      <c r="A253" s="772" t="s">
        <v>1000</v>
      </c>
      <c r="B253" s="773"/>
      <c r="C253" s="793" t="s">
        <v>1001</v>
      </c>
      <c r="D253" s="794"/>
      <c r="E253" s="794"/>
      <c r="F253" s="794"/>
      <c r="G253" s="795"/>
      <c r="H253" s="187" t="s">
        <v>655</v>
      </c>
      <c r="I253" s="188"/>
      <c r="J253" s="236"/>
      <c r="K253" s="188"/>
      <c r="L253" s="188"/>
      <c r="M253" s="188"/>
      <c r="N253" s="188"/>
      <c r="O253" s="188"/>
      <c r="P253" s="188"/>
      <c r="Q253" s="188"/>
      <c r="R253" s="188"/>
      <c r="S253" s="188"/>
      <c r="T253" s="188"/>
      <c r="U253" s="188"/>
      <c r="V253" s="188"/>
      <c r="W253" s="188"/>
      <c r="X253" s="188"/>
      <c r="Y253" s="188"/>
      <c r="Z253" s="188"/>
      <c r="AA253" s="187"/>
    </row>
    <row r="254" spans="1:27" s="186" customFormat="1" ht="16.5" customHeight="1" x14ac:dyDescent="0.25">
      <c r="A254" s="772" t="s">
        <v>1002</v>
      </c>
      <c r="B254" s="773"/>
      <c r="C254" s="793" t="s">
        <v>657</v>
      </c>
      <c r="D254" s="794"/>
      <c r="E254" s="794"/>
      <c r="F254" s="794"/>
      <c r="G254" s="795"/>
      <c r="H254" s="187" t="s">
        <v>655</v>
      </c>
      <c r="I254" s="188"/>
      <c r="J254" s="236"/>
      <c r="K254" s="188"/>
      <c r="L254" s="188"/>
      <c r="M254" s="188"/>
      <c r="N254" s="188"/>
      <c r="O254" s="188"/>
      <c r="P254" s="188"/>
      <c r="Q254" s="188"/>
      <c r="R254" s="188"/>
      <c r="S254" s="188"/>
      <c r="T254" s="188"/>
      <c r="U254" s="188"/>
      <c r="V254" s="188"/>
      <c r="W254" s="188"/>
      <c r="X254" s="188"/>
      <c r="Y254" s="188"/>
      <c r="Z254" s="188"/>
      <c r="AA254" s="187"/>
    </row>
    <row r="255" spans="1:27" s="186" customFormat="1" ht="8.1" customHeight="1" x14ac:dyDescent="0.25">
      <c r="A255" s="772" t="s">
        <v>1003</v>
      </c>
      <c r="B255" s="773"/>
      <c r="C255" s="799" t="s">
        <v>1001</v>
      </c>
      <c r="D255" s="800"/>
      <c r="E255" s="800"/>
      <c r="F255" s="800"/>
      <c r="G255" s="801"/>
      <c r="H255" s="187" t="s">
        <v>655</v>
      </c>
      <c r="I255" s="188"/>
      <c r="J255" s="236"/>
      <c r="K255" s="188"/>
      <c r="L255" s="188"/>
      <c r="M255" s="188"/>
      <c r="N255" s="188"/>
      <c r="O255" s="188"/>
      <c r="P255" s="188"/>
      <c r="Q255" s="188"/>
      <c r="R255" s="188"/>
      <c r="S255" s="188"/>
      <c r="T255" s="188"/>
      <c r="U255" s="188"/>
      <c r="V255" s="188"/>
      <c r="W255" s="188"/>
      <c r="X255" s="188"/>
      <c r="Y255" s="188"/>
      <c r="Z255" s="188"/>
      <c r="AA255" s="187"/>
    </row>
    <row r="256" spans="1:27" s="186" customFormat="1" ht="16.5" customHeight="1" x14ac:dyDescent="0.25">
      <c r="A256" s="772" t="s">
        <v>1004</v>
      </c>
      <c r="B256" s="773"/>
      <c r="C256" s="793" t="s">
        <v>658</v>
      </c>
      <c r="D256" s="794"/>
      <c r="E256" s="794"/>
      <c r="F256" s="794"/>
      <c r="G256" s="795"/>
      <c r="H256" s="187" t="s">
        <v>655</v>
      </c>
      <c r="I256" s="188"/>
      <c r="J256" s="236"/>
      <c r="K256" s="188"/>
      <c r="L256" s="188"/>
      <c r="M256" s="188"/>
      <c r="N256" s="188"/>
      <c r="O256" s="188"/>
      <c r="P256" s="188"/>
      <c r="Q256" s="188"/>
      <c r="R256" s="188"/>
      <c r="S256" s="188"/>
      <c r="T256" s="188"/>
      <c r="U256" s="188"/>
      <c r="V256" s="188"/>
      <c r="W256" s="188"/>
      <c r="X256" s="188"/>
      <c r="Y256" s="188"/>
      <c r="Z256" s="188"/>
      <c r="AA256" s="187"/>
    </row>
    <row r="257" spans="1:27" s="186" customFormat="1" ht="8.1" customHeight="1" x14ac:dyDescent="0.25">
      <c r="A257" s="772" t="s">
        <v>1005</v>
      </c>
      <c r="B257" s="773"/>
      <c r="C257" s="799" t="s">
        <v>1001</v>
      </c>
      <c r="D257" s="800"/>
      <c r="E257" s="800"/>
      <c r="F257" s="800"/>
      <c r="G257" s="801"/>
      <c r="H257" s="187" t="s">
        <v>655</v>
      </c>
      <c r="I257" s="188"/>
      <c r="J257" s="236"/>
      <c r="K257" s="188"/>
      <c r="L257" s="188"/>
      <c r="M257" s="188"/>
      <c r="N257" s="188"/>
      <c r="O257" s="188"/>
      <c r="P257" s="188"/>
      <c r="Q257" s="188"/>
      <c r="R257" s="188"/>
      <c r="S257" s="188"/>
      <c r="T257" s="188"/>
      <c r="U257" s="188"/>
      <c r="V257" s="188"/>
      <c r="W257" s="188"/>
      <c r="X257" s="188"/>
      <c r="Y257" s="188"/>
      <c r="Z257" s="188"/>
      <c r="AA257" s="187"/>
    </row>
    <row r="258" spans="1:27" s="186" customFormat="1" ht="16.5" customHeight="1" x14ac:dyDescent="0.25">
      <c r="A258" s="772" t="s">
        <v>1006</v>
      </c>
      <c r="B258" s="773"/>
      <c r="C258" s="793" t="s">
        <v>659</v>
      </c>
      <c r="D258" s="794"/>
      <c r="E258" s="794"/>
      <c r="F258" s="794"/>
      <c r="G258" s="795"/>
      <c r="H258" s="187" t="s">
        <v>655</v>
      </c>
      <c r="I258" s="188"/>
      <c r="J258" s="236"/>
      <c r="K258" s="188"/>
      <c r="L258" s="188"/>
      <c r="M258" s="188"/>
      <c r="N258" s="188"/>
      <c r="O258" s="188"/>
      <c r="P258" s="188"/>
      <c r="Q258" s="188"/>
      <c r="R258" s="188"/>
      <c r="S258" s="188"/>
      <c r="T258" s="188"/>
      <c r="U258" s="188"/>
      <c r="V258" s="188"/>
      <c r="W258" s="188"/>
      <c r="X258" s="188"/>
      <c r="Y258" s="188"/>
      <c r="Z258" s="188"/>
      <c r="AA258" s="187"/>
    </row>
    <row r="259" spans="1:27" s="186" customFormat="1" ht="8.1" customHeight="1" x14ac:dyDescent="0.25">
      <c r="A259" s="772" t="s">
        <v>1007</v>
      </c>
      <c r="B259" s="773"/>
      <c r="C259" s="799" t="s">
        <v>1001</v>
      </c>
      <c r="D259" s="800"/>
      <c r="E259" s="800"/>
      <c r="F259" s="800"/>
      <c r="G259" s="801"/>
      <c r="H259" s="187" t="s">
        <v>655</v>
      </c>
      <c r="I259" s="188"/>
      <c r="J259" s="236"/>
      <c r="K259" s="188"/>
      <c r="L259" s="188"/>
      <c r="M259" s="188"/>
      <c r="N259" s="188"/>
      <c r="O259" s="188"/>
      <c r="P259" s="188"/>
      <c r="Q259" s="188"/>
      <c r="R259" s="188"/>
      <c r="S259" s="188"/>
      <c r="T259" s="188"/>
      <c r="U259" s="188"/>
      <c r="V259" s="188"/>
      <c r="W259" s="188"/>
      <c r="X259" s="188"/>
      <c r="Y259" s="188"/>
      <c r="Z259" s="188"/>
      <c r="AA259" s="187"/>
    </row>
    <row r="260" spans="1:27" s="186" customFormat="1" ht="8.1" customHeight="1" x14ac:dyDescent="0.25">
      <c r="A260" s="772" t="s">
        <v>1008</v>
      </c>
      <c r="B260" s="773"/>
      <c r="C260" s="790" t="s">
        <v>1009</v>
      </c>
      <c r="D260" s="791"/>
      <c r="E260" s="791"/>
      <c r="F260" s="791"/>
      <c r="G260" s="792"/>
      <c r="H260" s="187" t="s">
        <v>655</v>
      </c>
      <c r="I260" s="188"/>
      <c r="J260" s="236"/>
      <c r="K260" s="188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  <c r="V260" s="188"/>
      <c r="W260" s="188"/>
      <c r="X260" s="188"/>
      <c r="Y260" s="188"/>
      <c r="Z260" s="188"/>
      <c r="AA260" s="187"/>
    </row>
    <row r="261" spans="1:27" s="186" customFormat="1" ht="8.1" customHeight="1" x14ac:dyDescent="0.25">
      <c r="A261" s="772" t="s">
        <v>1010</v>
      </c>
      <c r="B261" s="773"/>
      <c r="C261" s="793" t="s">
        <v>1001</v>
      </c>
      <c r="D261" s="794"/>
      <c r="E261" s="794"/>
      <c r="F261" s="794"/>
      <c r="G261" s="795"/>
      <c r="H261" s="187" t="s">
        <v>655</v>
      </c>
      <c r="I261" s="188"/>
      <c r="J261" s="236"/>
      <c r="K261" s="188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  <c r="W261" s="188"/>
      <c r="X261" s="188"/>
      <c r="Y261" s="188"/>
      <c r="Z261" s="188"/>
      <c r="AA261" s="187"/>
    </row>
    <row r="262" spans="1:27" s="186" customFormat="1" ht="8.1" customHeight="1" x14ac:dyDescent="0.25">
      <c r="A262" s="772" t="s">
        <v>1011</v>
      </c>
      <c r="B262" s="773"/>
      <c r="C262" s="790" t="s">
        <v>1012</v>
      </c>
      <c r="D262" s="791"/>
      <c r="E262" s="791"/>
      <c r="F262" s="791"/>
      <c r="G262" s="792"/>
      <c r="H262" s="187" t="s">
        <v>655</v>
      </c>
      <c r="I262" s="188"/>
      <c r="J262" s="236"/>
      <c r="K262" s="188"/>
      <c r="L262" s="188"/>
      <c r="M262" s="188"/>
      <c r="N262" s="188"/>
      <c r="O262" s="188"/>
      <c r="P262" s="188"/>
      <c r="Q262" s="188"/>
      <c r="R262" s="188"/>
      <c r="S262" s="188"/>
      <c r="T262" s="188"/>
      <c r="U262" s="188"/>
      <c r="V262" s="188"/>
      <c r="W262" s="188"/>
      <c r="X262" s="188"/>
      <c r="Y262" s="188"/>
      <c r="Z262" s="188"/>
      <c r="AA262" s="187"/>
    </row>
    <row r="263" spans="1:27" s="186" customFormat="1" ht="8.1" customHeight="1" x14ac:dyDescent="0.25">
      <c r="A263" s="772" t="s">
        <v>1013</v>
      </c>
      <c r="B263" s="773"/>
      <c r="C263" s="793" t="s">
        <v>1001</v>
      </c>
      <c r="D263" s="794"/>
      <c r="E263" s="794"/>
      <c r="F263" s="794"/>
      <c r="G263" s="795"/>
      <c r="H263" s="187" t="s">
        <v>655</v>
      </c>
      <c r="I263" s="188"/>
      <c r="J263" s="236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8"/>
      <c r="Z263" s="188"/>
      <c r="AA263" s="187"/>
    </row>
    <row r="264" spans="1:27" s="186" customFormat="1" ht="8.1" customHeight="1" x14ac:dyDescent="0.25">
      <c r="A264" s="772" t="s">
        <v>1014</v>
      </c>
      <c r="B264" s="773"/>
      <c r="C264" s="790" t="s">
        <v>1015</v>
      </c>
      <c r="D264" s="791"/>
      <c r="E264" s="791"/>
      <c r="F264" s="791"/>
      <c r="G264" s="792"/>
      <c r="H264" s="187" t="s">
        <v>655</v>
      </c>
      <c r="I264" s="188"/>
      <c r="J264" s="236"/>
      <c r="K264" s="188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  <c r="W264" s="188"/>
      <c r="X264" s="188"/>
      <c r="Y264" s="188"/>
      <c r="Z264" s="188"/>
      <c r="AA264" s="187"/>
    </row>
    <row r="265" spans="1:27" s="186" customFormat="1" ht="8.1" customHeight="1" x14ac:dyDescent="0.25">
      <c r="A265" s="772" t="s">
        <v>1016</v>
      </c>
      <c r="B265" s="773"/>
      <c r="C265" s="793" t="s">
        <v>1001</v>
      </c>
      <c r="D265" s="794"/>
      <c r="E265" s="794"/>
      <c r="F265" s="794"/>
      <c r="G265" s="795"/>
      <c r="H265" s="187" t="s">
        <v>655</v>
      </c>
      <c r="I265" s="188"/>
      <c r="J265" s="236"/>
      <c r="K265" s="188"/>
      <c r="L265" s="18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  <c r="W265" s="188"/>
      <c r="X265" s="188"/>
      <c r="Y265" s="188"/>
      <c r="Z265" s="188"/>
      <c r="AA265" s="187"/>
    </row>
    <row r="266" spans="1:27" s="186" customFormat="1" ht="8.1" customHeight="1" x14ac:dyDescent="0.25">
      <c r="A266" s="772" t="s">
        <v>1017</v>
      </c>
      <c r="B266" s="773"/>
      <c r="C266" s="790" t="s">
        <v>1018</v>
      </c>
      <c r="D266" s="791"/>
      <c r="E266" s="791"/>
      <c r="F266" s="791"/>
      <c r="G266" s="792"/>
      <c r="H266" s="187" t="s">
        <v>655</v>
      </c>
      <c r="I266" s="188"/>
      <c r="J266" s="236"/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  <c r="W266" s="188"/>
      <c r="X266" s="188"/>
      <c r="Y266" s="188"/>
      <c r="Z266" s="188"/>
      <c r="AA266" s="187"/>
    </row>
    <row r="267" spans="1:27" s="186" customFormat="1" ht="8.1" customHeight="1" x14ac:dyDescent="0.25">
      <c r="A267" s="772" t="s">
        <v>1019</v>
      </c>
      <c r="B267" s="773"/>
      <c r="C267" s="793" t="s">
        <v>1001</v>
      </c>
      <c r="D267" s="794"/>
      <c r="E267" s="794"/>
      <c r="F267" s="794"/>
      <c r="G267" s="795"/>
      <c r="H267" s="187" t="s">
        <v>655</v>
      </c>
      <c r="I267" s="188"/>
      <c r="J267" s="236"/>
      <c r="K267" s="188"/>
      <c r="L267" s="188"/>
      <c r="M267" s="188"/>
      <c r="N267" s="188"/>
      <c r="O267" s="188"/>
      <c r="P267" s="188"/>
      <c r="Q267" s="188"/>
      <c r="R267" s="188"/>
      <c r="S267" s="188"/>
      <c r="T267" s="188"/>
      <c r="U267" s="188"/>
      <c r="V267" s="188"/>
      <c r="W267" s="188"/>
      <c r="X267" s="188"/>
      <c r="Y267" s="188"/>
      <c r="Z267" s="188"/>
      <c r="AA267" s="187"/>
    </row>
    <row r="268" spans="1:27" s="186" customFormat="1" ht="8.1" customHeight="1" x14ac:dyDescent="0.25">
      <c r="A268" s="772" t="s">
        <v>1020</v>
      </c>
      <c r="B268" s="773"/>
      <c r="C268" s="790" t="s">
        <v>1021</v>
      </c>
      <c r="D268" s="791"/>
      <c r="E268" s="791"/>
      <c r="F268" s="791"/>
      <c r="G268" s="792"/>
      <c r="H268" s="187" t="s">
        <v>655</v>
      </c>
      <c r="I268" s="188"/>
      <c r="J268" s="236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  <c r="W268" s="188"/>
      <c r="X268" s="188"/>
      <c r="Y268" s="188"/>
      <c r="Z268" s="188"/>
      <c r="AA268" s="187"/>
    </row>
    <row r="269" spans="1:27" s="186" customFormat="1" ht="8.1" customHeight="1" x14ac:dyDescent="0.25">
      <c r="A269" s="772" t="s">
        <v>1022</v>
      </c>
      <c r="B269" s="773"/>
      <c r="C269" s="793" t="s">
        <v>1001</v>
      </c>
      <c r="D269" s="794"/>
      <c r="E269" s="794"/>
      <c r="F269" s="794"/>
      <c r="G269" s="795"/>
      <c r="H269" s="187" t="s">
        <v>655</v>
      </c>
      <c r="I269" s="188"/>
      <c r="J269" s="236"/>
      <c r="K269" s="188"/>
      <c r="L269" s="188"/>
      <c r="M269" s="188"/>
      <c r="N269" s="188"/>
      <c r="O269" s="188"/>
      <c r="P269" s="188"/>
      <c r="Q269" s="188"/>
      <c r="R269" s="188"/>
      <c r="S269" s="188"/>
      <c r="T269" s="188"/>
      <c r="U269" s="188"/>
      <c r="V269" s="188"/>
      <c r="W269" s="188"/>
      <c r="X269" s="188"/>
      <c r="Y269" s="188"/>
      <c r="Z269" s="188"/>
      <c r="AA269" s="187"/>
    </row>
    <row r="270" spans="1:27" s="186" customFormat="1" ht="8.1" customHeight="1" x14ac:dyDescent="0.25">
      <c r="A270" s="772" t="s">
        <v>1020</v>
      </c>
      <c r="B270" s="773"/>
      <c r="C270" s="790" t="s">
        <v>1023</v>
      </c>
      <c r="D270" s="791"/>
      <c r="E270" s="791"/>
      <c r="F270" s="791"/>
      <c r="G270" s="792"/>
      <c r="H270" s="187" t="s">
        <v>655</v>
      </c>
      <c r="I270" s="188"/>
      <c r="J270" s="236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  <c r="Z270" s="188"/>
      <c r="AA270" s="187"/>
    </row>
    <row r="271" spans="1:27" s="186" customFormat="1" ht="8.1" customHeight="1" x14ac:dyDescent="0.25">
      <c r="A271" s="772" t="s">
        <v>1024</v>
      </c>
      <c r="B271" s="773"/>
      <c r="C271" s="793" t="s">
        <v>1001</v>
      </c>
      <c r="D271" s="794"/>
      <c r="E271" s="794"/>
      <c r="F271" s="794"/>
      <c r="G271" s="795"/>
      <c r="H271" s="187" t="s">
        <v>655</v>
      </c>
      <c r="I271" s="188"/>
      <c r="J271" s="236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  <c r="AA271" s="187"/>
    </row>
    <row r="272" spans="1:27" s="186" customFormat="1" ht="16.5" customHeight="1" x14ac:dyDescent="0.25">
      <c r="A272" s="772" t="s">
        <v>1025</v>
      </c>
      <c r="B272" s="773"/>
      <c r="C272" s="790" t="s">
        <v>1026</v>
      </c>
      <c r="D272" s="791"/>
      <c r="E272" s="791"/>
      <c r="F272" s="791"/>
      <c r="G272" s="792"/>
      <c r="H272" s="187" t="s">
        <v>655</v>
      </c>
      <c r="I272" s="188"/>
      <c r="J272" s="236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88"/>
      <c r="V272" s="188"/>
      <c r="W272" s="188"/>
      <c r="X272" s="188"/>
      <c r="Y272" s="188"/>
      <c r="Z272" s="188"/>
      <c r="AA272" s="187"/>
    </row>
    <row r="273" spans="1:27" s="186" customFormat="1" ht="8.1" customHeight="1" x14ac:dyDescent="0.25">
      <c r="A273" s="772" t="s">
        <v>1027</v>
      </c>
      <c r="B273" s="773"/>
      <c r="C273" s="793" t="s">
        <v>1001</v>
      </c>
      <c r="D273" s="794"/>
      <c r="E273" s="794"/>
      <c r="F273" s="794"/>
      <c r="G273" s="795"/>
      <c r="H273" s="187" t="s">
        <v>655</v>
      </c>
      <c r="I273" s="188"/>
      <c r="J273" s="236"/>
      <c r="K273" s="188"/>
      <c r="L273" s="188"/>
      <c r="M273" s="188"/>
      <c r="N273" s="188"/>
      <c r="O273" s="188"/>
      <c r="P273" s="188"/>
      <c r="Q273" s="188"/>
      <c r="R273" s="188"/>
      <c r="S273" s="188"/>
      <c r="T273" s="188"/>
      <c r="U273" s="188"/>
      <c r="V273" s="188"/>
      <c r="W273" s="188"/>
      <c r="X273" s="188"/>
      <c r="Y273" s="188"/>
      <c r="Z273" s="188"/>
      <c r="AA273" s="187"/>
    </row>
    <row r="274" spans="1:27" s="186" customFormat="1" ht="8.1" customHeight="1" x14ac:dyDescent="0.25">
      <c r="A274" s="772" t="s">
        <v>1028</v>
      </c>
      <c r="B274" s="773"/>
      <c r="C274" s="793" t="s">
        <v>669</v>
      </c>
      <c r="D274" s="794"/>
      <c r="E274" s="794"/>
      <c r="F274" s="794"/>
      <c r="G274" s="795"/>
      <c r="H274" s="187" t="s">
        <v>655</v>
      </c>
      <c r="I274" s="188"/>
      <c r="J274" s="236"/>
      <c r="K274" s="188"/>
      <c r="L274" s="188"/>
      <c r="M274" s="188"/>
      <c r="N274" s="188"/>
      <c r="O274" s="188"/>
      <c r="P274" s="188"/>
      <c r="Q274" s="188"/>
      <c r="R274" s="188"/>
      <c r="S274" s="188"/>
      <c r="T274" s="188"/>
      <c r="U274" s="188"/>
      <c r="V274" s="188"/>
      <c r="W274" s="188"/>
      <c r="X274" s="188"/>
      <c r="Y274" s="188"/>
      <c r="Z274" s="188"/>
      <c r="AA274" s="187"/>
    </row>
    <row r="275" spans="1:27" s="186" customFormat="1" ht="8.1" customHeight="1" x14ac:dyDescent="0.25">
      <c r="A275" s="772" t="s">
        <v>1029</v>
      </c>
      <c r="B275" s="773"/>
      <c r="C275" s="799" t="s">
        <v>1001</v>
      </c>
      <c r="D275" s="800"/>
      <c r="E275" s="800"/>
      <c r="F275" s="800"/>
      <c r="G275" s="801"/>
      <c r="H275" s="187" t="s">
        <v>655</v>
      </c>
      <c r="I275" s="188"/>
      <c r="J275" s="236"/>
      <c r="K275" s="188"/>
      <c r="L275" s="188"/>
      <c r="M275" s="188"/>
      <c r="N275" s="188"/>
      <c r="O275" s="188"/>
      <c r="P275" s="188"/>
      <c r="Q275" s="188"/>
      <c r="R275" s="188"/>
      <c r="S275" s="188"/>
      <c r="T275" s="188"/>
      <c r="U275" s="188"/>
      <c r="V275" s="188"/>
      <c r="W275" s="188"/>
      <c r="X275" s="188"/>
      <c r="Y275" s="188"/>
      <c r="Z275" s="188"/>
      <c r="AA275" s="187"/>
    </row>
    <row r="276" spans="1:27" s="186" customFormat="1" ht="8.1" customHeight="1" x14ac:dyDescent="0.25">
      <c r="A276" s="772" t="s">
        <v>1030</v>
      </c>
      <c r="B276" s="773"/>
      <c r="C276" s="793" t="s">
        <v>671</v>
      </c>
      <c r="D276" s="794"/>
      <c r="E276" s="794"/>
      <c r="F276" s="794"/>
      <c r="G276" s="795"/>
      <c r="H276" s="187" t="s">
        <v>655</v>
      </c>
      <c r="I276" s="188"/>
      <c r="J276" s="236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  <c r="W276" s="188"/>
      <c r="X276" s="188"/>
      <c r="Y276" s="188"/>
      <c r="Z276" s="188"/>
      <c r="AA276" s="187"/>
    </row>
    <row r="277" spans="1:27" s="186" customFormat="1" ht="8.1" customHeight="1" x14ac:dyDescent="0.25">
      <c r="A277" s="772" t="s">
        <v>1031</v>
      </c>
      <c r="B277" s="773"/>
      <c r="C277" s="799" t="s">
        <v>1001</v>
      </c>
      <c r="D277" s="800"/>
      <c r="E277" s="800"/>
      <c r="F277" s="800"/>
      <c r="G277" s="801"/>
      <c r="H277" s="187" t="s">
        <v>655</v>
      </c>
      <c r="I277" s="188"/>
      <c r="J277" s="236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  <c r="W277" s="188"/>
      <c r="X277" s="188"/>
      <c r="Y277" s="188"/>
      <c r="Z277" s="188"/>
      <c r="AA277" s="187"/>
    </row>
    <row r="278" spans="1:27" s="186" customFormat="1" ht="8.1" customHeight="1" x14ac:dyDescent="0.25">
      <c r="A278" s="772" t="s">
        <v>1032</v>
      </c>
      <c r="B278" s="773"/>
      <c r="C278" s="790" t="s">
        <v>1033</v>
      </c>
      <c r="D278" s="791"/>
      <c r="E278" s="791"/>
      <c r="F278" s="791"/>
      <c r="G278" s="792"/>
      <c r="H278" s="187" t="s">
        <v>655</v>
      </c>
      <c r="I278" s="188"/>
      <c r="J278" s="236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/>
      <c r="W278" s="188"/>
      <c r="X278" s="188"/>
      <c r="Y278" s="188"/>
      <c r="Z278" s="188"/>
      <c r="AA278" s="187"/>
    </row>
    <row r="279" spans="1:27" s="186" customFormat="1" ht="8.1" customHeight="1" x14ac:dyDescent="0.25">
      <c r="A279" s="772" t="s">
        <v>1034</v>
      </c>
      <c r="B279" s="773"/>
      <c r="C279" s="793" t="s">
        <v>1001</v>
      </c>
      <c r="D279" s="794"/>
      <c r="E279" s="794"/>
      <c r="F279" s="794"/>
      <c r="G279" s="795"/>
      <c r="H279" s="187" t="s">
        <v>655</v>
      </c>
      <c r="I279" s="188"/>
      <c r="J279" s="236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8"/>
      <c r="Z279" s="188"/>
      <c r="AA279" s="187"/>
    </row>
    <row r="280" spans="1:27" s="186" customFormat="1" ht="8.1" customHeight="1" x14ac:dyDescent="0.25">
      <c r="A280" s="772" t="s">
        <v>1035</v>
      </c>
      <c r="B280" s="773"/>
      <c r="C280" s="774" t="s">
        <v>1036</v>
      </c>
      <c r="D280" s="775"/>
      <c r="E280" s="775"/>
      <c r="F280" s="775"/>
      <c r="G280" s="776"/>
      <c r="H280" s="187" t="s">
        <v>655</v>
      </c>
      <c r="I280" s="188"/>
      <c r="J280" s="236">
        <v>69.42</v>
      </c>
      <c r="K280" s="188">
        <v>70.046999999999997</v>
      </c>
      <c r="L280" s="188"/>
      <c r="M280" s="188">
        <v>72.376999999999995</v>
      </c>
      <c r="N280" s="205">
        <f>M280*'Пр 15 (произв)'!$I$13/100</f>
        <v>74.548309999999987</v>
      </c>
      <c r="O280" s="205"/>
      <c r="P280" s="205">
        <f>N280*'Пр 15 (произв)'!$J$13/100</f>
        <v>77.530242399999992</v>
      </c>
      <c r="Q280" s="205"/>
      <c r="R280" s="205">
        <f>P280*'Пр 15 (произв)'!$K$13/100</f>
        <v>80.63145209599999</v>
      </c>
      <c r="S280" s="188"/>
      <c r="T280" s="188"/>
      <c r="U280" s="188"/>
      <c r="V280" s="188"/>
      <c r="W280" s="188"/>
      <c r="X280" s="188"/>
      <c r="Y280" s="188"/>
      <c r="Z280" s="188"/>
      <c r="AA280" s="187"/>
    </row>
    <row r="281" spans="1:27" s="186" customFormat="1" ht="8.1" customHeight="1" x14ac:dyDescent="0.25">
      <c r="A281" s="772" t="s">
        <v>1037</v>
      </c>
      <c r="B281" s="773"/>
      <c r="C281" s="790" t="s">
        <v>1038</v>
      </c>
      <c r="D281" s="791"/>
      <c r="E281" s="791"/>
      <c r="F281" s="791"/>
      <c r="G281" s="792"/>
      <c r="H281" s="187" t="s">
        <v>655</v>
      </c>
      <c r="I281" s="188"/>
      <c r="J281" s="236"/>
      <c r="K281" s="188"/>
      <c r="L281" s="188"/>
      <c r="M281" s="188"/>
      <c r="N281" s="188"/>
      <c r="O281" s="188"/>
      <c r="P281" s="188"/>
      <c r="Q281" s="188"/>
      <c r="R281" s="188"/>
      <c r="S281" s="188"/>
      <c r="T281" s="188"/>
      <c r="U281" s="188"/>
      <c r="V281" s="188"/>
      <c r="W281" s="188"/>
      <c r="X281" s="188"/>
      <c r="Y281" s="188"/>
      <c r="Z281" s="188"/>
      <c r="AA281" s="187"/>
    </row>
    <row r="282" spans="1:27" s="186" customFormat="1" ht="8.1" customHeight="1" x14ac:dyDescent="0.25">
      <c r="A282" s="772" t="s">
        <v>1039</v>
      </c>
      <c r="B282" s="773"/>
      <c r="C282" s="793" t="s">
        <v>1001</v>
      </c>
      <c r="D282" s="794"/>
      <c r="E282" s="794"/>
      <c r="F282" s="794"/>
      <c r="G282" s="795"/>
      <c r="H282" s="187" t="s">
        <v>655</v>
      </c>
      <c r="I282" s="188"/>
      <c r="J282" s="236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  <c r="W282" s="188"/>
      <c r="X282" s="188"/>
      <c r="Y282" s="188"/>
      <c r="Z282" s="188"/>
      <c r="AA282" s="187"/>
    </row>
    <row r="283" spans="1:27" s="186" customFormat="1" ht="8.1" customHeight="1" x14ac:dyDescent="0.25">
      <c r="A283" s="772" t="s">
        <v>1040</v>
      </c>
      <c r="B283" s="773"/>
      <c r="C283" s="790" t="s">
        <v>1041</v>
      </c>
      <c r="D283" s="791"/>
      <c r="E283" s="791"/>
      <c r="F283" s="791"/>
      <c r="G283" s="792"/>
      <c r="H283" s="187" t="s">
        <v>655</v>
      </c>
      <c r="I283" s="188"/>
      <c r="J283" s="236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88"/>
      <c r="Z283" s="188"/>
      <c r="AA283" s="187"/>
    </row>
    <row r="284" spans="1:27" s="186" customFormat="1" ht="8.1" customHeight="1" x14ac:dyDescent="0.25">
      <c r="A284" s="772" t="s">
        <v>1042</v>
      </c>
      <c r="B284" s="773"/>
      <c r="C284" s="793" t="s">
        <v>871</v>
      </c>
      <c r="D284" s="794"/>
      <c r="E284" s="794"/>
      <c r="F284" s="794"/>
      <c r="G284" s="795"/>
      <c r="H284" s="187" t="s">
        <v>655</v>
      </c>
      <c r="I284" s="188"/>
      <c r="J284" s="236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  <c r="W284" s="188"/>
      <c r="X284" s="188"/>
      <c r="Y284" s="188"/>
      <c r="Z284" s="188"/>
      <c r="AA284" s="187"/>
    </row>
    <row r="285" spans="1:27" s="186" customFormat="1" ht="8.1" customHeight="1" x14ac:dyDescent="0.25">
      <c r="A285" s="772" t="s">
        <v>1043</v>
      </c>
      <c r="B285" s="773"/>
      <c r="C285" s="799" t="s">
        <v>1001</v>
      </c>
      <c r="D285" s="800"/>
      <c r="E285" s="800"/>
      <c r="F285" s="800"/>
      <c r="G285" s="801"/>
      <c r="H285" s="187" t="s">
        <v>655</v>
      </c>
      <c r="I285" s="188"/>
      <c r="J285" s="236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  <c r="Z285" s="188"/>
      <c r="AA285" s="187"/>
    </row>
    <row r="286" spans="1:27" s="186" customFormat="1" ht="8.1" customHeight="1" x14ac:dyDescent="0.25">
      <c r="A286" s="772" t="s">
        <v>1044</v>
      </c>
      <c r="B286" s="773"/>
      <c r="C286" s="793" t="s">
        <v>1045</v>
      </c>
      <c r="D286" s="794"/>
      <c r="E286" s="794"/>
      <c r="F286" s="794"/>
      <c r="G286" s="795"/>
      <c r="H286" s="187" t="s">
        <v>655</v>
      </c>
      <c r="I286" s="188"/>
      <c r="J286" s="236"/>
      <c r="K286" s="188"/>
      <c r="L286" s="188"/>
      <c r="M286" s="188"/>
      <c r="N286" s="188"/>
      <c r="O286" s="188"/>
      <c r="P286" s="188"/>
      <c r="Q286" s="188"/>
      <c r="R286" s="188"/>
      <c r="S286" s="188"/>
      <c r="T286" s="188"/>
      <c r="U286" s="188"/>
      <c r="V286" s="188"/>
      <c r="W286" s="188"/>
      <c r="X286" s="188"/>
      <c r="Y286" s="188"/>
      <c r="Z286" s="188"/>
      <c r="AA286" s="187"/>
    </row>
    <row r="287" spans="1:27" s="186" customFormat="1" ht="8.1" customHeight="1" x14ac:dyDescent="0.25">
      <c r="A287" s="772" t="s">
        <v>1046</v>
      </c>
      <c r="B287" s="773"/>
      <c r="C287" s="799" t="s">
        <v>1001</v>
      </c>
      <c r="D287" s="800"/>
      <c r="E287" s="800"/>
      <c r="F287" s="800"/>
      <c r="G287" s="801"/>
      <c r="H287" s="187" t="s">
        <v>655</v>
      </c>
      <c r="I287" s="188"/>
      <c r="J287" s="236"/>
      <c r="K287" s="188"/>
      <c r="L287" s="188"/>
      <c r="M287" s="188"/>
      <c r="N287" s="188"/>
      <c r="O287" s="188"/>
      <c r="P287" s="188"/>
      <c r="Q287" s="188"/>
      <c r="R287" s="188"/>
      <c r="S287" s="188"/>
      <c r="T287" s="188"/>
      <c r="U287" s="188"/>
      <c r="V287" s="188"/>
      <c r="W287" s="188"/>
      <c r="X287" s="188"/>
      <c r="Y287" s="188"/>
      <c r="Z287" s="188"/>
      <c r="AA287" s="187"/>
    </row>
    <row r="288" spans="1:27" s="186" customFormat="1" ht="16.5" customHeight="1" x14ac:dyDescent="0.25">
      <c r="A288" s="772" t="s">
        <v>1047</v>
      </c>
      <c r="B288" s="773"/>
      <c r="C288" s="790" t="s">
        <v>1048</v>
      </c>
      <c r="D288" s="791"/>
      <c r="E288" s="791"/>
      <c r="F288" s="791"/>
      <c r="G288" s="792"/>
      <c r="H288" s="187" t="s">
        <v>655</v>
      </c>
      <c r="I288" s="188"/>
      <c r="J288" s="236"/>
      <c r="K288" s="188"/>
      <c r="L288" s="188"/>
      <c r="M288" s="188"/>
      <c r="N288" s="188"/>
      <c r="O288" s="188"/>
      <c r="P288" s="188"/>
      <c r="Q288" s="188"/>
      <c r="R288" s="188"/>
      <c r="S288" s="188"/>
      <c r="T288" s="188"/>
      <c r="U288" s="188"/>
      <c r="V288" s="188"/>
      <c r="W288" s="188"/>
      <c r="X288" s="188"/>
      <c r="Y288" s="188"/>
      <c r="Z288" s="188"/>
      <c r="AA288" s="187"/>
    </row>
    <row r="289" spans="1:27" s="186" customFormat="1" ht="8.1" customHeight="1" x14ac:dyDescent="0.25">
      <c r="A289" s="772" t="s">
        <v>1049</v>
      </c>
      <c r="B289" s="773"/>
      <c r="C289" s="793" t="s">
        <v>1001</v>
      </c>
      <c r="D289" s="794"/>
      <c r="E289" s="794"/>
      <c r="F289" s="794"/>
      <c r="G289" s="795"/>
      <c r="H289" s="187" t="s">
        <v>655</v>
      </c>
      <c r="I289" s="188"/>
      <c r="J289" s="236"/>
      <c r="K289" s="188"/>
      <c r="L289" s="188"/>
      <c r="M289" s="188"/>
      <c r="N289" s="188"/>
      <c r="O289" s="188"/>
      <c r="P289" s="188"/>
      <c r="Q289" s="188"/>
      <c r="R289" s="188"/>
      <c r="S289" s="188"/>
      <c r="T289" s="188"/>
      <c r="U289" s="188"/>
      <c r="V289" s="188"/>
      <c r="W289" s="188"/>
      <c r="X289" s="188"/>
      <c r="Y289" s="188"/>
      <c r="Z289" s="188"/>
      <c r="AA289" s="187"/>
    </row>
    <row r="290" spans="1:27" s="186" customFormat="1" ht="8.1" customHeight="1" x14ac:dyDescent="0.25">
      <c r="A290" s="772" t="s">
        <v>1050</v>
      </c>
      <c r="B290" s="773"/>
      <c r="C290" s="790" t="s">
        <v>1051</v>
      </c>
      <c r="D290" s="791"/>
      <c r="E290" s="791"/>
      <c r="F290" s="791"/>
      <c r="G290" s="792"/>
      <c r="H290" s="187" t="s">
        <v>655</v>
      </c>
      <c r="I290" s="188"/>
      <c r="J290" s="236"/>
      <c r="K290" s="188"/>
      <c r="L290" s="188"/>
      <c r="M290" s="188"/>
      <c r="N290" s="188"/>
      <c r="O290" s="188"/>
      <c r="P290" s="188"/>
      <c r="Q290" s="188"/>
      <c r="R290" s="188"/>
      <c r="S290" s="188"/>
      <c r="T290" s="188"/>
      <c r="U290" s="188"/>
      <c r="V290" s="188"/>
      <c r="W290" s="188"/>
      <c r="X290" s="188"/>
      <c r="Y290" s="188"/>
      <c r="Z290" s="188"/>
      <c r="AA290" s="187"/>
    </row>
    <row r="291" spans="1:27" s="186" customFormat="1" ht="8.1" customHeight="1" x14ac:dyDescent="0.25">
      <c r="A291" s="772" t="s">
        <v>1052</v>
      </c>
      <c r="B291" s="773"/>
      <c r="C291" s="793" t="s">
        <v>1001</v>
      </c>
      <c r="D291" s="794"/>
      <c r="E291" s="794"/>
      <c r="F291" s="794"/>
      <c r="G291" s="795"/>
      <c r="H291" s="187" t="s">
        <v>655</v>
      </c>
      <c r="I291" s="188"/>
      <c r="J291" s="236"/>
      <c r="K291" s="188"/>
      <c r="L291" s="188"/>
      <c r="M291" s="188"/>
      <c r="N291" s="188"/>
      <c r="O291" s="188"/>
      <c r="P291" s="188"/>
      <c r="Q291" s="188"/>
      <c r="R291" s="188"/>
      <c r="S291" s="188"/>
      <c r="T291" s="188"/>
      <c r="U291" s="188"/>
      <c r="V291" s="188"/>
      <c r="W291" s="188"/>
      <c r="X291" s="188"/>
      <c r="Y291" s="188"/>
      <c r="Z291" s="188"/>
      <c r="AA291" s="187"/>
    </row>
    <row r="292" spans="1:27" s="186" customFormat="1" ht="8.1" customHeight="1" x14ac:dyDescent="0.25">
      <c r="A292" s="772" t="s">
        <v>1053</v>
      </c>
      <c r="B292" s="773"/>
      <c r="C292" s="790" t="s">
        <v>1054</v>
      </c>
      <c r="D292" s="791"/>
      <c r="E292" s="791"/>
      <c r="F292" s="791"/>
      <c r="G292" s="792"/>
      <c r="H292" s="187" t="s">
        <v>655</v>
      </c>
      <c r="I292" s="188"/>
      <c r="J292" s="236"/>
      <c r="K292" s="188"/>
      <c r="L292" s="188"/>
      <c r="M292" s="188"/>
      <c r="N292" s="188"/>
      <c r="O292" s="188"/>
      <c r="P292" s="188"/>
      <c r="Q292" s="188"/>
      <c r="R292" s="188"/>
      <c r="S292" s="188"/>
      <c r="T292" s="188"/>
      <c r="U292" s="188"/>
      <c r="V292" s="188"/>
      <c r="W292" s="188"/>
      <c r="X292" s="188"/>
      <c r="Y292" s="188"/>
      <c r="Z292" s="188"/>
      <c r="AA292" s="187"/>
    </row>
    <row r="293" spans="1:27" s="186" customFormat="1" ht="8.1" customHeight="1" x14ac:dyDescent="0.25">
      <c r="A293" s="772" t="s">
        <v>1055</v>
      </c>
      <c r="B293" s="773"/>
      <c r="C293" s="793" t="s">
        <v>1001</v>
      </c>
      <c r="D293" s="794"/>
      <c r="E293" s="794"/>
      <c r="F293" s="794"/>
      <c r="G293" s="795"/>
      <c r="H293" s="187" t="s">
        <v>655</v>
      </c>
      <c r="I293" s="188"/>
      <c r="J293" s="236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  <c r="U293" s="188"/>
      <c r="V293" s="188"/>
      <c r="W293" s="188"/>
      <c r="X293" s="188"/>
      <c r="Y293" s="188"/>
      <c r="Z293" s="188"/>
      <c r="AA293" s="187"/>
    </row>
    <row r="294" spans="1:27" s="186" customFormat="1" ht="8.1" customHeight="1" x14ac:dyDescent="0.25">
      <c r="A294" s="772" t="s">
        <v>1056</v>
      </c>
      <c r="B294" s="773"/>
      <c r="C294" s="790" t="s">
        <v>1057</v>
      </c>
      <c r="D294" s="791"/>
      <c r="E294" s="791"/>
      <c r="F294" s="791"/>
      <c r="G294" s="792"/>
      <c r="H294" s="187" t="s">
        <v>655</v>
      </c>
      <c r="I294" s="188"/>
      <c r="J294" s="236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  <c r="W294" s="188"/>
      <c r="X294" s="188"/>
      <c r="Y294" s="188"/>
      <c r="Z294" s="188"/>
      <c r="AA294" s="187"/>
    </row>
    <row r="295" spans="1:27" s="186" customFormat="1" ht="8.1" customHeight="1" x14ac:dyDescent="0.25">
      <c r="A295" s="772" t="s">
        <v>1058</v>
      </c>
      <c r="B295" s="773"/>
      <c r="C295" s="793" t="s">
        <v>1001</v>
      </c>
      <c r="D295" s="794"/>
      <c r="E295" s="794"/>
      <c r="F295" s="794"/>
      <c r="G295" s="795"/>
      <c r="H295" s="187" t="s">
        <v>655</v>
      </c>
      <c r="I295" s="188"/>
      <c r="J295" s="236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  <c r="W295" s="188"/>
      <c r="X295" s="188"/>
      <c r="Y295" s="188"/>
      <c r="Z295" s="188"/>
      <c r="AA295" s="187"/>
    </row>
    <row r="296" spans="1:27" s="186" customFormat="1" ht="8.1" customHeight="1" x14ac:dyDescent="0.25">
      <c r="A296" s="772" t="s">
        <v>1059</v>
      </c>
      <c r="B296" s="773"/>
      <c r="C296" s="790" t="s">
        <v>1060</v>
      </c>
      <c r="D296" s="791"/>
      <c r="E296" s="791"/>
      <c r="F296" s="791"/>
      <c r="G296" s="792"/>
      <c r="H296" s="187" t="s">
        <v>655</v>
      </c>
      <c r="I296" s="188"/>
      <c r="J296" s="236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/>
      <c r="W296" s="188"/>
      <c r="X296" s="188"/>
      <c r="Y296" s="188"/>
      <c r="Z296" s="188"/>
      <c r="AA296" s="187"/>
    </row>
    <row r="297" spans="1:27" s="186" customFormat="1" ht="8.1" customHeight="1" x14ac:dyDescent="0.25">
      <c r="A297" s="772" t="s">
        <v>1061</v>
      </c>
      <c r="B297" s="773"/>
      <c r="C297" s="793" t="s">
        <v>1001</v>
      </c>
      <c r="D297" s="794"/>
      <c r="E297" s="794"/>
      <c r="F297" s="794"/>
      <c r="G297" s="795"/>
      <c r="H297" s="187" t="s">
        <v>655</v>
      </c>
      <c r="I297" s="188"/>
      <c r="J297" s="236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  <c r="AA297" s="187"/>
    </row>
    <row r="298" spans="1:27" s="186" customFormat="1" ht="16.5" customHeight="1" x14ac:dyDescent="0.25">
      <c r="A298" s="772" t="s">
        <v>1062</v>
      </c>
      <c r="B298" s="773"/>
      <c r="C298" s="790" t="s">
        <v>1063</v>
      </c>
      <c r="D298" s="791"/>
      <c r="E298" s="791"/>
      <c r="F298" s="791"/>
      <c r="G298" s="792"/>
      <c r="H298" s="187" t="s">
        <v>655</v>
      </c>
      <c r="I298" s="188"/>
      <c r="J298" s="236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  <c r="Z298" s="188"/>
      <c r="AA298" s="187"/>
    </row>
    <row r="299" spans="1:27" s="186" customFormat="1" ht="8.1" customHeight="1" x14ac:dyDescent="0.25">
      <c r="A299" s="772" t="s">
        <v>1064</v>
      </c>
      <c r="B299" s="773"/>
      <c r="C299" s="793" t="s">
        <v>1001</v>
      </c>
      <c r="D299" s="794"/>
      <c r="E299" s="794"/>
      <c r="F299" s="794"/>
      <c r="G299" s="795"/>
      <c r="H299" s="187" t="s">
        <v>655</v>
      </c>
      <c r="I299" s="188"/>
      <c r="J299" s="236"/>
      <c r="K299" s="188"/>
      <c r="L299" s="188"/>
      <c r="M299" s="188"/>
      <c r="N299" s="188"/>
      <c r="O299" s="188"/>
      <c r="P299" s="188"/>
      <c r="Q299" s="188"/>
      <c r="R299" s="188"/>
      <c r="S299" s="188"/>
      <c r="T299" s="188"/>
      <c r="U299" s="188"/>
      <c r="V299" s="188"/>
      <c r="W299" s="188"/>
      <c r="X299" s="188"/>
      <c r="Y299" s="188"/>
      <c r="Z299" s="188"/>
      <c r="AA299" s="187"/>
    </row>
    <row r="300" spans="1:27" s="186" customFormat="1" ht="8.1" customHeight="1" x14ac:dyDescent="0.25">
      <c r="A300" s="772" t="s">
        <v>1065</v>
      </c>
      <c r="B300" s="773"/>
      <c r="C300" s="790" t="s">
        <v>1066</v>
      </c>
      <c r="D300" s="791"/>
      <c r="E300" s="791"/>
      <c r="F300" s="791"/>
      <c r="G300" s="792"/>
      <c r="H300" s="187" t="s">
        <v>655</v>
      </c>
      <c r="I300" s="188"/>
      <c r="J300" s="236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  <c r="W300" s="188"/>
      <c r="X300" s="188"/>
      <c r="Y300" s="188"/>
      <c r="Z300" s="188"/>
      <c r="AA300" s="187"/>
    </row>
    <row r="301" spans="1:27" s="186" customFormat="1" ht="8.1" customHeight="1" x14ac:dyDescent="0.25">
      <c r="A301" s="772" t="s">
        <v>1067</v>
      </c>
      <c r="B301" s="773"/>
      <c r="C301" s="793" t="s">
        <v>1001</v>
      </c>
      <c r="D301" s="794"/>
      <c r="E301" s="794"/>
      <c r="F301" s="794"/>
      <c r="G301" s="795"/>
      <c r="H301" s="187" t="s">
        <v>655</v>
      </c>
      <c r="I301" s="188"/>
      <c r="J301" s="236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  <c r="Y301" s="188"/>
      <c r="Z301" s="188"/>
      <c r="AA301" s="187"/>
    </row>
    <row r="302" spans="1:27" s="186" customFormat="1" ht="17.100000000000001" customHeight="1" x14ac:dyDescent="0.25">
      <c r="A302" s="772" t="s">
        <v>1068</v>
      </c>
      <c r="B302" s="773"/>
      <c r="C302" s="774" t="s">
        <v>1069</v>
      </c>
      <c r="D302" s="775"/>
      <c r="E302" s="775"/>
      <c r="F302" s="775"/>
      <c r="G302" s="776"/>
      <c r="H302" s="187" t="s">
        <v>1070</v>
      </c>
      <c r="I302" s="188"/>
      <c r="J302" s="236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  <c r="W302" s="188"/>
      <c r="X302" s="188"/>
      <c r="Y302" s="188"/>
      <c r="Z302" s="188"/>
      <c r="AA302" s="187"/>
    </row>
    <row r="303" spans="1:27" s="186" customFormat="1" ht="8.1" customHeight="1" x14ac:dyDescent="0.25">
      <c r="A303" s="772" t="s">
        <v>1071</v>
      </c>
      <c r="B303" s="773"/>
      <c r="C303" s="790" t="s">
        <v>1072</v>
      </c>
      <c r="D303" s="791"/>
      <c r="E303" s="791"/>
      <c r="F303" s="791"/>
      <c r="G303" s="792"/>
      <c r="H303" s="187" t="s">
        <v>1070</v>
      </c>
      <c r="I303" s="188"/>
      <c r="J303" s="236"/>
      <c r="K303" s="188"/>
      <c r="L303" s="188"/>
      <c r="M303" s="188"/>
      <c r="N303" s="188"/>
      <c r="O303" s="188"/>
      <c r="P303" s="188"/>
      <c r="Q303" s="188"/>
      <c r="R303" s="188"/>
      <c r="S303" s="188"/>
      <c r="T303" s="188"/>
      <c r="U303" s="188"/>
      <c r="V303" s="188"/>
      <c r="W303" s="188"/>
      <c r="X303" s="188"/>
      <c r="Y303" s="188"/>
      <c r="Z303" s="188"/>
      <c r="AA303" s="187"/>
    </row>
    <row r="304" spans="1:27" s="186" customFormat="1" ht="17.100000000000001" customHeight="1" x14ac:dyDescent="0.25">
      <c r="A304" s="772" t="s">
        <v>1073</v>
      </c>
      <c r="B304" s="773"/>
      <c r="C304" s="790" t="s">
        <v>1074</v>
      </c>
      <c r="D304" s="791"/>
      <c r="E304" s="791"/>
      <c r="F304" s="791"/>
      <c r="G304" s="792"/>
      <c r="H304" s="187" t="s">
        <v>1070</v>
      </c>
      <c r="I304" s="188"/>
      <c r="J304" s="236"/>
      <c r="K304" s="188"/>
      <c r="L304" s="188"/>
      <c r="M304" s="188"/>
      <c r="N304" s="188"/>
      <c r="O304" s="188"/>
      <c r="P304" s="188"/>
      <c r="Q304" s="188"/>
      <c r="R304" s="188"/>
      <c r="S304" s="188"/>
      <c r="T304" s="188"/>
      <c r="U304" s="188"/>
      <c r="V304" s="188"/>
      <c r="W304" s="188"/>
      <c r="X304" s="188"/>
      <c r="Y304" s="188"/>
      <c r="Z304" s="188"/>
      <c r="AA304" s="187"/>
    </row>
    <row r="305" spans="1:27" s="186" customFormat="1" ht="17.100000000000001" customHeight="1" x14ac:dyDescent="0.25">
      <c r="A305" s="772" t="s">
        <v>1075</v>
      </c>
      <c r="B305" s="773"/>
      <c r="C305" s="790" t="s">
        <v>1076</v>
      </c>
      <c r="D305" s="791"/>
      <c r="E305" s="791"/>
      <c r="F305" s="791"/>
      <c r="G305" s="792"/>
      <c r="H305" s="187" t="s">
        <v>1070</v>
      </c>
      <c r="I305" s="188"/>
      <c r="J305" s="236"/>
      <c r="K305" s="188"/>
      <c r="L305" s="188"/>
      <c r="M305" s="188"/>
      <c r="N305" s="188"/>
      <c r="O305" s="188"/>
      <c r="P305" s="188"/>
      <c r="Q305" s="188"/>
      <c r="R305" s="188"/>
      <c r="S305" s="188"/>
      <c r="T305" s="188"/>
      <c r="U305" s="188"/>
      <c r="V305" s="188"/>
      <c r="W305" s="188"/>
      <c r="X305" s="188"/>
      <c r="Y305" s="188"/>
      <c r="Z305" s="188"/>
      <c r="AA305" s="187"/>
    </row>
    <row r="306" spans="1:27" s="186" customFormat="1" ht="17.100000000000001" customHeight="1" x14ac:dyDescent="0.25">
      <c r="A306" s="772" t="s">
        <v>1077</v>
      </c>
      <c r="B306" s="773"/>
      <c r="C306" s="790" t="s">
        <v>1078</v>
      </c>
      <c r="D306" s="791"/>
      <c r="E306" s="791"/>
      <c r="F306" s="791"/>
      <c r="G306" s="792"/>
      <c r="H306" s="187" t="s">
        <v>1070</v>
      </c>
      <c r="I306" s="188"/>
      <c r="J306" s="236"/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  <c r="U306" s="188"/>
      <c r="V306" s="188"/>
      <c r="W306" s="188"/>
      <c r="X306" s="188"/>
      <c r="Y306" s="188"/>
      <c r="Z306" s="188"/>
      <c r="AA306" s="187"/>
    </row>
    <row r="307" spans="1:27" s="186" customFormat="1" ht="8.1" customHeight="1" x14ac:dyDescent="0.25">
      <c r="A307" s="772" t="s">
        <v>1079</v>
      </c>
      <c r="B307" s="773"/>
      <c r="C307" s="790" t="s">
        <v>1080</v>
      </c>
      <c r="D307" s="791"/>
      <c r="E307" s="791"/>
      <c r="F307" s="791"/>
      <c r="G307" s="792"/>
      <c r="H307" s="187" t="s">
        <v>1070</v>
      </c>
      <c r="I307" s="188"/>
      <c r="J307" s="236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8"/>
      <c r="AA307" s="187"/>
    </row>
    <row r="308" spans="1:27" s="186" customFormat="1" ht="8.1" customHeight="1" x14ac:dyDescent="0.25">
      <c r="A308" s="772" t="s">
        <v>1081</v>
      </c>
      <c r="B308" s="773"/>
      <c r="C308" s="790" t="s">
        <v>1082</v>
      </c>
      <c r="D308" s="791"/>
      <c r="E308" s="791"/>
      <c r="F308" s="791"/>
      <c r="G308" s="792"/>
      <c r="H308" s="187" t="s">
        <v>1070</v>
      </c>
      <c r="I308" s="188"/>
      <c r="J308" s="236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8"/>
      <c r="AA308" s="187"/>
    </row>
    <row r="309" spans="1:27" s="186" customFormat="1" ht="8.1" customHeight="1" x14ac:dyDescent="0.25">
      <c r="A309" s="772" t="s">
        <v>1083</v>
      </c>
      <c r="B309" s="773"/>
      <c r="C309" s="790" t="s">
        <v>1084</v>
      </c>
      <c r="D309" s="791"/>
      <c r="E309" s="791"/>
      <c r="F309" s="791"/>
      <c r="G309" s="792"/>
      <c r="H309" s="187" t="s">
        <v>1070</v>
      </c>
      <c r="I309" s="188"/>
      <c r="J309" s="236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8"/>
      <c r="AA309" s="187"/>
    </row>
    <row r="310" spans="1:27" s="186" customFormat="1" ht="8.1" customHeight="1" x14ac:dyDescent="0.25">
      <c r="A310" s="772" t="s">
        <v>1085</v>
      </c>
      <c r="B310" s="773"/>
      <c r="C310" s="790" t="s">
        <v>1086</v>
      </c>
      <c r="D310" s="791"/>
      <c r="E310" s="791"/>
      <c r="F310" s="791"/>
      <c r="G310" s="792"/>
      <c r="H310" s="187" t="s">
        <v>1070</v>
      </c>
      <c r="I310" s="188"/>
      <c r="J310" s="236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8"/>
      <c r="AA310" s="187"/>
    </row>
    <row r="311" spans="1:27" s="186" customFormat="1" ht="8.1" customHeight="1" x14ac:dyDescent="0.25">
      <c r="A311" s="772" t="s">
        <v>1087</v>
      </c>
      <c r="B311" s="773"/>
      <c r="C311" s="790" t="s">
        <v>1088</v>
      </c>
      <c r="D311" s="791"/>
      <c r="E311" s="791"/>
      <c r="F311" s="791"/>
      <c r="G311" s="792"/>
      <c r="H311" s="187" t="s">
        <v>1070</v>
      </c>
      <c r="I311" s="188"/>
      <c r="J311" s="236"/>
      <c r="K311" s="188"/>
      <c r="L311" s="188"/>
      <c r="M311" s="188"/>
      <c r="N311" s="188"/>
      <c r="O311" s="188"/>
      <c r="P311" s="188"/>
      <c r="Q311" s="188"/>
      <c r="R311" s="188"/>
      <c r="S311" s="188"/>
      <c r="T311" s="188"/>
      <c r="U311" s="188"/>
      <c r="V311" s="188"/>
      <c r="W311" s="188"/>
      <c r="X311" s="188"/>
      <c r="Y311" s="188"/>
      <c r="Z311" s="188"/>
      <c r="AA311" s="187"/>
    </row>
    <row r="312" spans="1:27" s="186" customFormat="1" ht="16.5" customHeight="1" x14ac:dyDescent="0.25">
      <c r="A312" s="772" t="s">
        <v>1089</v>
      </c>
      <c r="B312" s="773"/>
      <c r="C312" s="790" t="s">
        <v>1090</v>
      </c>
      <c r="D312" s="791"/>
      <c r="E312" s="791"/>
      <c r="F312" s="791"/>
      <c r="G312" s="792"/>
      <c r="H312" s="187" t="s">
        <v>1070</v>
      </c>
      <c r="I312" s="188"/>
      <c r="J312" s="236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188"/>
      <c r="Z312" s="188"/>
      <c r="AA312" s="187"/>
    </row>
    <row r="313" spans="1:27" s="186" customFormat="1" ht="8.1" customHeight="1" x14ac:dyDescent="0.25">
      <c r="A313" s="772" t="s">
        <v>1091</v>
      </c>
      <c r="B313" s="773"/>
      <c r="C313" s="793" t="s">
        <v>669</v>
      </c>
      <c r="D313" s="794"/>
      <c r="E313" s="794"/>
      <c r="F313" s="794"/>
      <c r="G313" s="795"/>
      <c r="H313" s="187" t="s">
        <v>1070</v>
      </c>
      <c r="I313" s="188"/>
      <c r="J313" s="236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  <c r="Y313" s="188"/>
      <c r="Z313" s="188"/>
      <c r="AA313" s="187"/>
    </row>
    <row r="314" spans="1:27" s="186" customFormat="1" ht="9" customHeight="1" thickBot="1" x14ac:dyDescent="0.3">
      <c r="A314" s="807" t="s">
        <v>1092</v>
      </c>
      <c r="B314" s="808"/>
      <c r="C314" s="843" t="s">
        <v>671</v>
      </c>
      <c r="D314" s="844"/>
      <c r="E314" s="844"/>
      <c r="F314" s="844"/>
      <c r="G314" s="845"/>
      <c r="H314" s="197" t="s">
        <v>1070</v>
      </c>
      <c r="I314" s="198"/>
      <c r="J314" s="391"/>
      <c r="K314" s="198"/>
      <c r="L314" s="198"/>
      <c r="M314" s="198"/>
      <c r="N314" s="198"/>
      <c r="O314" s="198"/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  <c r="Z314" s="198"/>
      <c r="AA314" s="197"/>
    </row>
    <row r="315" spans="1:27" s="186" customFormat="1" ht="10.5" customHeight="1" thickBot="1" x14ac:dyDescent="0.25">
      <c r="A315" s="846" t="s">
        <v>1093</v>
      </c>
      <c r="B315" s="847"/>
      <c r="C315" s="847"/>
      <c r="D315" s="847"/>
      <c r="E315" s="847"/>
      <c r="F315" s="847"/>
      <c r="G315" s="847"/>
      <c r="H315" s="847"/>
      <c r="I315" s="847"/>
      <c r="J315" s="847"/>
      <c r="K315" s="847"/>
      <c r="L315" s="847"/>
      <c r="M315" s="847"/>
      <c r="N315" s="847"/>
      <c r="O315" s="847"/>
      <c r="P315" s="847"/>
      <c r="Q315" s="847"/>
      <c r="R315" s="847"/>
      <c r="S315" s="847"/>
      <c r="T315" s="847"/>
      <c r="U315" s="847"/>
      <c r="V315" s="847"/>
      <c r="W315" s="847"/>
      <c r="X315" s="847"/>
      <c r="Y315" s="847"/>
      <c r="Z315" s="847"/>
      <c r="AA315" s="848"/>
    </row>
    <row r="316" spans="1:27" s="413" customFormat="1" ht="9.75" customHeight="1" x14ac:dyDescent="0.25">
      <c r="A316" s="802" t="s">
        <v>1094</v>
      </c>
      <c r="B316" s="803"/>
      <c r="C316" s="817" t="s">
        <v>1095</v>
      </c>
      <c r="D316" s="818"/>
      <c r="E316" s="818"/>
      <c r="F316" s="818"/>
      <c r="G316" s="819"/>
      <c r="H316" s="409" t="s">
        <v>828</v>
      </c>
      <c r="I316" s="410" t="s">
        <v>1096</v>
      </c>
      <c r="J316" s="411" t="s">
        <v>1096</v>
      </c>
      <c r="K316" s="410" t="s">
        <v>1096</v>
      </c>
      <c r="L316" s="410" t="s">
        <v>1096</v>
      </c>
      <c r="M316" s="410" t="s">
        <v>1096</v>
      </c>
      <c r="N316" s="410"/>
      <c r="O316" s="410"/>
      <c r="P316" s="410"/>
      <c r="Q316" s="410"/>
      <c r="R316" s="410"/>
      <c r="S316" s="410"/>
      <c r="T316" s="410"/>
      <c r="U316" s="410"/>
      <c r="V316" s="410"/>
      <c r="W316" s="410"/>
      <c r="X316" s="410"/>
      <c r="Y316" s="410"/>
      <c r="Z316" s="410" t="s">
        <v>1096</v>
      </c>
      <c r="AA316" s="409" t="s">
        <v>1096</v>
      </c>
    </row>
    <row r="317" spans="1:27" s="186" customFormat="1" ht="8.25" customHeight="1" x14ac:dyDescent="0.25">
      <c r="A317" s="772" t="s">
        <v>1097</v>
      </c>
      <c r="B317" s="773"/>
      <c r="C317" s="774" t="s">
        <v>1098</v>
      </c>
      <c r="D317" s="775"/>
      <c r="E317" s="775"/>
      <c r="F317" s="775"/>
      <c r="G317" s="776"/>
      <c r="H317" s="187" t="s">
        <v>116</v>
      </c>
      <c r="I317" s="188"/>
      <c r="J317" s="379">
        <v>32.700000000000003</v>
      </c>
      <c r="K317" s="200">
        <v>34.28</v>
      </c>
      <c r="L317" s="200"/>
      <c r="M317" s="200">
        <v>31.99</v>
      </c>
      <c r="N317" s="188">
        <v>35.86</v>
      </c>
      <c r="O317" s="188"/>
      <c r="P317" s="188">
        <f>N317</f>
        <v>35.86</v>
      </c>
      <c r="Q317" s="188"/>
      <c r="R317" s="188">
        <f>P317</f>
        <v>35.86</v>
      </c>
      <c r="S317" s="188"/>
      <c r="T317" s="188"/>
      <c r="U317" s="188"/>
      <c r="V317" s="188"/>
      <c r="W317" s="188"/>
      <c r="X317" s="188"/>
      <c r="Y317" s="188"/>
      <c r="Z317" s="236">
        <f t="shared" ref="Z317:Z321" si="105">N317+P317+R317</f>
        <v>107.58</v>
      </c>
      <c r="AA317" s="236">
        <f t="shared" ref="AA317:AA321" si="106">O317+Q317+S317</f>
        <v>0</v>
      </c>
    </row>
    <row r="318" spans="1:27" s="186" customFormat="1" ht="8.25" customHeight="1" x14ac:dyDescent="0.25">
      <c r="A318" s="772" t="s">
        <v>1099</v>
      </c>
      <c r="B318" s="773"/>
      <c r="C318" s="774" t="s">
        <v>1100</v>
      </c>
      <c r="D318" s="775"/>
      <c r="E318" s="775"/>
      <c r="F318" s="775"/>
      <c r="G318" s="776"/>
      <c r="H318" s="187" t="s">
        <v>1101</v>
      </c>
      <c r="I318" s="188"/>
      <c r="J318" s="379">
        <v>26</v>
      </c>
      <c r="K318" s="200">
        <v>32</v>
      </c>
      <c r="L318" s="200"/>
      <c r="M318" s="200">
        <v>36</v>
      </c>
      <c r="N318" s="188">
        <f>M318</f>
        <v>36</v>
      </c>
      <c r="O318" s="188"/>
      <c r="P318" s="188">
        <f>N318</f>
        <v>36</v>
      </c>
      <c r="Q318" s="188"/>
      <c r="R318" s="188">
        <f>P318</f>
        <v>36</v>
      </c>
      <c r="S318" s="188"/>
      <c r="T318" s="188"/>
      <c r="U318" s="188"/>
      <c r="V318" s="188"/>
      <c r="W318" s="188"/>
      <c r="X318" s="188"/>
      <c r="Y318" s="188"/>
      <c r="Z318" s="236">
        <f t="shared" si="105"/>
        <v>108</v>
      </c>
      <c r="AA318" s="236">
        <f t="shared" si="106"/>
        <v>0</v>
      </c>
    </row>
    <row r="319" spans="1:27" s="186" customFormat="1" ht="8.25" customHeight="1" x14ac:dyDescent="0.25">
      <c r="A319" s="772" t="s">
        <v>1102</v>
      </c>
      <c r="B319" s="773"/>
      <c r="C319" s="774" t="s">
        <v>1103</v>
      </c>
      <c r="D319" s="775"/>
      <c r="E319" s="775"/>
      <c r="F319" s="775"/>
      <c r="G319" s="776"/>
      <c r="H319" s="187" t="s">
        <v>116</v>
      </c>
      <c r="I319" s="188"/>
      <c r="J319" s="379">
        <f>J317</f>
        <v>32.700000000000003</v>
      </c>
      <c r="K319" s="200">
        <f>K317</f>
        <v>34.28</v>
      </c>
      <c r="L319" s="200"/>
      <c r="M319" s="200">
        <f>M317</f>
        <v>31.99</v>
      </c>
      <c r="N319" s="188">
        <f>N317</f>
        <v>35.86</v>
      </c>
      <c r="O319" s="188"/>
      <c r="P319" s="188">
        <f>N319</f>
        <v>35.86</v>
      </c>
      <c r="Q319" s="188"/>
      <c r="R319" s="188">
        <f>P319</f>
        <v>35.86</v>
      </c>
      <c r="S319" s="188"/>
      <c r="T319" s="188"/>
      <c r="U319" s="188"/>
      <c r="V319" s="188"/>
      <c r="W319" s="188"/>
      <c r="X319" s="188"/>
      <c r="Y319" s="188"/>
      <c r="Z319" s="236">
        <f t="shared" si="105"/>
        <v>107.58</v>
      </c>
      <c r="AA319" s="236">
        <f t="shared" si="106"/>
        <v>0</v>
      </c>
    </row>
    <row r="320" spans="1:27" s="186" customFormat="1" ht="8.25" customHeight="1" x14ac:dyDescent="0.25">
      <c r="A320" s="772" t="s">
        <v>1104</v>
      </c>
      <c r="B320" s="773"/>
      <c r="C320" s="774" t="s">
        <v>1105</v>
      </c>
      <c r="D320" s="775"/>
      <c r="E320" s="775"/>
      <c r="F320" s="775"/>
      <c r="G320" s="776"/>
      <c r="H320" s="187" t="s">
        <v>1101</v>
      </c>
      <c r="I320" s="188"/>
      <c r="J320" s="236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236">
        <f t="shared" si="105"/>
        <v>0</v>
      </c>
      <c r="AA320" s="236">
        <f t="shared" si="106"/>
        <v>0</v>
      </c>
    </row>
    <row r="321" spans="1:27" s="186" customFormat="1" ht="8.25" customHeight="1" x14ac:dyDescent="0.25">
      <c r="A321" s="772" t="s">
        <v>1106</v>
      </c>
      <c r="B321" s="773"/>
      <c r="C321" s="774" t="s">
        <v>1107</v>
      </c>
      <c r="D321" s="775"/>
      <c r="E321" s="775"/>
      <c r="F321" s="775"/>
      <c r="G321" s="776"/>
      <c r="H321" s="187" t="s">
        <v>1108</v>
      </c>
      <c r="I321" s="188"/>
      <c r="J321" s="191">
        <f>23711470/1000000</f>
        <v>23.711469999999998</v>
      </c>
      <c r="K321" s="191">
        <f>23894948/1000000</f>
        <v>23.894947999999999</v>
      </c>
      <c r="L321" s="188"/>
      <c r="M321" s="191">
        <f>25961090/1000000</f>
        <v>25.961089999999999</v>
      </c>
      <c r="N321" s="188">
        <v>24.475000000000001</v>
      </c>
      <c r="O321" s="188"/>
      <c r="P321" s="188">
        <f>N321</f>
        <v>24.475000000000001</v>
      </c>
      <c r="Q321" s="188"/>
      <c r="R321" s="188">
        <f>P321</f>
        <v>24.475000000000001</v>
      </c>
      <c r="S321" s="188"/>
      <c r="T321" s="188"/>
      <c r="U321" s="188"/>
      <c r="V321" s="188"/>
      <c r="W321" s="188"/>
      <c r="X321" s="188"/>
      <c r="Y321" s="188"/>
      <c r="Z321" s="236">
        <f t="shared" si="105"/>
        <v>73.425000000000011</v>
      </c>
      <c r="AA321" s="236">
        <f t="shared" si="106"/>
        <v>0</v>
      </c>
    </row>
    <row r="322" spans="1:27" s="186" customFormat="1" ht="8.25" customHeight="1" x14ac:dyDescent="0.25">
      <c r="A322" s="772" t="s">
        <v>1109</v>
      </c>
      <c r="B322" s="773"/>
      <c r="C322" s="774" t="s">
        <v>1110</v>
      </c>
      <c r="D322" s="775"/>
      <c r="E322" s="775"/>
      <c r="F322" s="775"/>
      <c r="G322" s="776"/>
      <c r="H322" s="187" t="s">
        <v>828</v>
      </c>
      <c r="I322" s="188" t="s">
        <v>1096</v>
      </c>
      <c r="J322" s="188" t="s">
        <v>1096</v>
      </c>
      <c r="K322" s="188" t="s">
        <v>1096</v>
      </c>
      <c r="L322" s="188" t="s">
        <v>1096</v>
      </c>
      <c r="M322" s="188" t="s">
        <v>1096</v>
      </c>
      <c r="N322" s="188" t="s">
        <v>1096</v>
      </c>
      <c r="O322" s="188" t="s">
        <v>1096</v>
      </c>
      <c r="P322" s="188" t="s">
        <v>1096</v>
      </c>
      <c r="Q322" s="188" t="s">
        <v>1096</v>
      </c>
      <c r="R322" s="188" t="s">
        <v>1096</v>
      </c>
      <c r="S322" s="188" t="s">
        <v>1096</v>
      </c>
      <c r="T322" s="188"/>
      <c r="U322" s="188"/>
      <c r="V322" s="188"/>
      <c r="W322" s="188"/>
      <c r="X322" s="188"/>
      <c r="Y322" s="188"/>
      <c r="Z322" s="188" t="s">
        <v>1096</v>
      </c>
      <c r="AA322" s="187" t="s">
        <v>1096</v>
      </c>
    </row>
    <row r="323" spans="1:27" s="186" customFormat="1" ht="8.1" customHeight="1" x14ac:dyDescent="0.25">
      <c r="A323" s="772" t="s">
        <v>1111</v>
      </c>
      <c r="B323" s="773"/>
      <c r="C323" s="790" t="s">
        <v>1112</v>
      </c>
      <c r="D323" s="791"/>
      <c r="E323" s="791"/>
      <c r="F323" s="791"/>
      <c r="G323" s="792"/>
      <c r="H323" s="187" t="s">
        <v>1108</v>
      </c>
      <c r="I323" s="188"/>
      <c r="J323" s="191">
        <f>22777045/1000000</f>
        <v>22.777045000000001</v>
      </c>
      <c r="K323" s="191">
        <f>22910782/1000000</f>
        <v>22.910782000000001</v>
      </c>
      <c r="L323" s="188"/>
      <c r="M323" s="191">
        <f>25026192/1000000</f>
        <v>25.026192000000002</v>
      </c>
      <c r="N323" s="188">
        <f>23.376</f>
        <v>23.376000000000001</v>
      </c>
      <c r="O323" s="188"/>
      <c r="P323" s="188">
        <f>N323</f>
        <v>23.376000000000001</v>
      </c>
      <c r="Q323" s="188"/>
      <c r="R323" s="188">
        <f>P323</f>
        <v>23.376000000000001</v>
      </c>
      <c r="S323" s="188"/>
      <c r="T323" s="188"/>
      <c r="U323" s="188"/>
      <c r="V323" s="188"/>
      <c r="W323" s="188"/>
      <c r="X323" s="188"/>
      <c r="Y323" s="188"/>
      <c r="Z323" s="236">
        <f t="shared" ref="Z323:Z324" si="107">N323+P323+R323</f>
        <v>70.128</v>
      </c>
      <c r="AA323" s="236">
        <f t="shared" ref="AA323:AA324" si="108">O323+Q323+S323</f>
        <v>0</v>
      </c>
    </row>
    <row r="324" spans="1:27" s="186" customFormat="1" ht="8.1" customHeight="1" x14ac:dyDescent="0.25">
      <c r="A324" s="772" t="s">
        <v>1113</v>
      </c>
      <c r="B324" s="773"/>
      <c r="C324" s="790" t="s">
        <v>1114</v>
      </c>
      <c r="D324" s="791"/>
      <c r="E324" s="791"/>
      <c r="F324" s="791"/>
      <c r="G324" s="792"/>
      <c r="H324" s="187" t="s">
        <v>1115</v>
      </c>
      <c r="I324" s="188"/>
      <c r="J324" s="191">
        <f>34801.222/1000</f>
        <v>34.801222000000003</v>
      </c>
      <c r="K324" s="191">
        <f>38346.758/1000</f>
        <v>38.346758000000001</v>
      </c>
      <c r="L324" s="188"/>
      <c r="M324" s="191">
        <f>(46326.648-2745.155)/1000</f>
        <v>43.581493000000002</v>
      </c>
      <c r="N324" s="191">
        <f>M324</f>
        <v>43.581493000000002</v>
      </c>
      <c r="O324" s="188"/>
      <c r="P324" s="191">
        <f>N324</f>
        <v>43.581493000000002</v>
      </c>
      <c r="Q324" s="188"/>
      <c r="R324" s="191">
        <f>P324</f>
        <v>43.581493000000002</v>
      </c>
      <c r="S324" s="188"/>
      <c r="T324" s="188"/>
      <c r="U324" s="188"/>
      <c r="V324" s="188"/>
      <c r="W324" s="188"/>
      <c r="X324" s="188"/>
      <c r="Y324" s="188"/>
      <c r="Z324" s="236">
        <f t="shared" si="107"/>
        <v>130.74447900000001</v>
      </c>
      <c r="AA324" s="236">
        <f t="shared" si="108"/>
        <v>0</v>
      </c>
    </row>
    <row r="325" spans="1:27" s="186" customFormat="1" ht="8.25" customHeight="1" x14ac:dyDescent="0.25">
      <c r="A325" s="772" t="s">
        <v>1116</v>
      </c>
      <c r="B325" s="773"/>
      <c r="C325" s="774" t="s">
        <v>1117</v>
      </c>
      <c r="D325" s="775"/>
      <c r="E325" s="775"/>
      <c r="F325" s="775"/>
      <c r="G325" s="776"/>
      <c r="H325" s="187" t="s">
        <v>828</v>
      </c>
      <c r="I325" s="188" t="s">
        <v>1096</v>
      </c>
      <c r="J325" s="188" t="s">
        <v>1096</v>
      </c>
      <c r="K325" s="188" t="s">
        <v>1096</v>
      </c>
      <c r="L325" s="188" t="s">
        <v>1096</v>
      </c>
      <c r="M325" s="188" t="s">
        <v>1096</v>
      </c>
      <c r="N325" s="188" t="s">
        <v>1096</v>
      </c>
      <c r="O325" s="188" t="s">
        <v>1096</v>
      </c>
      <c r="P325" s="188" t="s">
        <v>1096</v>
      </c>
      <c r="Q325" s="188" t="s">
        <v>1096</v>
      </c>
      <c r="R325" s="188" t="s">
        <v>1096</v>
      </c>
      <c r="S325" s="188" t="s">
        <v>1096</v>
      </c>
      <c r="T325" s="188"/>
      <c r="U325" s="188"/>
      <c r="V325" s="188"/>
      <c r="W325" s="188"/>
      <c r="X325" s="188"/>
      <c r="Y325" s="188"/>
      <c r="Z325" s="188" t="s">
        <v>1096</v>
      </c>
      <c r="AA325" s="187" t="s">
        <v>1096</v>
      </c>
    </row>
    <row r="326" spans="1:27" s="186" customFormat="1" ht="8.1" customHeight="1" x14ac:dyDescent="0.25">
      <c r="A326" s="772" t="s">
        <v>1118</v>
      </c>
      <c r="B326" s="773"/>
      <c r="C326" s="790" t="s">
        <v>1112</v>
      </c>
      <c r="D326" s="791"/>
      <c r="E326" s="791"/>
      <c r="F326" s="791"/>
      <c r="G326" s="792"/>
      <c r="H326" s="187" t="s">
        <v>1108</v>
      </c>
      <c r="I326" s="188"/>
      <c r="J326" s="236"/>
      <c r="K326" s="188"/>
      <c r="L326" s="188"/>
      <c r="M326" s="188"/>
      <c r="N326" s="188"/>
      <c r="O326" s="188"/>
      <c r="P326" s="188"/>
      <c r="Q326" s="188"/>
      <c r="R326" s="188"/>
      <c r="S326" s="188"/>
      <c r="T326" s="188"/>
      <c r="U326" s="188"/>
      <c r="V326" s="188"/>
      <c r="W326" s="188"/>
      <c r="X326" s="188"/>
      <c r="Y326" s="188"/>
      <c r="Z326" s="236">
        <f t="shared" ref="Z326:Z327" si="109">N326+P326+R326</f>
        <v>0</v>
      </c>
      <c r="AA326" s="236">
        <f t="shared" ref="AA326:AA327" si="110">O326+Q326+S326</f>
        <v>0</v>
      </c>
    </row>
    <row r="327" spans="1:27" s="186" customFormat="1" ht="8.1" customHeight="1" x14ac:dyDescent="0.25">
      <c r="A327" s="772" t="s">
        <v>1119</v>
      </c>
      <c r="B327" s="773"/>
      <c r="C327" s="790" t="s">
        <v>1120</v>
      </c>
      <c r="D327" s="791"/>
      <c r="E327" s="791"/>
      <c r="F327" s="791"/>
      <c r="G327" s="792"/>
      <c r="H327" s="187" t="s">
        <v>116</v>
      </c>
      <c r="I327" s="188"/>
      <c r="J327" s="236"/>
      <c r="K327" s="188"/>
      <c r="L327" s="188"/>
      <c r="M327" s="188"/>
      <c r="N327" s="188"/>
      <c r="O327" s="188"/>
      <c r="P327" s="188"/>
      <c r="Q327" s="188"/>
      <c r="R327" s="188"/>
      <c r="S327" s="188"/>
      <c r="T327" s="188"/>
      <c r="U327" s="188"/>
      <c r="V327" s="188"/>
      <c r="W327" s="188"/>
      <c r="X327" s="188"/>
      <c r="Y327" s="188"/>
      <c r="Z327" s="236">
        <f t="shared" si="109"/>
        <v>0</v>
      </c>
      <c r="AA327" s="236">
        <f t="shared" si="110"/>
        <v>0</v>
      </c>
    </row>
    <row r="328" spans="1:27" s="186" customFormat="1" ht="8.1" customHeight="1" x14ac:dyDescent="0.25">
      <c r="A328" s="772" t="s">
        <v>1121</v>
      </c>
      <c r="B328" s="773"/>
      <c r="C328" s="790" t="s">
        <v>1114</v>
      </c>
      <c r="D328" s="791"/>
      <c r="E328" s="791"/>
      <c r="F328" s="791"/>
      <c r="G328" s="792"/>
      <c r="H328" s="187" t="s">
        <v>1115</v>
      </c>
      <c r="I328" s="188"/>
      <c r="J328" s="236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8"/>
      <c r="AA328" s="187"/>
    </row>
    <row r="329" spans="1:27" s="186" customFormat="1" ht="8.25" customHeight="1" x14ac:dyDescent="0.25">
      <c r="A329" s="772" t="s">
        <v>1122</v>
      </c>
      <c r="B329" s="773"/>
      <c r="C329" s="774" t="s">
        <v>1123</v>
      </c>
      <c r="D329" s="775"/>
      <c r="E329" s="775"/>
      <c r="F329" s="775"/>
      <c r="G329" s="776"/>
      <c r="H329" s="187" t="s">
        <v>828</v>
      </c>
      <c r="I329" s="188" t="s">
        <v>1096</v>
      </c>
      <c r="J329" s="188" t="s">
        <v>1096</v>
      </c>
      <c r="K329" s="188" t="s">
        <v>1096</v>
      </c>
      <c r="L329" s="188" t="s">
        <v>1096</v>
      </c>
      <c r="M329" s="188" t="s">
        <v>1096</v>
      </c>
      <c r="N329" s="188" t="s">
        <v>1096</v>
      </c>
      <c r="O329" s="188" t="s">
        <v>1096</v>
      </c>
      <c r="P329" s="188" t="s">
        <v>1096</v>
      </c>
      <c r="Q329" s="188" t="s">
        <v>1096</v>
      </c>
      <c r="R329" s="188" t="s">
        <v>1096</v>
      </c>
      <c r="S329" s="188" t="s">
        <v>1096</v>
      </c>
      <c r="T329" s="188"/>
      <c r="U329" s="188"/>
      <c r="V329" s="188"/>
      <c r="W329" s="188"/>
      <c r="X329" s="188"/>
      <c r="Y329" s="188"/>
      <c r="Z329" s="188" t="s">
        <v>1096</v>
      </c>
      <c r="AA329" s="187" t="s">
        <v>1096</v>
      </c>
    </row>
    <row r="330" spans="1:27" s="186" customFormat="1" ht="8.1" customHeight="1" x14ac:dyDescent="0.25">
      <c r="A330" s="772" t="s">
        <v>1124</v>
      </c>
      <c r="B330" s="773"/>
      <c r="C330" s="790" t="s">
        <v>1112</v>
      </c>
      <c r="D330" s="791"/>
      <c r="E330" s="791"/>
      <c r="F330" s="791"/>
      <c r="G330" s="792"/>
      <c r="H330" s="187" t="s">
        <v>1108</v>
      </c>
      <c r="I330" s="188"/>
      <c r="J330" s="236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236">
        <f t="shared" ref="Z330:Z331" si="111">N330+P330+R330</f>
        <v>0</v>
      </c>
      <c r="AA330" s="236">
        <f t="shared" ref="AA330:AA331" si="112">O330+Q330+S330</f>
        <v>0</v>
      </c>
    </row>
    <row r="331" spans="1:27" s="186" customFormat="1" ht="8.1" customHeight="1" x14ac:dyDescent="0.25">
      <c r="A331" s="772" t="s">
        <v>1125</v>
      </c>
      <c r="B331" s="773"/>
      <c r="C331" s="790" t="s">
        <v>1114</v>
      </c>
      <c r="D331" s="791"/>
      <c r="E331" s="791"/>
      <c r="F331" s="791"/>
      <c r="G331" s="792"/>
      <c r="H331" s="187" t="s">
        <v>1115</v>
      </c>
      <c r="I331" s="188"/>
      <c r="J331" s="236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236">
        <f t="shared" si="111"/>
        <v>0</v>
      </c>
      <c r="AA331" s="236">
        <f t="shared" si="112"/>
        <v>0</v>
      </c>
    </row>
    <row r="332" spans="1:27" s="186" customFormat="1" ht="8.25" customHeight="1" x14ac:dyDescent="0.25">
      <c r="A332" s="772" t="s">
        <v>1126</v>
      </c>
      <c r="B332" s="773"/>
      <c r="C332" s="774" t="s">
        <v>1127</v>
      </c>
      <c r="D332" s="775"/>
      <c r="E332" s="775"/>
      <c r="F332" s="775"/>
      <c r="G332" s="776"/>
      <c r="H332" s="187" t="s">
        <v>828</v>
      </c>
      <c r="I332" s="188" t="s">
        <v>1096</v>
      </c>
      <c r="J332" s="188" t="s">
        <v>1096</v>
      </c>
      <c r="K332" s="188" t="s">
        <v>1096</v>
      </c>
      <c r="L332" s="188" t="s">
        <v>1096</v>
      </c>
      <c r="M332" s="188" t="s">
        <v>1096</v>
      </c>
      <c r="N332" s="188" t="s">
        <v>1096</v>
      </c>
      <c r="O332" s="188" t="s">
        <v>1096</v>
      </c>
      <c r="P332" s="188" t="s">
        <v>1096</v>
      </c>
      <c r="Q332" s="188" t="s">
        <v>1096</v>
      </c>
      <c r="R332" s="188" t="s">
        <v>1096</v>
      </c>
      <c r="S332" s="188" t="s">
        <v>1096</v>
      </c>
      <c r="T332" s="188"/>
      <c r="U332" s="188"/>
      <c r="V332" s="188"/>
      <c r="W332" s="188"/>
      <c r="X332" s="188"/>
      <c r="Y332" s="188"/>
      <c r="Z332" s="188" t="s">
        <v>1096</v>
      </c>
      <c r="AA332" s="187" t="s">
        <v>1096</v>
      </c>
    </row>
    <row r="333" spans="1:27" s="186" customFormat="1" ht="8.1" customHeight="1" x14ac:dyDescent="0.25">
      <c r="A333" s="772" t="s">
        <v>1128</v>
      </c>
      <c r="B333" s="773"/>
      <c r="C333" s="790" t="s">
        <v>1112</v>
      </c>
      <c r="D333" s="791"/>
      <c r="E333" s="791"/>
      <c r="F333" s="791"/>
      <c r="G333" s="792"/>
      <c r="H333" s="187" t="s">
        <v>1108</v>
      </c>
      <c r="I333" s="188"/>
      <c r="J333" s="191">
        <f>17444293/1000000</f>
        <v>17.444292999999998</v>
      </c>
      <c r="K333" s="191">
        <f>17438348/1000000</f>
        <v>17.438348000000001</v>
      </c>
      <c r="L333" s="188"/>
      <c r="M333" s="191">
        <f>18740005/1000000</f>
        <v>18.740005</v>
      </c>
      <c r="N333" s="188">
        <f>20.843-3.312</f>
        <v>17.530999999999999</v>
      </c>
      <c r="O333" s="188"/>
      <c r="P333" s="188"/>
      <c r="Q333" s="188"/>
      <c r="R333" s="188"/>
      <c r="S333" s="188"/>
      <c r="T333" s="188"/>
      <c r="U333" s="188"/>
      <c r="V333" s="188"/>
      <c r="W333" s="188"/>
      <c r="X333" s="188"/>
      <c r="Y333" s="188"/>
      <c r="Z333" s="236">
        <f t="shared" ref="Z333:Z335" si="113">N333+P333+R333</f>
        <v>17.530999999999999</v>
      </c>
      <c r="AA333" s="236">
        <f t="shared" ref="AA333:AA335" si="114">O333+Q333+S333</f>
        <v>0</v>
      </c>
    </row>
    <row r="334" spans="1:27" s="186" customFormat="1" ht="8.1" customHeight="1" x14ac:dyDescent="0.25">
      <c r="A334" s="772" t="s">
        <v>1129</v>
      </c>
      <c r="B334" s="773"/>
      <c r="C334" s="790" t="s">
        <v>1120</v>
      </c>
      <c r="D334" s="791"/>
      <c r="E334" s="791"/>
      <c r="F334" s="791"/>
      <c r="G334" s="792"/>
      <c r="H334" s="187" t="s">
        <v>116</v>
      </c>
      <c r="I334" s="188"/>
      <c r="J334" s="191"/>
      <c r="K334" s="191"/>
      <c r="L334" s="188"/>
      <c r="M334" s="188"/>
      <c r="N334" s="188"/>
      <c r="O334" s="188"/>
      <c r="P334" s="188"/>
      <c r="Q334" s="188"/>
      <c r="R334" s="188"/>
      <c r="S334" s="188"/>
      <c r="T334" s="188"/>
      <c r="U334" s="188"/>
      <c r="V334" s="188"/>
      <c r="W334" s="188"/>
      <c r="X334" s="188"/>
      <c r="Y334" s="188"/>
      <c r="Z334" s="236">
        <f t="shared" si="113"/>
        <v>0</v>
      </c>
      <c r="AA334" s="236">
        <f t="shared" si="114"/>
        <v>0</v>
      </c>
    </row>
    <row r="335" spans="1:27" s="186" customFormat="1" ht="8.1" customHeight="1" x14ac:dyDescent="0.25">
      <c r="A335" s="772" t="s">
        <v>1130</v>
      </c>
      <c r="B335" s="773"/>
      <c r="C335" s="790" t="s">
        <v>1114</v>
      </c>
      <c r="D335" s="791"/>
      <c r="E335" s="791"/>
      <c r="F335" s="791"/>
      <c r="G335" s="792"/>
      <c r="H335" s="187" t="s">
        <v>1115</v>
      </c>
      <c r="I335" s="188"/>
      <c r="J335" s="191">
        <f>29731.629/1000</f>
        <v>29.731629000000002</v>
      </c>
      <c r="K335" s="191">
        <f>33185.372/1000</f>
        <v>33.185372000000001</v>
      </c>
      <c r="L335" s="188"/>
      <c r="M335" s="191">
        <f>39402.669/1000</f>
        <v>39.402669000000003</v>
      </c>
      <c r="N335" s="188">
        <f>33.974+5.6</f>
        <v>39.573999999999998</v>
      </c>
      <c r="O335" s="188"/>
      <c r="P335" s="188"/>
      <c r="Q335" s="188"/>
      <c r="R335" s="188"/>
      <c r="S335" s="188"/>
      <c r="T335" s="188"/>
      <c r="U335" s="188"/>
      <c r="V335" s="188"/>
      <c r="W335" s="188"/>
      <c r="X335" s="188"/>
      <c r="Y335" s="188"/>
      <c r="Z335" s="236">
        <f t="shared" si="113"/>
        <v>39.573999999999998</v>
      </c>
      <c r="AA335" s="236">
        <f t="shared" si="114"/>
        <v>0</v>
      </c>
    </row>
    <row r="336" spans="1:27" s="413" customFormat="1" ht="9" customHeight="1" x14ac:dyDescent="0.25">
      <c r="A336" s="802" t="s">
        <v>1131</v>
      </c>
      <c r="B336" s="803"/>
      <c r="C336" s="817" t="s">
        <v>1132</v>
      </c>
      <c r="D336" s="818"/>
      <c r="E336" s="818"/>
      <c r="F336" s="818"/>
      <c r="G336" s="819"/>
      <c r="H336" s="409" t="s">
        <v>828</v>
      </c>
      <c r="I336" s="410" t="s">
        <v>1096</v>
      </c>
      <c r="J336" s="411" t="s">
        <v>1096</v>
      </c>
      <c r="K336" s="410" t="s">
        <v>1096</v>
      </c>
      <c r="L336" s="410" t="s">
        <v>1096</v>
      </c>
      <c r="M336" s="410" t="s">
        <v>1096</v>
      </c>
      <c r="N336" s="410"/>
      <c r="O336" s="410"/>
      <c r="P336" s="410"/>
      <c r="Q336" s="410"/>
      <c r="R336" s="410"/>
      <c r="S336" s="410"/>
      <c r="T336" s="410"/>
      <c r="U336" s="410"/>
      <c r="V336" s="410"/>
      <c r="W336" s="410"/>
      <c r="X336" s="410"/>
      <c r="Y336" s="410"/>
      <c r="Z336" s="410" t="s">
        <v>1096</v>
      </c>
      <c r="AA336" s="409" t="s">
        <v>1096</v>
      </c>
    </row>
    <row r="337" spans="1:27" s="186" customFormat="1" ht="8.25" customHeight="1" x14ac:dyDescent="0.25">
      <c r="A337" s="772" t="s">
        <v>1133</v>
      </c>
      <c r="B337" s="773"/>
      <c r="C337" s="774" t="s">
        <v>1134</v>
      </c>
      <c r="D337" s="775"/>
      <c r="E337" s="775"/>
      <c r="F337" s="775"/>
      <c r="G337" s="776"/>
      <c r="H337" s="187" t="s">
        <v>1108</v>
      </c>
      <c r="I337" s="192">
        <f t="shared" ref="I337:R337" si="115">I338+I339</f>
        <v>161.143</v>
      </c>
      <c r="J337" s="236">
        <f>J338+J339</f>
        <v>22.777045000000001</v>
      </c>
      <c r="K337" s="192">
        <f t="shared" si="115"/>
        <v>22.910782000000001</v>
      </c>
      <c r="L337" s="192">
        <f t="shared" si="115"/>
        <v>0</v>
      </c>
      <c r="M337" s="192">
        <f t="shared" si="115"/>
        <v>25.026192000000002</v>
      </c>
      <c r="N337" s="192">
        <f t="shared" si="115"/>
        <v>0</v>
      </c>
      <c r="O337" s="192">
        <f t="shared" si="115"/>
        <v>511.18</v>
      </c>
      <c r="P337" s="192">
        <f t="shared" si="115"/>
        <v>513.7358999999999</v>
      </c>
      <c r="Q337" s="192"/>
      <c r="R337" s="192">
        <f t="shared" si="115"/>
        <v>516.30457949999982</v>
      </c>
      <c r="S337" s="192"/>
      <c r="T337" s="192">
        <f>T338+T339</f>
        <v>518.88610239749971</v>
      </c>
      <c r="U337" s="192"/>
      <c r="V337" s="192">
        <f>V338+V339</f>
        <v>521.48053290948712</v>
      </c>
      <c r="W337" s="192"/>
      <c r="X337" s="192">
        <f>X338+X339</f>
        <v>524.08793557403453</v>
      </c>
      <c r="Y337" s="192"/>
      <c r="Z337" s="236">
        <f t="shared" ref="Z337:Z347" si="116">N337+P337+R337</f>
        <v>1030.0404794999997</v>
      </c>
      <c r="AA337" s="236">
        <f t="shared" ref="AA337:AA347" si="117">O337+Q337+S337</f>
        <v>511.18</v>
      </c>
    </row>
    <row r="338" spans="1:27" s="186" customFormat="1" ht="16.5" customHeight="1" x14ac:dyDescent="0.25">
      <c r="A338" s="772" t="s">
        <v>1135</v>
      </c>
      <c r="B338" s="773"/>
      <c r="C338" s="790" t="s">
        <v>1136</v>
      </c>
      <c r="D338" s="791"/>
      <c r="E338" s="791"/>
      <c r="F338" s="791"/>
      <c r="G338" s="792"/>
      <c r="H338" s="187" t="s">
        <v>1108</v>
      </c>
      <c r="I338" s="188"/>
      <c r="J338" s="236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188"/>
      <c r="W338" s="188"/>
      <c r="X338" s="188"/>
      <c r="Y338" s="188"/>
      <c r="Z338" s="236">
        <f t="shared" si="116"/>
        <v>0</v>
      </c>
      <c r="AA338" s="236">
        <f t="shared" si="117"/>
        <v>0</v>
      </c>
    </row>
    <row r="339" spans="1:27" s="186" customFormat="1" ht="8.1" customHeight="1" x14ac:dyDescent="0.25">
      <c r="A339" s="772" t="s">
        <v>1137</v>
      </c>
      <c r="B339" s="773"/>
      <c r="C339" s="793" t="s">
        <v>1138</v>
      </c>
      <c r="D339" s="794"/>
      <c r="E339" s="794"/>
      <c r="F339" s="794"/>
      <c r="G339" s="795"/>
      <c r="H339" s="187" t="s">
        <v>1108</v>
      </c>
      <c r="I339" s="192">
        <v>161.143</v>
      </c>
      <c r="J339" s="191">
        <f>J323</f>
        <v>22.777045000000001</v>
      </c>
      <c r="K339" s="191">
        <f>K323</f>
        <v>22.910782000000001</v>
      </c>
      <c r="L339" s="192"/>
      <c r="M339" s="191">
        <f>M323</f>
        <v>25.026192000000002</v>
      </c>
      <c r="N339" s="192">
        <f>L339*1.04</f>
        <v>0</v>
      </c>
      <c r="O339" s="192">
        <v>511.18</v>
      </c>
      <c r="P339" s="192">
        <f>O339*1.005</f>
        <v>513.7358999999999</v>
      </c>
      <c r="Q339" s="192"/>
      <c r="R339" s="192">
        <f>P339*1.005</f>
        <v>516.30457949999982</v>
      </c>
      <c r="S339" s="192"/>
      <c r="T339" s="192">
        <f>R339*1.005</f>
        <v>518.88610239749971</v>
      </c>
      <c r="U339" s="192"/>
      <c r="V339" s="192">
        <f>T339*1.005</f>
        <v>521.48053290948712</v>
      </c>
      <c r="W339" s="192"/>
      <c r="X339" s="192">
        <f>V339*1.005</f>
        <v>524.08793557403453</v>
      </c>
      <c r="Y339" s="192"/>
      <c r="Z339" s="236">
        <f t="shared" si="116"/>
        <v>1030.0404794999997</v>
      </c>
      <c r="AA339" s="236">
        <f t="shared" si="117"/>
        <v>511.18</v>
      </c>
    </row>
    <row r="340" spans="1:27" s="186" customFormat="1" ht="8.1" customHeight="1" x14ac:dyDescent="0.25">
      <c r="A340" s="772" t="s">
        <v>1139</v>
      </c>
      <c r="B340" s="773"/>
      <c r="C340" s="793" t="s">
        <v>1140</v>
      </c>
      <c r="D340" s="794"/>
      <c r="E340" s="794"/>
      <c r="F340" s="794"/>
      <c r="G340" s="795"/>
      <c r="H340" s="187" t="s">
        <v>1108</v>
      </c>
      <c r="I340" s="188"/>
      <c r="J340" s="236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236">
        <f t="shared" si="116"/>
        <v>0</v>
      </c>
      <c r="AA340" s="236">
        <f t="shared" si="117"/>
        <v>0</v>
      </c>
    </row>
    <row r="341" spans="1:27" s="186" customFormat="1" ht="8.25" customHeight="1" x14ac:dyDescent="0.25">
      <c r="A341" s="772" t="s">
        <v>1141</v>
      </c>
      <c r="B341" s="773"/>
      <c r="C341" s="774" t="s">
        <v>1142</v>
      </c>
      <c r="D341" s="775"/>
      <c r="E341" s="775"/>
      <c r="F341" s="775"/>
      <c r="G341" s="776"/>
      <c r="H341" s="187" t="s">
        <v>1108</v>
      </c>
      <c r="I341" s="192">
        <v>30</v>
      </c>
      <c r="J341" s="191">
        <f>3055334/1000000</f>
        <v>3.0553340000000002</v>
      </c>
      <c r="K341" s="191">
        <f>2893030/1000000</f>
        <v>2.89303</v>
      </c>
      <c r="L341" s="192"/>
      <c r="M341" s="191">
        <f>3302111/1000000</f>
        <v>3.302111</v>
      </c>
      <c r="N341" s="192">
        <f>L341</f>
        <v>0</v>
      </c>
      <c r="O341" s="192">
        <v>97</v>
      </c>
      <c r="P341" s="192">
        <f>M341*95%</f>
        <v>3.1370054499999998</v>
      </c>
      <c r="Q341" s="192"/>
      <c r="R341" s="192">
        <f>M341*90%</f>
        <v>2.9718998999999999</v>
      </c>
      <c r="S341" s="192"/>
      <c r="T341" s="192">
        <f>R341</f>
        <v>2.9718998999999999</v>
      </c>
      <c r="U341" s="192"/>
      <c r="V341" s="192">
        <f>T341</f>
        <v>2.9718998999999999</v>
      </c>
      <c r="W341" s="192"/>
      <c r="X341" s="192">
        <f>V341</f>
        <v>2.9718998999999999</v>
      </c>
      <c r="Y341" s="192"/>
      <c r="Z341" s="236">
        <f t="shared" si="116"/>
        <v>6.1089053499999997</v>
      </c>
      <c r="AA341" s="236">
        <f t="shared" si="117"/>
        <v>97</v>
      </c>
    </row>
    <row r="342" spans="1:27" s="186" customFormat="1" ht="8.25" customHeight="1" x14ac:dyDescent="0.25">
      <c r="A342" s="772" t="s">
        <v>1143</v>
      </c>
      <c r="B342" s="773"/>
      <c r="C342" s="774" t="s">
        <v>1144</v>
      </c>
      <c r="D342" s="775"/>
      <c r="E342" s="775"/>
      <c r="F342" s="775"/>
      <c r="G342" s="776"/>
      <c r="H342" s="187" t="s">
        <v>116</v>
      </c>
      <c r="I342" s="200"/>
      <c r="J342" s="379"/>
      <c r="K342" s="200"/>
      <c r="L342" s="200"/>
      <c r="M342" s="200"/>
      <c r="N342" s="200"/>
      <c r="O342" s="200"/>
      <c r="P342" s="200"/>
      <c r="Q342" s="200"/>
      <c r="R342" s="200"/>
      <c r="S342" s="188"/>
      <c r="T342" s="200"/>
      <c r="U342" s="188"/>
      <c r="V342" s="200"/>
      <c r="W342" s="188"/>
      <c r="X342" s="200"/>
      <c r="Y342" s="188"/>
      <c r="Z342" s="236">
        <f t="shared" si="116"/>
        <v>0</v>
      </c>
      <c r="AA342" s="236">
        <f t="shared" si="117"/>
        <v>0</v>
      </c>
    </row>
    <row r="343" spans="1:27" s="186" customFormat="1" ht="16.5" customHeight="1" x14ac:dyDescent="0.25">
      <c r="A343" s="772" t="s">
        <v>1145</v>
      </c>
      <c r="B343" s="773"/>
      <c r="C343" s="790" t="s">
        <v>1146</v>
      </c>
      <c r="D343" s="791"/>
      <c r="E343" s="791"/>
      <c r="F343" s="791"/>
      <c r="G343" s="792"/>
      <c r="H343" s="187" t="s">
        <v>116</v>
      </c>
      <c r="I343" s="200"/>
      <c r="J343" s="236"/>
      <c r="K343" s="200"/>
      <c r="L343" s="200"/>
      <c r="M343" s="188"/>
      <c r="N343" s="188"/>
      <c r="O343" s="188"/>
      <c r="P343" s="188"/>
      <c r="Q343" s="188"/>
      <c r="R343" s="188"/>
      <c r="S343" s="188"/>
      <c r="T343" s="188"/>
      <c r="U343" s="188"/>
      <c r="V343" s="188"/>
      <c r="W343" s="188"/>
      <c r="X343" s="188"/>
      <c r="Y343" s="188"/>
      <c r="Z343" s="236">
        <f t="shared" si="116"/>
        <v>0</v>
      </c>
      <c r="AA343" s="236">
        <f t="shared" si="117"/>
        <v>0</v>
      </c>
    </row>
    <row r="344" spans="1:27" s="186" customFormat="1" ht="8.1" customHeight="1" x14ac:dyDescent="0.25">
      <c r="A344" s="772" t="s">
        <v>1147</v>
      </c>
      <c r="B344" s="773"/>
      <c r="C344" s="793" t="s">
        <v>1138</v>
      </c>
      <c r="D344" s="794"/>
      <c r="E344" s="794"/>
      <c r="F344" s="794"/>
      <c r="G344" s="795"/>
      <c r="H344" s="187" t="s">
        <v>116</v>
      </c>
      <c r="I344" s="200"/>
      <c r="J344" s="236"/>
      <c r="K344" s="200"/>
      <c r="L344" s="200"/>
      <c r="M344" s="188"/>
      <c r="N344" s="188"/>
      <c r="O344" s="188"/>
      <c r="P344" s="188"/>
      <c r="Q344" s="188"/>
      <c r="R344" s="188"/>
      <c r="S344" s="188"/>
      <c r="T344" s="188"/>
      <c r="U344" s="188"/>
      <c r="V344" s="188"/>
      <c r="W344" s="188"/>
      <c r="X344" s="188"/>
      <c r="Y344" s="188"/>
      <c r="Z344" s="236">
        <f t="shared" si="116"/>
        <v>0</v>
      </c>
      <c r="AA344" s="236">
        <f t="shared" si="117"/>
        <v>0</v>
      </c>
    </row>
    <row r="345" spans="1:27" s="186" customFormat="1" ht="8.1" customHeight="1" x14ac:dyDescent="0.25">
      <c r="A345" s="772" t="s">
        <v>1148</v>
      </c>
      <c r="B345" s="773"/>
      <c r="C345" s="793" t="s">
        <v>1140</v>
      </c>
      <c r="D345" s="794"/>
      <c r="E345" s="794"/>
      <c r="F345" s="794"/>
      <c r="G345" s="795"/>
      <c r="H345" s="187" t="s">
        <v>116</v>
      </c>
      <c r="I345" s="200"/>
      <c r="J345" s="236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  <c r="W345" s="188"/>
      <c r="X345" s="188"/>
      <c r="Y345" s="188"/>
      <c r="Z345" s="236">
        <f t="shared" si="116"/>
        <v>0</v>
      </c>
      <c r="AA345" s="236">
        <f t="shared" si="117"/>
        <v>0</v>
      </c>
    </row>
    <row r="346" spans="1:27" s="186" customFormat="1" ht="8.25" customHeight="1" x14ac:dyDescent="0.25">
      <c r="A346" s="772" t="s">
        <v>1149</v>
      </c>
      <c r="B346" s="773"/>
      <c r="C346" s="774" t="s">
        <v>1150</v>
      </c>
      <c r="D346" s="775"/>
      <c r="E346" s="775"/>
      <c r="F346" s="775"/>
      <c r="G346" s="776"/>
      <c r="H346" s="187" t="s">
        <v>1151</v>
      </c>
      <c r="I346" s="188">
        <v>2372.5500000000002</v>
      </c>
      <c r="J346" s="379"/>
      <c r="K346" s="200"/>
      <c r="L346" s="200"/>
      <c r="M346" s="200"/>
      <c r="N346" s="200"/>
      <c r="O346" s="200"/>
      <c r="P346" s="200"/>
      <c r="Q346" s="200"/>
      <c r="R346" s="200"/>
      <c r="S346" s="200"/>
      <c r="T346" s="188">
        <f>R346+20</f>
        <v>20</v>
      </c>
      <c r="U346" s="188"/>
      <c r="V346" s="188">
        <f>T346+20</f>
        <v>40</v>
      </c>
      <c r="W346" s="188"/>
      <c r="X346" s="188">
        <f>V346+20</f>
        <v>60</v>
      </c>
      <c r="Y346" s="188"/>
      <c r="Z346" s="236">
        <f t="shared" si="116"/>
        <v>0</v>
      </c>
      <c r="AA346" s="236">
        <f t="shared" si="117"/>
        <v>0</v>
      </c>
    </row>
    <row r="347" spans="1:27" s="201" customFormat="1" ht="16.5" customHeight="1" x14ac:dyDescent="0.25">
      <c r="A347" s="825" t="s">
        <v>1152</v>
      </c>
      <c r="B347" s="826"/>
      <c r="C347" s="827" t="s">
        <v>1153</v>
      </c>
      <c r="D347" s="828"/>
      <c r="E347" s="828"/>
      <c r="F347" s="828"/>
      <c r="G347" s="829"/>
      <c r="H347" s="199" t="s">
        <v>655</v>
      </c>
      <c r="I347" s="189">
        <f>I26-I60-I61-I54</f>
        <v>222.34200000000001</v>
      </c>
      <c r="J347" s="379">
        <f>J26-J60-J61-J54</f>
        <v>0</v>
      </c>
      <c r="K347" s="189">
        <f t="shared" ref="K347:R347" si="118">K26-K60-K61-K54</f>
        <v>0</v>
      </c>
      <c r="L347" s="189">
        <f t="shared" si="118"/>
        <v>0</v>
      </c>
      <c r="M347" s="189">
        <f t="shared" si="118"/>
        <v>0</v>
      </c>
      <c r="N347" s="189">
        <f t="shared" si="118"/>
        <v>0</v>
      </c>
      <c r="O347" s="189">
        <f t="shared" si="118"/>
        <v>0</v>
      </c>
      <c r="P347" s="189">
        <f t="shared" si="118"/>
        <v>0</v>
      </c>
      <c r="Q347" s="189"/>
      <c r="R347" s="189">
        <f t="shared" si="118"/>
        <v>0</v>
      </c>
      <c r="S347" s="189"/>
      <c r="T347" s="189">
        <f>T26-T60-T61-T54</f>
        <v>0</v>
      </c>
      <c r="U347" s="189"/>
      <c r="V347" s="189">
        <f>V26-V60-V61-V54</f>
        <v>0</v>
      </c>
      <c r="W347" s="189"/>
      <c r="X347" s="189">
        <f>X26-X60-X61-X54</f>
        <v>0</v>
      </c>
      <c r="Y347" s="189"/>
      <c r="Z347" s="236">
        <f t="shared" si="116"/>
        <v>0</v>
      </c>
      <c r="AA347" s="236">
        <f t="shared" si="117"/>
        <v>0</v>
      </c>
    </row>
    <row r="348" spans="1:27" s="413" customFormat="1" ht="9" customHeight="1" x14ac:dyDescent="0.25">
      <c r="A348" s="802" t="s">
        <v>1154</v>
      </c>
      <c r="B348" s="803"/>
      <c r="C348" s="817" t="s">
        <v>1155</v>
      </c>
      <c r="D348" s="818"/>
      <c r="E348" s="818"/>
      <c r="F348" s="818"/>
      <c r="G348" s="819"/>
      <c r="H348" s="409" t="s">
        <v>828</v>
      </c>
      <c r="I348" s="410" t="s">
        <v>1096</v>
      </c>
      <c r="J348" s="411" t="s">
        <v>1096</v>
      </c>
      <c r="K348" s="410" t="s">
        <v>1096</v>
      </c>
      <c r="L348" s="410" t="s">
        <v>1096</v>
      </c>
      <c r="M348" s="410" t="s">
        <v>1096</v>
      </c>
      <c r="N348" s="410"/>
      <c r="O348" s="410"/>
      <c r="P348" s="410"/>
      <c r="Q348" s="410"/>
      <c r="R348" s="410"/>
      <c r="S348" s="410"/>
      <c r="T348" s="410"/>
      <c r="U348" s="410"/>
      <c r="V348" s="410"/>
      <c r="W348" s="410"/>
      <c r="X348" s="410"/>
      <c r="Y348" s="410"/>
      <c r="Z348" s="410" t="s">
        <v>1096</v>
      </c>
      <c r="AA348" s="409" t="s">
        <v>1096</v>
      </c>
    </row>
    <row r="349" spans="1:27" s="186" customFormat="1" ht="8.1" customHeight="1" x14ac:dyDescent="0.25">
      <c r="A349" s="772" t="s">
        <v>1156</v>
      </c>
      <c r="B349" s="773"/>
      <c r="C349" s="774" t="s">
        <v>1157</v>
      </c>
      <c r="D349" s="775"/>
      <c r="E349" s="775"/>
      <c r="F349" s="775"/>
      <c r="G349" s="776"/>
      <c r="H349" s="187" t="s">
        <v>1108</v>
      </c>
      <c r="I349" s="188"/>
      <c r="J349" s="236">
        <f>J333</f>
        <v>17.444292999999998</v>
      </c>
      <c r="K349" s="236">
        <f t="shared" ref="K349:M349" si="119">K333</f>
        <v>17.438348000000001</v>
      </c>
      <c r="L349" s="236">
        <f t="shared" si="119"/>
        <v>0</v>
      </c>
      <c r="M349" s="236">
        <f t="shared" si="119"/>
        <v>18.740005</v>
      </c>
      <c r="N349" s="236">
        <f t="shared" ref="N349" si="120">N333</f>
        <v>17.530999999999999</v>
      </c>
      <c r="O349" s="188"/>
      <c r="P349" s="236">
        <f t="shared" ref="P349" si="121">P333</f>
        <v>0</v>
      </c>
      <c r="Q349" s="188"/>
      <c r="R349" s="236">
        <f t="shared" ref="R349" si="122">R333</f>
        <v>0</v>
      </c>
      <c r="S349" s="188"/>
      <c r="T349" s="188"/>
      <c r="U349" s="188"/>
      <c r="V349" s="188"/>
      <c r="W349" s="188"/>
      <c r="X349" s="188"/>
      <c r="Y349" s="188"/>
      <c r="Z349" s="236">
        <f t="shared" ref="Z349:Z352" si="123">N349+P349+R349</f>
        <v>17.530999999999999</v>
      </c>
      <c r="AA349" s="236">
        <f t="shared" ref="AA349:AA352" si="124">O349+Q349+S349</f>
        <v>0</v>
      </c>
    </row>
    <row r="350" spans="1:27" s="186" customFormat="1" x14ac:dyDescent="0.25">
      <c r="A350" s="772" t="s">
        <v>1158</v>
      </c>
      <c r="B350" s="773"/>
      <c r="C350" s="774" t="s">
        <v>1159</v>
      </c>
      <c r="D350" s="775"/>
      <c r="E350" s="775"/>
      <c r="F350" s="775"/>
      <c r="G350" s="776"/>
      <c r="H350" s="187" t="s">
        <v>1101</v>
      </c>
      <c r="I350" s="188"/>
      <c r="J350" s="236">
        <f>J335</f>
        <v>29.731629000000002</v>
      </c>
      <c r="K350" s="236">
        <f t="shared" ref="K350:M350" si="125">K335</f>
        <v>33.185372000000001</v>
      </c>
      <c r="L350" s="236">
        <f t="shared" si="125"/>
        <v>0</v>
      </c>
      <c r="M350" s="236">
        <f t="shared" si="125"/>
        <v>39.402669000000003</v>
      </c>
      <c r="N350" s="236">
        <f t="shared" ref="N350" si="126">N335</f>
        <v>39.573999999999998</v>
      </c>
      <c r="O350" s="188"/>
      <c r="P350" s="236">
        <f t="shared" ref="P350" si="127">P335</f>
        <v>0</v>
      </c>
      <c r="Q350" s="188"/>
      <c r="R350" s="236">
        <f t="shared" ref="R350" si="128">R335</f>
        <v>0</v>
      </c>
      <c r="S350" s="188"/>
      <c r="T350" s="188"/>
      <c r="U350" s="188"/>
      <c r="V350" s="188"/>
      <c r="W350" s="188"/>
      <c r="X350" s="188"/>
      <c r="Y350" s="188"/>
      <c r="Z350" s="236">
        <f t="shared" si="123"/>
        <v>39.573999999999998</v>
      </c>
      <c r="AA350" s="236">
        <f t="shared" si="124"/>
        <v>0</v>
      </c>
    </row>
    <row r="351" spans="1:27" s="186" customFormat="1" ht="24.75" customHeight="1" x14ac:dyDescent="0.25">
      <c r="A351" s="772" t="s">
        <v>1160</v>
      </c>
      <c r="B351" s="773"/>
      <c r="C351" s="774" t="s">
        <v>1161</v>
      </c>
      <c r="D351" s="775"/>
      <c r="E351" s="775"/>
      <c r="F351" s="775"/>
      <c r="G351" s="776"/>
      <c r="H351" s="187" t="s">
        <v>655</v>
      </c>
      <c r="I351" s="188"/>
      <c r="J351" s="236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  <c r="Y351" s="188"/>
      <c r="Z351" s="236">
        <f t="shared" si="123"/>
        <v>0</v>
      </c>
      <c r="AA351" s="236">
        <f t="shared" si="124"/>
        <v>0</v>
      </c>
    </row>
    <row r="352" spans="1:27" s="186" customFormat="1" ht="16.5" customHeight="1" x14ac:dyDescent="0.25">
      <c r="A352" s="772" t="s">
        <v>1162</v>
      </c>
      <c r="B352" s="773"/>
      <c r="C352" s="774" t="s">
        <v>1163</v>
      </c>
      <c r="D352" s="775"/>
      <c r="E352" s="775"/>
      <c r="F352" s="775"/>
      <c r="G352" s="776"/>
      <c r="H352" s="187" t="s">
        <v>655</v>
      </c>
      <c r="I352" s="188"/>
      <c r="J352" s="236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  <c r="Y352" s="188"/>
      <c r="Z352" s="236">
        <f t="shared" si="123"/>
        <v>0</v>
      </c>
      <c r="AA352" s="236">
        <f t="shared" si="124"/>
        <v>0</v>
      </c>
    </row>
    <row r="353" spans="1:27" s="413" customFormat="1" ht="9" customHeight="1" x14ac:dyDescent="0.25">
      <c r="A353" s="802" t="s">
        <v>1164</v>
      </c>
      <c r="B353" s="803"/>
      <c r="C353" s="817" t="s">
        <v>1165</v>
      </c>
      <c r="D353" s="818"/>
      <c r="E353" s="818"/>
      <c r="F353" s="818"/>
      <c r="G353" s="819"/>
      <c r="H353" s="409" t="s">
        <v>828</v>
      </c>
      <c r="I353" s="410" t="s">
        <v>1096</v>
      </c>
      <c r="J353" s="411" t="s">
        <v>1096</v>
      </c>
      <c r="K353" s="410" t="s">
        <v>1096</v>
      </c>
      <c r="L353" s="410" t="s">
        <v>1096</v>
      </c>
      <c r="M353" s="410" t="s">
        <v>1096</v>
      </c>
      <c r="N353" s="410"/>
      <c r="O353" s="410"/>
      <c r="P353" s="410"/>
      <c r="Q353" s="410"/>
      <c r="R353" s="410"/>
      <c r="S353" s="410"/>
      <c r="T353" s="410"/>
      <c r="U353" s="410"/>
      <c r="V353" s="410"/>
      <c r="W353" s="410"/>
      <c r="X353" s="410"/>
      <c r="Y353" s="410"/>
      <c r="Z353" s="410" t="s">
        <v>1096</v>
      </c>
      <c r="AA353" s="409" t="s">
        <v>1096</v>
      </c>
    </row>
    <row r="354" spans="1:27" s="186" customFormat="1" ht="8.25" customHeight="1" x14ac:dyDescent="0.25">
      <c r="A354" s="772" t="s">
        <v>1166</v>
      </c>
      <c r="B354" s="773"/>
      <c r="C354" s="774" t="s">
        <v>1167</v>
      </c>
      <c r="D354" s="775"/>
      <c r="E354" s="775"/>
      <c r="F354" s="775"/>
      <c r="G354" s="776"/>
      <c r="H354" s="187" t="s">
        <v>116</v>
      </c>
      <c r="I354" s="188"/>
      <c r="J354" s="236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  <c r="U354" s="188"/>
      <c r="V354" s="188"/>
      <c r="W354" s="188"/>
      <c r="X354" s="188"/>
      <c r="Y354" s="188"/>
      <c r="Z354" s="188"/>
      <c r="AA354" s="187"/>
    </row>
    <row r="355" spans="1:27" s="186" customFormat="1" ht="24.75" customHeight="1" x14ac:dyDescent="0.25">
      <c r="A355" s="772" t="s">
        <v>1168</v>
      </c>
      <c r="B355" s="773"/>
      <c r="C355" s="790" t="s">
        <v>1169</v>
      </c>
      <c r="D355" s="791"/>
      <c r="E355" s="791"/>
      <c r="F355" s="791"/>
      <c r="G355" s="792"/>
      <c r="H355" s="187" t="s">
        <v>116</v>
      </c>
      <c r="I355" s="188"/>
      <c r="J355" s="236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  <c r="U355" s="188"/>
      <c r="V355" s="188"/>
      <c r="W355" s="188"/>
      <c r="X355" s="188"/>
      <c r="Y355" s="188"/>
      <c r="Z355" s="188"/>
      <c r="AA355" s="187"/>
    </row>
    <row r="356" spans="1:27" s="186" customFormat="1" ht="24.75" customHeight="1" x14ac:dyDescent="0.25">
      <c r="A356" s="772" t="s">
        <v>1170</v>
      </c>
      <c r="B356" s="773"/>
      <c r="C356" s="790" t="s">
        <v>1171</v>
      </c>
      <c r="D356" s="791"/>
      <c r="E356" s="791"/>
      <c r="F356" s="791"/>
      <c r="G356" s="792"/>
      <c r="H356" s="187" t="s">
        <v>116</v>
      </c>
      <c r="I356" s="188"/>
      <c r="J356" s="236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  <c r="W356" s="188"/>
      <c r="X356" s="188"/>
      <c r="Y356" s="188"/>
      <c r="Z356" s="188"/>
      <c r="AA356" s="187"/>
    </row>
    <row r="357" spans="1:27" s="186" customFormat="1" ht="16.5" customHeight="1" x14ac:dyDescent="0.25">
      <c r="A357" s="772" t="s">
        <v>1172</v>
      </c>
      <c r="B357" s="773"/>
      <c r="C357" s="790" t="s">
        <v>1173</v>
      </c>
      <c r="D357" s="791"/>
      <c r="E357" s="791"/>
      <c r="F357" s="791"/>
      <c r="G357" s="792"/>
      <c r="H357" s="187" t="s">
        <v>116</v>
      </c>
      <c r="I357" s="188"/>
      <c r="J357" s="236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  <c r="W357" s="188"/>
      <c r="X357" s="188"/>
      <c r="Y357" s="188"/>
      <c r="Z357" s="188"/>
      <c r="AA357" s="187"/>
    </row>
    <row r="358" spans="1:27" s="186" customFormat="1" ht="8.25" customHeight="1" x14ac:dyDescent="0.25">
      <c r="A358" s="772" t="s">
        <v>1174</v>
      </c>
      <c r="B358" s="773"/>
      <c r="C358" s="774" t="s">
        <v>1175</v>
      </c>
      <c r="D358" s="775"/>
      <c r="E358" s="775"/>
      <c r="F358" s="775"/>
      <c r="G358" s="776"/>
      <c r="H358" s="187" t="s">
        <v>1108</v>
      </c>
      <c r="I358" s="188"/>
      <c r="J358" s="236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  <c r="W358" s="188"/>
      <c r="X358" s="188"/>
      <c r="Y358" s="188"/>
      <c r="Z358" s="188"/>
      <c r="AA358" s="187"/>
    </row>
    <row r="359" spans="1:27" s="186" customFormat="1" ht="16.5" customHeight="1" x14ac:dyDescent="0.25">
      <c r="A359" s="772" t="s">
        <v>1176</v>
      </c>
      <c r="B359" s="773"/>
      <c r="C359" s="790" t="s">
        <v>1177</v>
      </c>
      <c r="D359" s="791"/>
      <c r="E359" s="791"/>
      <c r="F359" s="791"/>
      <c r="G359" s="792"/>
      <c r="H359" s="187" t="s">
        <v>1108</v>
      </c>
      <c r="I359" s="188"/>
      <c r="J359" s="236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  <c r="U359" s="188"/>
      <c r="V359" s="188"/>
      <c r="W359" s="188"/>
      <c r="X359" s="188"/>
      <c r="Y359" s="188"/>
      <c r="Z359" s="188"/>
      <c r="AA359" s="187"/>
    </row>
    <row r="360" spans="1:27" s="186" customFormat="1" ht="8.1" customHeight="1" x14ac:dyDescent="0.25">
      <c r="A360" s="772" t="s">
        <v>1178</v>
      </c>
      <c r="B360" s="773"/>
      <c r="C360" s="790" t="s">
        <v>1179</v>
      </c>
      <c r="D360" s="791"/>
      <c r="E360" s="791"/>
      <c r="F360" s="791"/>
      <c r="G360" s="792"/>
      <c r="H360" s="187" t="s">
        <v>1108</v>
      </c>
      <c r="I360" s="188"/>
      <c r="J360" s="236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  <c r="U360" s="188"/>
      <c r="V360" s="188"/>
      <c r="W360" s="188"/>
      <c r="X360" s="188"/>
      <c r="Y360" s="188"/>
      <c r="Z360" s="188"/>
      <c r="AA360" s="187"/>
    </row>
    <row r="361" spans="1:27" s="186" customFormat="1" ht="16.5" customHeight="1" x14ac:dyDescent="0.25">
      <c r="A361" s="772" t="s">
        <v>1180</v>
      </c>
      <c r="B361" s="773"/>
      <c r="C361" s="774" t="s">
        <v>1181</v>
      </c>
      <c r="D361" s="775"/>
      <c r="E361" s="775"/>
      <c r="F361" s="775"/>
      <c r="G361" s="776"/>
      <c r="H361" s="187" t="s">
        <v>655</v>
      </c>
      <c r="I361" s="188"/>
      <c r="J361" s="236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  <c r="Y361" s="188"/>
      <c r="Z361" s="188"/>
      <c r="AA361" s="187"/>
    </row>
    <row r="362" spans="1:27" s="186" customFormat="1" ht="8.1" customHeight="1" x14ac:dyDescent="0.25">
      <c r="A362" s="772" t="s">
        <v>1182</v>
      </c>
      <c r="B362" s="773"/>
      <c r="C362" s="790" t="s">
        <v>669</v>
      </c>
      <c r="D362" s="791"/>
      <c r="E362" s="791"/>
      <c r="F362" s="791"/>
      <c r="G362" s="792"/>
      <c r="H362" s="187" t="s">
        <v>655</v>
      </c>
      <c r="I362" s="188"/>
      <c r="J362" s="236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  <c r="U362" s="188"/>
      <c r="V362" s="188"/>
      <c r="W362" s="188"/>
      <c r="X362" s="188"/>
      <c r="Y362" s="188"/>
      <c r="Z362" s="188"/>
      <c r="AA362" s="187"/>
    </row>
    <row r="363" spans="1:27" s="186" customFormat="1" ht="8.1" customHeight="1" x14ac:dyDescent="0.25">
      <c r="A363" s="772" t="s">
        <v>1183</v>
      </c>
      <c r="B363" s="773"/>
      <c r="C363" s="790" t="s">
        <v>671</v>
      </c>
      <c r="D363" s="791"/>
      <c r="E363" s="791"/>
      <c r="F363" s="791"/>
      <c r="G363" s="792"/>
      <c r="H363" s="187" t="s">
        <v>655</v>
      </c>
      <c r="I363" s="188"/>
      <c r="J363" s="379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U363" s="188"/>
      <c r="V363" s="188"/>
      <c r="W363" s="188"/>
      <c r="X363" s="188"/>
      <c r="Y363" s="188"/>
      <c r="Z363" s="188"/>
      <c r="AA363" s="187"/>
    </row>
    <row r="364" spans="1:27" s="413" customFormat="1" ht="9" customHeight="1" thickBot="1" x14ac:dyDescent="0.3">
      <c r="A364" s="855" t="s">
        <v>1184</v>
      </c>
      <c r="B364" s="856"/>
      <c r="C364" s="857" t="s">
        <v>1185</v>
      </c>
      <c r="D364" s="858"/>
      <c r="E364" s="858"/>
      <c r="F364" s="858"/>
      <c r="G364" s="859"/>
      <c r="H364" s="431" t="s">
        <v>1186</v>
      </c>
      <c r="I364" s="432">
        <v>149.37</v>
      </c>
      <c r="J364" s="433">
        <v>669</v>
      </c>
      <c r="K364" s="432">
        <v>725</v>
      </c>
      <c r="L364" s="432">
        <v>469</v>
      </c>
      <c r="M364" s="432">
        <v>738</v>
      </c>
      <c r="N364" s="432">
        <f>761-2</f>
        <v>759</v>
      </c>
      <c r="O364" s="432"/>
      <c r="P364" s="432">
        <f>761-2</f>
        <v>759</v>
      </c>
      <c r="Q364" s="432"/>
      <c r="R364" s="432">
        <f>761-2</f>
        <v>759</v>
      </c>
      <c r="S364" s="432"/>
      <c r="T364" s="432"/>
      <c r="U364" s="432"/>
      <c r="V364" s="432"/>
      <c r="W364" s="432"/>
      <c r="X364" s="432"/>
      <c r="Y364" s="432"/>
      <c r="Z364" s="432"/>
      <c r="AA364" s="431"/>
    </row>
    <row r="365" spans="1:27" s="186" customFormat="1" ht="13.5" customHeight="1" thickBot="1" x14ac:dyDescent="0.3">
      <c r="A365" s="860" t="s">
        <v>1187</v>
      </c>
      <c r="B365" s="861"/>
      <c r="C365" s="861"/>
      <c r="D365" s="861"/>
      <c r="E365" s="861"/>
      <c r="F365" s="861"/>
      <c r="G365" s="861"/>
      <c r="H365" s="861"/>
      <c r="I365" s="861"/>
      <c r="J365" s="861"/>
      <c r="K365" s="861"/>
      <c r="L365" s="861"/>
      <c r="M365" s="861"/>
      <c r="N365" s="861"/>
      <c r="O365" s="861"/>
      <c r="P365" s="861"/>
      <c r="Q365" s="861"/>
      <c r="R365" s="861"/>
      <c r="S365" s="861"/>
      <c r="T365" s="861"/>
      <c r="U365" s="861"/>
      <c r="V365" s="861"/>
      <c r="W365" s="861"/>
      <c r="X365" s="861"/>
      <c r="Y365" s="861"/>
      <c r="Z365" s="861"/>
      <c r="AA365" s="862"/>
    </row>
    <row r="366" spans="1:27" s="206" customFormat="1" ht="18" customHeight="1" x14ac:dyDescent="0.15">
      <c r="A366" s="863" t="s">
        <v>472</v>
      </c>
      <c r="B366" s="864"/>
      <c r="C366" s="867" t="s">
        <v>639</v>
      </c>
      <c r="D366" s="868"/>
      <c r="E366" s="868"/>
      <c r="F366" s="868"/>
      <c r="G366" s="864"/>
      <c r="H366" s="871" t="s">
        <v>640</v>
      </c>
      <c r="I366" s="269" t="s">
        <v>641</v>
      </c>
      <c r="J366" s="376">
        <v>2017</v>
      </c>
      <c r="K366" s="270">
        <v>2018</v>
      </c>
      <c r="L366" s="771" t="s">
        <v>644</v>
      </c>
      <c r="M366" s="755"/>
      <c r="N366" s="754" t="s">
        <v>645</v>
      </c>
      <c r="O366" s="755"/>
      <c r="P366" s="754" t="s">
        <v>646</v>
      </c>
      <c r="Q366" s="755"/>
      <c r="R366" s="754" t="s">
        <v>647</v>
      </c>
      <c r="S366" s="755"/>
      <c r="T366" s="754" t="s">
        <v>648</v>
      </c>
      <c r="U366" s="755"/>
      <c r="V366" s="754" t="s">
        <v>649</v>
      </c>
      <c r="W366" s="755"/>
      <c r="X366" s="754" t="s">
        <v>650</v>
      </c>
      <c r="Y366" s="755"/>
      <c r="Z366" s="849" t="s">
        <v>111</v>
      </c>
      <c r="AA366" s="850"/>
    </row>
    <row r="367" spans="1:27" s="206" customFormat="1" ht="32.25" customHeight="1" x14ac:dyDescent="0.15">
      <c r="A367" s="865"/>
      <c r="B367" s="866"/>
      <c r="C367" s="869"/>
      <c r="D367" s="870"/>
      <c r="E367" s="870"/>
      <c r="F367" s="870"/>
      <c r="G367" s="866"/>
      <c r="H367" s="872"/>
      <c r="I367" s="392" t="s">
        <v>1188</v>
      </c>
      <c r="J367" s="377" t="s">
        <v>1280</v>
      </c>
      <c r="K367" s="180" t="s">
        <v>651</v>
      </c>
      <c r="L367" s="180" t="s">
        <v>22</v>
      </c>
      <c r="M367" s="207" t="s">
        <v>651</v>
      </c>
      <c r="N367" s="207" t="s">
        <v>1189</v>
      </c>
      <c r="O367" s="207" t="s">
        <v>28</v>
      </c>
      <c r="P367" s="207" t="s">
        <v>95</v>
      </c>
      <c r="Q367" s="207" t="s">
        <v>28</v>
      </c>
      <c r="R367" s="207" t="s">
        <v>95</v>
      </c>
      <c r="S367" s="207" t="s">
        <v>28</v>
      </c>
      <c r="T367" s="207" t="s">
        <v>95</v>
      </c>
      <c r="U367" s="207" t="s">
        <v>28</v>
      </c>
      <c r="V367" s="207" t="s">
        <v>95</v>
      </c>
      <c r="W367" s="207" t="s">
        <v>28</v>
      </c>
      <c r="X367" s="207" t="s">
        <v>95</v>
      </c>
      <c r="Y367" s="207" t="s">
        <v>28</v>
      </c>
      <c r="Z367" s="207" t="s">
        <v>95</v>
      </c>
      <c r="AA367" s="208" t="s">
        <v>28</v>
      </c>
    </row>
    <row r="368" spans="1:27" s="211" customFormat="1" ht="9" thickBot="1" x14ac:dyDescent="0.3">
      <c r="A368" s="851">
        <v>1</v>
      </c>
      <c r="B368" s="852"/>
      <c r="C368" s="853">
        <v>2</v>
      </c>
      <c r="D368" s="854"/>
      <c r="E368" s="854"/>
      <c r="F368" s="854"/>
      <c r="G368" s="852"/>
      <c r="H368" s="209">
        <v>3</v>
      </c>
      <c r="I368" s="271">
        <v>6</v>
      </c>
      <c r="J368" s="378">
        <v>8</v>
      </c>
      <c r="K368" s="210">
        <v>10</v>
      </c>
      <c r="L368" s="210">
        <v>11</v>
      </c>
      <c r="M368" s="210">
        <v>12</v>
      </c>
      <c r="N368" s="210">
        <v>13</v>
      </c>
      <c r="O368" s="210">
        <v>14</v>
      </c>
      <c r="P368" s="210">
        <v>15</v>
      </c>
      <c r="Q368" s="210">
        <v>16</v>
      </c>
      <c r="R368" s="210">
        <v>17</v>
      </c>
      <c r="S368" s="210">
        <v>18</v>
      </c>
      <c r="T368" s="210">
        <v>19</v>
      </c>
      <c r="U368" s="210">
        <v>20</v>
      </c>
      <c r="V368" s="210">
        <v>21</v>
      </c>
      <c r="W368" s="210">
        <v>22</v>
      </c>
      <c r="X368" s="210">
        <v>23</v>
      </c>
      <c r="Y368" s="210">
        <v>24</v>
      </c>
      <c r="Z368" s="210">
        <v>25</v>
      </c>
      <c r="AA368" s="209">
        <v>26</v>
      </c>
    </row>
    <row r="369" spans="1:27" s="186" customFormat="1" ht="17.25" customHeight="1" x14ac:dyDescent="0.25">
      <c r="A369" s="873" t="s">
        <v>1190</v>
      </c>
      <c r="B369" s="874"/>
      <c r="C369" s="874"/>
      <c r="D369" s="874"/>
      <c r="E369" s="874"/>
      <c r="F369" s="874"/>
      <c r="G369" s="875"/>
      <c r="H369" s="187" t="s">
        <v>655</v>
      </c>
      <c r="I369" s="393">
        <f t="shared" ref="I369:T369" si="129">I370+I427+I439</f>
        <v>17.376000000000001</v>
      </c>
      <c r="J369" s="369">
        <f t="shared" si="129"/>
        <v>0</v>
      </c>
      <c r="K369" s="370">
        <f t="shared" si="129"/>
        <v>0</v>
      </c>
      <c r="L369" s="370">
        <f>L370+L427+L439</f>
        <v>0</v>
      </c>
      <c r="M369" s="370">
        <f t="shared" si="129"/>
        <v>0</v>
      </c>
      <c r="N369" s="370">
        <f t="shared" si="129"/>
        <v>8.5</v>
      </c>
      <c r="O369" s="370">
        <f t="shared" si="129"/>
        <v>0</v>
      </c>
      <c r="P369" s="370">
        <f t="shared" si="129"/>
        <v>139.17512886537335</v>
      </c>
      <c r="Q369" s="370"/>
      <c r="R369" s="370">
        <f t="shared" si="129"/>
        <v>169.817813008</v>
      </c>
      <c r="S369" s="370"/>
      <c r="T369" s="370">
        <f t="shared" si="129"/>
        <v>23.073</v>
      </c>
      <c r="U369" s="370"/>
      <c r="V369" s="370">
        <f>V370+V427+V439</f>
        <v>27.495000000000001</v>
      </c>
      <c r="W369" s="370"/>
      <c r="X369" s="370">
        <f>X370+X427+X439</f>
        <v>23.995999999999999</v>
      </c>
      <c r="Y369" s="370"/>
      <c r="Z369" s="371">
        <f t="shared" ref="Z369:Z432" si="130">N369+P369+R369</f>
        <v>317.49294187337335</v>
      </c>
      <c r="AA369" s="372">
        <f t="shared" ref="AA369:AA432" si="131">O369+Q369+S369</f>
        <v>0</v>
      </c>
    </row>
    <row r="370" spans="1:27" s="186" customFormat="1" ht="9" customHeight="1" x14ac:dyDescent="0.25">
      <c r="A370" s="772" t="s">
        <v>653</v>
      </c>
      <c r="B370" s="773"/>
      <c r="C370" s="876" t="s">
        <v>1191</v>
      </c>
      <c r="D370" s="877"/>
      <c r="E370" s="877"/>
      <c r="F370" s="877"/>
      <c r="G370" s="878"/>
      <c r="H370" s="187" t="s">
        <v>655</v>
      </c>
      <c r="I370" s="393">
        <f t="shared" ref="I370:T370" si="132">I371+I395+I423+I424</f>
        <v>17.376000000000001</v>
      </c>
      <c r="J370" s="373">
        <f t="shared" si="132"/>
        <v>0</v>
      </c>
      <c r="K370" s="205">
        <f t="shared" si="132"/>
        <v>0</v>
      </c>
      <c r="L370" s="205">
        <f t="shared" si="132"/>
        <v>0</v>
      </c>
      <c r="M370" s="205">
        <f t="shared" si="132"/>
        <v>0</v>
      </c>
      <c r="N370" s="205">
        <f>N371+N395+N423+N424</f>
        <v>8.5</v>
      </c>
      <c r="O370" s="205">
        <f t="shared" si="132"/>
        <v>0</v>
      </c>
      <c r="P370" s="205">
        <f t="shared" si="132"/>
        <v>139.17512886537335</v>
      </c>
      <c r="Q370" s="205"/>
      <c r="R370" s="205">
        <f t="shared" si="132"/>
        <v>169.817813008</v>
      </c>
      <c r="S370" s="205"/>
      <c r="T370" s="205">
        <f t="shared" si="132"/>
        <v>23.073</v>
      </c>
      <c r="U370" s="205"/>
      <c r="V370" s="205">
        <f>V371+V395+V423+V424</f>
        <v>27.495000000000001</v>
      </c>
      <c r="W370" s="205"/>
      <c r="X370" s="205">
        <f>X371+X395+X423+X424</f>
        <v>23.995999999999999</v>
      </c>
      <c r="Y370" s="205"/>
      <c r="Z370" s="236">
        <f t="shared" si="130"/>
        <v>317.49294187337335</v>
      </c>
      <c r="AA370" s="374">
        <f t="shared" si="131"/>
        <v>0</v>
      </c>
    </row>
    <row r="371" spans="1:27" s="186" customFormat="1" x14ac:dyDescent="0.25">
      <c r="A371" s="772" t="s">
        <v>573</v>
      </c>
      <c r="B371" s="773"/>
      <c r="C371" s="774" t="s">
        <v>1192</v>
      </c>
      <c r="D371" s="775"/>
      <c r="E371" s="775"/>
      <c r="F371" s="775"/>
      <c r="G371" s="776"/>
      <c r="H371" s="187" t="s">
        <v>655</v>
      </c>
      <c r="I371" s="393">
        <f t="shared" ref="I371:T371" si="133">SUM(I372:I394)</f>
        <v>17.376000000000001</v>
      </c>
      <c r="J371" s="373"/>
      <c r="K371" s="205"/>
      <c r="L371" s="205"/>
      <c r="M371" s="205"/>
      <c r="N371" s="205">
        <f t="shared" si="133"/>
        <v>0</v>
      </c>
      <c r="O371" s="205">
        <f t="shared" si="133"/>
        <v>0</v>
      </c>
      <c r="P371" s="205">
        <f t="shared" si="133"/>
        <v>110.14595413333336</v>
      </c>
      <c r="Q371" s="205"/>
      <c r="R371" s="205">
        <f t="shared" si="133"/>
        <v>151.62191109333332</v>
      </c>
      <c r="S371" s="205"/>
      <c r="T371" s="205">
        <f t="shared" si="133"/>
        <v>0</v>
      </c>
      <c r="U371" s="205"/>
      <c r="V371" s="205">
        <f>SUM(V372:V394)</f>
        <v>0</v>
      </c>
      <c r="W371" s="205"/>
      <c r="X371" s="205">
        <f>SUM(X372:X394)</f>
        <v>0</v>
      </c>
      <c r="Y371" s="205"/>
      <c r="Z371" s="236">
        <f t="shared" si="130"/>
        <v>261.76786522666669</v>
      </c>
      <c r="AA371" s="374">
        <f t="shared" si="131"/>
        <v>0</v>
      </c>
    </row>
    <row r="372" spans="1:27" s="186" customFormat="1" ht="16.5" customHeight="1" x14ac:dyDescent="0.25">
      <c r="A372" s="772" t="s">
        <v>574</v>
      </c>
      <c r="B372" s="773"/>
      <c r="C372" s="790" t="s">
        <v>1193</v>
      </c>
      <c r="D372" s="791"/>
      <c r="E372" s="791"/>
      <c r="F372" s="791"/>
      <c r="G372" s="792"/>
      <c r="H372" s="187" t="s">
        <v>655</v>
      </c>
      <c r="I372" s="393"/>
      <c r="J372" s="373"/>
      <c r="K372" s="205"/>
      <c r="L372" s="205"/>
      <c r="M372" s="205"/>
      <c r="N372" s="205">
        <f>SUM(N373:N376)</f>
        <v>0</v>
      </c>
      <c r="O372" s="205"/>
      <c r="P372" s="205">
        <f>SUM(P373:P376)</f>
        <v>55.072977066666681</v>
      </c>
      <c r="Q372" s="205"/>
      <c r="R372" s="205">
        <f>SUM(R373:R376)</f>
        <v>75.810955546666662</v>
      </c>
      <c r="S372" s="205"/>
      <c r="T372" s="205"/>
      <c r="U372" s="205"/>
      <c r="V372" s="205"/>
      <c r="W372" s="205"/>
      <c r="X372" s="205"/>
      <c r="Y372" s="205"/>
      <c r="Z372" s="236">
        <f t="shared" si="130"/>
        <v>130.88393261333334</v>
      </c>
      <c r="AA372" s="374">
        <f t="shared" si="131"/>
        <v>0</v>
      </c>
    </row>
    <row r="373" spans="1:27" s="186" customFormat="1" x14ac:dyDescent="0.25">
      <c r="A373" s="772" t="s">
        <v>528</v>
      </c>
      <c r="B373" s="773"/>
      <c r="C373" s="793" t="s">
        <v>1194</v>
      </c>
      <c r="D373" s="794"/>
      <c r="E373" s="794"/>
      <c r="F373" s="794"/>
      <c r="G373" s="795"/>
      <c r="H373" s="187" t="s">
        <v>655</v>
      </c>
      <c r="I373" s="393"/>
      <c r="J373" s="373"/>
      <c r="K373" s="205"/>
      <c r="L373" s="205"/>
      <c r="M373" s="205"/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36">
        <f t="shared" si="130"/>
        <v>0</v>
      </c>
      <c r="AA373" s="374">
        <f t="shared" si="131"/>
        <v>0</v>
      </c>
    </row>
    <row r="374" spans="1:27" s="186" customFormat="1" ht="16.5" customHeight="1" x14ac:dyDescent="0.25">
      <c r="A374" s="772" t="s">
        <v>1195</v>
      </c>
      <c r="B374" s="773"/>
      <c r="C374" s="799" t="s">
        <v>657</v>
      </c>
      <c r="D374" s="800"/>
      <c r="E374" s="800"/>
      <c r="F374" s="800"/>
      <c r="G374" s="801"/>
      <c r="H374" s="187" t="s">
        <v>655</v>
      </c>
      <c r="I374" s="393"/>
      <c r="J374" s="373"/>
      <c r="K374" s="205"/>
      <c r="L374" s="205"/>
      <c r="M374" s="205"/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36">
        <f t="shared" si="130"/>
        <v>0</v>
      </c>
      <c r="AA374" s="374">
        <f t="shared" si="131"/>
        <v>0</v>
      </c>
    </row>
    <row r="375" spans="1:27" s="186" customFormat="1" ht="16.5" customHeight="1" x14ac:dyDescent="0.25">
      <c r="A375" s="772" t="s">
        <v>1196</v>
      </c>
      <c r="B375" s="773"/>
      <c r="C375" s="799" t="s">
        <v>658</v>
      </c>
      <c r="D375" s="800"/>
      <c r="E375" s="800"/>
      <c r="F375" s="800"/>
      <c r="G375" s="801"/>
      <c r="H375" s="187" t="s">
        <v>655</v>
      </c>
      <c r="I375" s="393"/>
      <c r="J375" s="373"/>
      <c r="K375" s="205"/>
      <c r="L375" s="205"/>
      <c r="M375" s="205"/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36">
        <f t="shared" si="130"/>
        <v>0</v>
      </c>
      <c r="AA375" s="374">
        <f t="shared" si="131"/>
        <v>0</v>
      </c>
    </row>
    <row r="376" spans="1:27" s="186" customFormat="1" ht="16.5" customHeight="1" x14ac:dyDescent="0.25">
      <c r="A376" s="772" t="s">
        <v>1197</v>
      </c>
      <c r="B376" s="773"/>
      <c r="C376" s="799" t="s">
        <v>659</v>
      </c>
      <c r="D376" s="800"/>
      <c r="E376" s="800"/>
      <c r="F376" s="800"/>
      <c r="G376" s="801"/>
      <c r="H376" s="187" t="s">
        <v>655</v>
      </c>
      <c r="I376" s="393"/>
      <c r="J376" s="373"/>
      <c r="K376" s="205"/>
      <c r="L376" s="205"/>
      <c r="M376" s="205"/>
      <c r="N376" s="205">
        <f>'Пр 1 (произв)'!AI17</f>
        <v>0</v>
      </c>
      <c r="O376" s="205"/>
      <c r="P376" s="205">
        <f>'Пр 1 (произв)'!AS17</f>
        <v>55.072977066666681</v>
      </c>
      <c r="Q376" s="205"/>
      <c r="R376" s="205">
        <f>'Пр 1 (произв)'!BC17</f>
        <v>75.810955546666662</v>
      </c>
      <c r="S376" s="205"/>
      <c r="T376" s="205"/>
      <c r="U376" s="205"/>
      <c r="V376" s="205"/>
      <c r="W376" s="205"/>
      <c r="X376" s="205"/>
      <c r="Y376" s="205"/>
      <c r="Z376" s="236">
        <f t="shared" si="130"/>
        <v>130.88393261333334</v>
      </c>
      <c r="AA376" s="374">
        <f t="shared" si="131"/>
        <v>0</v>
      </c>
    </row>
    <row r="377" spans="1:27" s="186" customFormat="1" x14ac:dyDescent="0.25">
      <c r="A377" s="772" t="s">
        <v>532</v>
      </c>
      <c r="B377" s="773"/>
      <c r="C377" s="793" t="s">
        <v>1198</v>
      </c>
      <c r="D377" s="794"/>
      <c r="E377" s="794"/>
      <c r="F377" s="794"/>
      <c r="G377" s="795"/>
      <c r="H377" s="187" t="s">
        <v>655</v>
      </c>
      <c r="I377" s="393"/>
      <c r="J377" s="373"/>
      <c r="K377" s="205"/>
      <c r="L377" s="205"/>
      <c r="M377" s="205"/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36">
        <f t="shared" si="130"/>
        <v>0</v>
      </c>
      <c r="AA377" s="374">
        <f t="shared" si="131"/>
        <v>0</v>
      </c>
    </row>
    <row r="378" spans="1:27" s="186" customFormat="1" x14ac:dyDescent="0.25">
      <c r="A378" s="772" t="s">
        <v>1199</v>
      </c>
      <c r="B378" s="773"/>
      <c r="C378" s="793" t="s">
        <v>1200</v>
      </c>
      <c r="D378" s="794"/>
      <c r="E378" s="794"/>
      <c r="F378" s="794"/>
      <c r="G378" s="795"/>
      <c r="H378" s="187" t="s">
        <v>655</v>
      </c>
      <c r="I378" s="393">
        <v>17.376000000000001</v>
      </c>
      <c r="J378" s="373"/>
      <c r="K378" s="205"/>
      <c r="L378" s="205"/>
      <c r="M378" s="205"/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36">
        <f t="shared" si="130"/>
        <v>0</v>
      </c>
      <c r="AA378" s="374">
        <f t="shared" si="131"/>
        <v>0</v>
      </c>
    </row>
    <row r="379" spans="1:27" s="186" customFormat="1" x14ac:dyDescent="0.25">
      <c r="A379" s="772" t="s">
        <v>1201</v>
      </c>
      <c r="B379" s="773"/>
      <c r="C379" s="793" t="s">
        <v>1202</v>
      </c>
      <c r="D379" s="794"/>
      <c r="E379" s="794"/>
      <c r="F379" s="794"/>
      <c r="G379" s="795"/>
      <c r="H379" s="187" t="s">
        <v>655</v>
      </c>
      <c r="I379" s="393"/>
      <c r="J379" s="373"/>
      <c r="K379" s="205"/>
      <c r="L379" s="205"/>
      <c r="M379" s="205"/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36">
        <f t="shared" si="130"/>
        <v>0</v>
      </c>
      <c r="AA379" s="374">
        <f t="shared" si="131"/>
        <v>0</v>
      </c>
    </row>
    <row r="380" spans="1:27" s="186" customFormat="1" x14ac:dyDescent="0.25">
      <c r="A380" s="772" t="s">
        <v>1203</v>
      </c>
      <c r="B380" s="773"/>
      <c r="C380" s="793" t="s">
        <v>1204</v>
      </c>
      <c r="D380" s="794"/>
      <c r="E380" s="794"/>
      <c r="F380" s="794"/>
      <c r="G380" s="795"/>
      <c r="H380" s="187" t="s">
        <v>655</v>
      </c>
      <c r="I380" s="393"/>
      <c r="J380" s="373"/>
      <c r="K380" s="205"/>
      <c r="L380" s="205"/>
      <c r="M380" s="205"/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36">
        <f t="shared" si="130"/>
        <v>0</v>
      </c>
      <c r="AA380" s="374">
        <f t="shared" si="131"/>
        <v>0</v>
      </c>
    </row>
    <row r="381" spans="1:27" s="186" customFormat="1" ht="16.5" customHeight="1" x14ac:dyDescent="0.25">
      <c r="A381" s="772" t="s">
        <v>1205</v>
      </c>
      <c r="B381" s="773"/>
      <c r="C381" s="799" t="s">
        <v>1206</v>
      </c>
      <c r="D381" s="800"/>
      <c r="E381" s="800"/>
      <c r="F381" s="800"/>
      <c r="G381" s="801"/>
      <c r="H381" s="187" t="s">
        <v>655</v>
      </c>
      <c r="I381" s="393"/>
      <c r="J381" s="373"/>
      <c r="K381" s="205"/>
      <c r="L381" s="205"/>
      <c r="M381" s="205"/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36">
        <f t="shared" si="130"/>
        <v>0</v>
      </c>
      <c r="AA381" s="374">
        <f t="shared" si="131"/>
        <v>0</v>
      </c>
    </row>
    <row r="382" spans="1:27" s="186" customFormat="1" x14ac:dyDescent="0.25">
      <c r="A382" s="772" t="s">
        <v>1207</v>
      </c>
      <c r="B382" s="773"/>
      <c r="C382" s="879" t="s">
        <v>1208</v>
      </c>
      <c r="D382" s="880"/>
      <c r="E382" s="880"/>
      <c r="F382" s="880"/>
      <c r="G382" s="881"/>
      <c r="H382" s="187" t="s">
        <v>655</v>
      </c>
      <c r="I382" s="393"/>
      <c r="J382" s="373"/>
      <c r="K382" s="205"/>
      <c r="L382" s="205"/>
      <c r="M382" s="205"/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36">
        <f t="shared" si="130"/>
        <v>0</v>
      </c>
      <c r="AA382" s="374">
        <f t="shared" si="131"/>
        <v>0</v>
      </c>
    </row>
    <row r="383" spans="1:27" s="186" customFormat="1" x14ac:dyDescent="0.25">
      <c r="A383" s="772" t="s">
        <v>1209</v>
      </c>
      <c r="B383" s="773"/>
      <c r="C383" s="799" t="s">
        <v>1210</v>
      </c>
      <c r="D383" s="800"/>
      <c r="E383" s="800"/>
      <c r="F383" s="800"/>
      <c r="G383" s="801"/>
      <c r="H383" s="187" t="s">
        <v>655</v>
      </c>
      <c r="I383" s="393"/>
      <c r="J383" s="373"/>
      <c r="K383" s="205"/>
      <c r="L383" s="205"/>
      <c r="M383" s="205"/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36">
        <f t="shared" si="130"/>
        <v>0</v>
      </c>
      <c r="AA383" s="374">
        <f t="shared" si="131"/>
        <v>0</v>
      </c>
    </row>
    <row r="384" spans="1:27" s="186" customFormat="1" x14ac:dyDescent="0.25">
      <c r="A384" s="772" t="s">
        <v>1211</v>
      </c>
      <c r="B384" s="773"/>
      <c r="C384" s="879" t="s">
        <v>1208</v>
      </c>
      <c r="D384" s="880"/>
      <c r="E384" s="880"/>
      <c r="F384" s="880"/>
      <c r="G384" s="881"/>
      <c r="H384" s="187" t="s">
        <v>655</v>
      </c>
      <c r="I384" s="393"/>
      <c r="J384" s="373"/>
      <c r="K384" s="205"/>
      <c r="L384" s="205"/>
      <c r="M384" s="205"/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36">
        <f t="shared" si="130"/>
        <v>0</v>
      </c>
      <c r="AA384" s="374">
        <f t="shared" si="131"/>
        <v>0</v>
      </c>
    </row>
    <row r="385" spans="1:27" s="186" customFormat="1" x14ac:dyDescent="0.25">
      <c r="A385" s="772" t="s">
        <v>1212</v>
      </c>
      <c r="B385" s="773"/>
      <c r="C385" s="793" t="s">
        <v>1213</v>
      </c>
      <c r="D385" s="794"/>
      <c r="E385" s="794"/>
      <c r="F385" s="794"/>
      <c r="G385" s="795"/>
      <c r="H385" s="187" t="s">
        <v>655</v>
      </c>
      <c r="I385" s="393"/>
      <c r="J385" s="373"/>
      <c r="K385" s="205"/>
      <c r="L385" s="205"/>
      <c r="M385" s="205"/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36">
        <f t="shared" si="130"/>
        <v>0</v>
      </c>
      <c r="AA385" s="374">
        <f t="shared" si="131"/>
        <v>0</v>
      </c>
    </row>
    <row r="386" spans="1:27" s="186" customFormat="1" x14ac:dyDescent="0.25">
      <c r="A386" s="772" t="s">
        <v>1214</v>
      </c>
      <c r="B386" s="773"/>
      <c r="C386" s="793" t="s">
        <v>1023</v>
      </c>
      <c r="D386" s="794"/>
      <c r="E386" s="794"/>
      <c r="F386" s="794"/>
      <c r="G386" s="795"/>
      <c r="H386" s="187" t="s">
        <v>655</v>
      </c>
      <c r="I386" s="393"/>
      <c r="J386" s="373"/>
      <c r="K386" s="205"/>
      <c r="L386" s="205"/>
      <c r="M386" s="205"/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36">
        <f t="shared" si="130"/>
        <v>0</v>
      </c>
      <c r="AA386" s="374">
        <f t="shared" si="131"/>
        <v>0</v>
      </c>
    </row>
    <row r="387" spans="1:27" s="186" customFormat="1" ht="16.5" customHeight="1" x14ac:dyDescent="0.25">
      <c r="A387" s="772" t="s">
        <v>1215</v>
      </c>
      <c r="B387" s="773"/>
      <c r="C387" s="793" t="s">
        <v>1216</v>
      </c>
      <c r="D387" s="794"/>
      <c r="E387" s="794"/>
      <c r="F387" s="794"/>
      <c r="G387" s="795"/>
      <c r="H387" s="187" t="s">
        <v>655</v>
      </c>
      <c r="I387" s="393"/>
      <c r="J387" s="373"/>
      <c r="K387" s="205"/>
      <c r="L387" s="205"/>
      <c r="M387" s="205"/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36">
        <f t="shared" si="130"/>
        <v>0</v>
      </c>
      <c r="AA387" s="374">
        <f t="shared" si="131"/>
        <v>0</v>
      </c>
    </row>
    <row r="388" spans="1:27" s="186" customFormat="1" x14ac:dyDescent="0.25">
      <c r="A388" s="772" t="s">
        <v>1217</v>
      </c>
      <c r="B388" s="773"/>
      <c r="C388" s="799" t="s">
        <v>669</v>
      </c>
      <c r="D388" s="800"/>
      <c r="E388" s="800"/>
      <c r="F388" s="800"/>
      <c r="G388" s="801"/>
      <c r="H388" s="187" t="s">
        <v>655</v>
      </c>
      <c r="I388" s="393"/>
      <c r="J388" s="373"/>
      <c r="K388" s="205"/>
      <c r="L388" s="205"/>
      <c r="M388" s="205"/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36">
        <f t="shared" si="130"/>
        <v>0</v>
      </c>
      <c r="AA388" s="374">
        <f t="shared" si="131"/>
        <v>0</v>
      </c>
    </row>
    <row r="389" spans="1:27" s="186" customFormat="1" x14ac:dyDescent="0.25">
      <c r="A389" s="772" t="s">
        <v>1218</v>
      </c>
      <c r="B389" s="773"/>
      <c r="C389" s="799" t="s">
        <v>671</v>
      </c>
      <c r="D389" s="800"/>
      <c r="E389" s="800"/>
      <c r="F389" s="800"/>
      <c r="G389" s="801"/>
      <c r="H389" s="187" t="s">
        <v>655</v>
      </c>
      <c r="I389" s="393"/>
      <c r="J389" s="373"/>
      <c r="K389" s="205"/>
      <c r="L389" s="205"/>
      <c r="M389" s="205"/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36">
        <f t="shared" si="130"/>
        <v>0</v>
      </c>
      <c r="AA389" s="374">
        <f t="shared" si="131"/>
        <v>0</v>
      </c>
    </row>
    <row r="390" spans="1:27" s="186" customFormat="1" ht="16.5" customHeight="1" x14ac:dyDescent="0.25">
      <c r="A390" s="772" t="s">
        <v>575</v>
      </c>
      <c r="B390" s="773"/>
      <c r="C390" s="790" t="s">
        <v>1219</v>
      </c>
      <c r="D390" s="791"/>
      <c r="E390" s="791"/>
      <c r="F390" s="791"/>
      <c r="G390" s="792"/>
      <c r="H390" s="187" t="s">
        <v>655</v>
      </c>
      <c r="I390" s="393"/>
      <c r="J390" s="373"/>
      <c r="K390" s="205"/>
      <c r="L390" s="205"/>
      <c r="M390" s="205"/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36">
        <f t="shared" si="130"/>
        <v>0</v>
      </c>
      <c r="AA390" s="374">
        <f t="shared" si="131"/>
        <v>0</v>
      </c>
    </row>
    <row r="391" spans="1:27" s="186" customFormat="1" ht="16.5" customHeight="1" x14ac:dyDescent="0.25">
      <c r="A391" s="772" t="s">
        <v>534</v>
      </c>
      <c r="B391" s="773"/>
      <c r="C391" s="793" t="s">
        <v>657</v>
      </c>
      <c r="D391" s="794"/>
      <c r="E391" s="794"/>
      <c r="F391" s="794"/>
      <c r="G391" s="795"/>
      <c r="H391" s="187" t="s">
        <v>655</v>
      </c>
      <c r="I391" s="393"/>
      <c r="J391" s="373"/>
      <c r="K391" s="205"/>
      <c r="L391" s="205"/>
      <c r="M391" s="205"/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36">
        <f t="shared" si="130"/>
        <v>0</v>
      </c>
      <c r="AA391" s="374">
        <f t="shared" si="131"/>
        <v>0</v>
      </c>
    </row>
    <row r="392" spans="1:27" s="186" customFormat="1" ht="16.5" customHeight="1" x14ac:dyDescent="0.25">
      <c r="A392" s="772" t="s">
        <v>535</v>
      </c>
      <c r="B392" s="773"/>
      <c r="C392" s="793" t="s">
        <v>658</v>
      </c>
      <c r="D392" s="794"/>
      <c r="E392" s="794"/>
      <c r="F392" s="794"/>
      <c r="G392" s="795"/>
      <c r="H392" s="187" t="s">
        <v>655</v>
      </c>
      <c r="I392" s="393"/>
      <c r="J392" s="373"/>
      <c r="K392" s="205"/>
      <c r="L392" s="205"/>
      <c r="M392" s="205"/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36">
        <f t="shared" si="130"/>
        <v>0</v>
      </c>
      <c r="AA392" s="374">
        <f t="shared" si="131"/>
        <v>0</v>
      </c>
    </row>
    <row r="393" spans="1:27" s="186" customFormat="1" ht="16.5" customHeight="1" x14ac:dyDescent="0.25">
      <c r="A393" s="772" t="s">
        <v>1220</v>
      </c>
      <c r="B393" s="773"/>
      <c r="C393" s="793" t="s">
        <v>659</v>
      </c>
      <c r="D393" s="794"/>
      <c r="E393" s="794"/>
      <c r="F393" s="794"/>
      <c r="G393" s="795"/>
      <c r="H393" s="187" t="s">
        <v>655</v>
      </c>
      <c r="I393" s="393"/>
      <c r="J393" s="373"/>
      <c r="K393" s="205"/>
      <c r="L393" s="205"/>
      <c r="M393" s="205"/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36">
        <f t="shared" si="130"/>
        <v>0</v>
      </c>
      <c r="AA393" s="374">
        <f t="shared" si="131"/>
        <v>0</v>
      </c>
    </row>
    <row r="394" spans="1:27" s="186" customFormat="1" x14ac:dyDescent="0.25">
      <c r="A394" s="772" t="s">
        <v>576</v>
      </c>
      <c r="B394" s="773"/>
      <c r="C394" s="790" t="s">
        <v>1221</v>
      </c>
      <c r="D394" s="791"/>
      <c r="E394" s="791"/>
      <c r="F394" s="791"/>
      <c r="G394" s="792"/>
      <c r="H394" s="187" t="s">
        <v>655</v>
      </c>
      <c r="I394" s="393"/>
      <c r="J394" s="373"/>
      <c r="K394" s="205"/>
      <c r="L394" s="205"/>
      <c r="M394" s="205"/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36">
        <f t="shared" si="130"/>
        <v>0</v>
      </c>
      <c r="AA394" s="374">
        <f t="shared" si="131"/>
        <v>0</v>
      </c>
    </row>
    <row r="395" spans="1:27" s="186" customFormat="1" x14ac:dyDescent="0.25">
      <c r="A395" s="772" t="s">
        <v>578</v>
      </c>
      <c r="B395" s="773"/>
      <c r="C395" s="774" t="s">
        <v>1222</v>
      </c>
      <c r="D395" s="775"/>
      <c r="E395" s="775"/>
      <c r="F395" s="775"/>
      <c r="G395" s="776"/>
      <c r="H395" s="187" t="s">
        <v>655</v>
      </c>
      <c r="I395" s="393">
        <f>SUM(I396:I422)</f>
        <v>0</v>
      </c>
      <c r="J395" s="373">
        <f>SUM(J396:J422)</f>
        <v>0</v>
      </c>
      <c r="K395" s="205">
        <f>SUM(K396:K422)</f>
        <v>0</v>
      </c>
      <c r="L395" s="205">
        <f>L396</f>
        <v>0</v>
      </c>
      <c r="M395" s="205">
        <f>M396+M409+M410</f>
        <v>0</v>
      </c>
      <c r="N395" s="205">
        <f>N396</f>
        <v>8.5</v>
      </c>
      <c r="O395" s="205">
        <f>O396</f>
        <v>0</v>
      </c>
      <c r="P395" s="205">
        <f>P396</f>
        <v>29.029174732039998</v>
      </c>
      <c r="Q395" s="205"/>
      <c r="R395" s="205">
        <f>R396</f>
        <v>18.195901914666667</v>
      </c>
      <c r="S395" s="205"/>
      <c r="T395" s="205">
        <f>SUM(T396:T422)</f>
        <v>23.073</v>
      </c>
      <c r="U395" s="205"/>
      <c r="V395" s="205">
        <f>SUM(V396:V422)</f>
        <v>27.495000000000001</v>
      </c>
      <c r="W395" s="205"/>
      <c r="X395" s="205">
        <f>SUM(X396:X422)</f>
        <v>23.995999999999999</v>
      </c>
      <c r="Y395" s="205"/>
      <c r="Z395" s="236">
        <f t="shared" si="130"/>
        <v>55.725076646706668</v>
      </c>
      <c r="AA395" s="374">
        <f t="shared" si="131"/>
        <v>0</v>
      </c>
    </row>
    <row r="396" spans="1:27" s="186" customFormat="1" x14ac:dyDescent="0.25">
      <c r="A396" s="772" t="s">
        <v>579</v>
      </c>
      <c r="B396" s="773"/>
      <c r="C396" s="790" t="s">
        <v>1223</v>
      </c>
      <c r="D396" s="791"/>
      <c r="E396" s="791"/>
      <c r="F396" s="791"/>
      <c r="G396" s="792"/>
      <c r="H396" s="187" t="s">
        <v>655</v>
      </c>
      <c r="I396" s="393"/>
      <c r="J396" s="373"/>
      <c r="K396" s="205"/>
      <c r="L396" s="205"/>
      <c r="M396" s="205"/>
      <c r="N396" s="205">
        <f>'Пр 1 (произв)'!AJ17</f>
        <v>8.5</v>
      </c>
      <c r="O396" s="205"/>
      <c r="P396" s="205">
        <f>'Пр 1 (произв)'!AT17</f>
        <v>29.029174732039998</v>
      </c>
      <c r="Q396" s="205"/>
      <c r="R396" s="205">
        <f>'Пр 1 (произв)'!BD17</f>
        <v>18.195901914666667</v>
      </c>
      <c r="S396" s="205"/>
      <c r="T396" s="205">
        <v>23.073</v>
      </c>
      <c r="U396" s="205"/>
      <c r="V396" s="205">
        <v>27.495000000000001</v>
      </c>
      <c r="W396" s="205"/>
      <c r="X396" s="205">
        <v>23.995999999999999</v>
      </c>
      <c r="Y396" s="205"/>
      <c r="Z396" s="236">
        <f t="shared" si="130"/>
        <v>55.725076646706668</v>
      </c>
      <c r="AA396" s="374">
        <f t="shared" si="131"/>
        <v>0</v>
      </c>
    </row>
    <row r="397" spans="1:27" s="186" customFormat="1" x14ac:dyDescent="0.25">
      <c r="A397" s="772" t="s">
        <v>1224</v>
      </c>
      <c r="B397" s="773"/>
      <c r="C397" s="793" t="s">
        <v>1225</v>
      </c>
      <c r="D397" s="794"/>
      <c r="E397" s="794"/>
      <c r="F397" s="794"/>
      <c r="G397" s="795"/>
      <c r="H397" s="187" t="s">
        <v>655</v>
      </c>
      <c r="I397" s="393"/>
      <c r="J397" s="373"/>
      <c r="K397" s="205"/>
      <c r="L397" s="205"/>
      <c r="M397" s="205"/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36">
        <f t="shared" si="130"/>
        <v>0</v>
      </c>
      <c r="AA397" s="374">
        <f t="shared" si="131"/>
        <v>0</v>
      </c>
    </row>
    <row r="398" spans="1:27" s="186" customFormat="1" ht="16.5" customHeight="1" x14ac:dyDescent="0.25">
      <c r="A398" s="772" t="s">
        <v>1226</v>
      </c>
      <c r="B398" s="773"/>
      <c r="C398" s="793" t="s">
        <v>657</v>
      </c>
      <c r="D398" s="794"/>
      <c r="E398" s="794"/>
      <c r="F398" s="794"/>
      <c r="G398" s="795"/>
      <c r="H398" s="187" t="s">
        <v>655</v>
      </c>
      <c r="I398" s="393"/>
      <c r="J398" s="373"/>
      <c r="K398" s="205"/>
      <c r="L398" s="205"/>
      <c r="M398" s="205"/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36">
        <f t="shared" si="130"/>
        <v>0</v>
      </c>
      <c r="AA398" s="374">
        <f t="shared" si="131"/>
        <v>0</v>
      </c>
    </row>
    <row r="399" spans="1:27" s="186" customFormat="1" ht="16.5" customHeight="1" x14ac:dyDescent="0.25">
      <c r="A399" s="772" t="s">
        <v>1227</v>
      </c>
      <c r="B399" s="773"/>
      <c r="C399" s="793" t="s">
        <v>658</v>
      </c>
      <c r="D399" s="794"/>
      <c r="E399" s="794"/>
      <c r="F399" s="794"/>
      <c r="G399" s="795"/>
      <c r="H399" s="187" t="s">
        <v>655</v>
      </c>
      <c r="I399" s="393"/>
      <c r="J399" s="373"/>
      <c r="K399" s="205"/>
      <c r="L399" s="205"/>
      <c r="M399" s="205"/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36">
        <f t="shared" si="130"/>
        <v>0</v>
      </c>
      <c r="AA399" s="374">
        <f t="shared" si="131"/>
        <v>0</v>
      </c>
    </row>
    <row r="400" spans="1:27" s="186" customFormat="1" ht="16.5" customHeight="1" x14ac:dyDescent="0.25">
      <c r="A400" s="772" t="s">
        <v>1228</v>
      </c>
      <c r="B400" s="773"/>
      <c r="C400" s="793" t="s">
        <v>659</v>
      </c>
      <c r="D400" s="794"/>
      <c r="E400" s="794"/>
      <c r="F400" s="794"/>
      <c r="G400" s="795"/>
      <c r="H400" s="187" t="s">
        <v>655</v>
      </c>
      <c r="I400" s="393"/>
      <c r="J400" s="373"/>
      <c r="K400" s="205"/>
      <c r="L400" s="205"/>
      <c r="M400" s="205"/>
      <c r="N400" s="205">
        <f>N396</f>
        <v>8.5</v>
      </c>
      <c r="O400" s="205"/>
      <c r="P400" s="205">
        <f>P396</f>
        <v>29.029174732039998</v>
      </c>
      <c r="Q400" s="205"/>
      <c r="R400" s="205">
        <f>R396</f>
        <v>18.195901914666667</v>
      </c>
      <c r="S400" s="205"/>
      <c r="T400" s="205"/>
      <c r="U400" s="205"/>
      <c r="V400" s="205"/>
      <c r="W400" s="205"/>
      <c r="X400" s="205"/>
      <c r="Y400" s="205"/>
      <c r="Z400" s="236">
        <f t="shared" si="130"/>
        <v>55.725076646706668</v>
      </c>
      <c r="AA400" s="374">
        <f t="shared" si="131"/>
        <v>0</v>
      </c>
    </row>
    <row r="401" spans="1:27" s="186" customFormat="1" x14ac:dyDescent="0.25">
      <c r="A401" s="772" t="s">
        <v>1229</v>
      </c>
      <c r="B401" s="773"/>
      <c r="C401" s="793" t="s">
        <v>1009</v>
      </c>
      <c r="D401" s="794"/>
      <c r="E401" s="794"/>
      <c r="F401" s="794"/>
      <c r="G401" s="795"/>
      <c r="H401" s="187" t="s">
        <v>655</v>
      </c>
      <c r="I401" s="393"/>
      <c r="J401" s="373"/>
      <c r="K401" s="205"/>
      <c r="L401" s="205"/>
      <c r="M401" s="205"/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36">
        <f t="shared" si="130"/>
        <v>0</v>
      </c>
      <c r="AA401" s="374">
        <f t="shared" si="131"/>
        <v>0</v>
      </c>
    </row>
    <row r="402" spans="1:27" s="186" customFormat="1" x14ac:dyDescent="0.25">
      <c r="A402" s="772" t="s">
        <v>1230</v>
      </c>
      <c r="B402" s="773"/>
      <c r="C402" s="793" t="s">
        <v>1012</v>
      </c>
      <c r="D402" s="794"/>
      <c r="E402" s="794"/>
      <c r="F402" s="794"/>
      <c r="G402" s="795"/>
      <c r="H402" s="187" t="s">
        <v>655</v>
      </c>
      <c r="I402" s="393"/>
      <c r="J402" s="373"/>
      <c r="K402" s="205"/>
      <c r="L402" s="205"/>
      <c r="M402" s="205"/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36">
        <f t="shared" si="130"/>
        <v>0</v>
      </c>
      <c r="AA402" s="374">
        <f t="shared" si="131"/>
        <v>0</v>
      </c>
    </row>
    <row r="403" spans="1:27" s="186" customFormat="1" x14ac:dyDescent="0.25">
      <c r="A403" s="772" t="s">
        <v>1231</v>
      </c>
      <c r="B403" s="773"/>
      <c r="C403" s="793" t="s">
        <v>1015</v>
      </c>
      <c r="D403" s="794"/>
      <c r="E403" s="794"/>
      <c r="F403" s="794"/>
      <c r="G403" s="795"/>
      <c r="H403" s="187" t="s">
        <v>655</v>
      </c>
      <c r="I403" s="393"/>
      <c r="J403" s="373"/>
      <c r="K403" s="205"/>
      <c r="L403" s="205"/>
      <c r="M403" s="205"/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36">
        <f t="shared" si="130"/>
        <v>0</v>
      </c>
      <c r="AA403" s="374">
        <f t="shared" si="131"/>
        <v>0</v>
      </c>
    </row>
    <row r="404" spans="1:27" s="186" customFormat="1" x14ac:dyDescent="0.25">
      <c r="A404" s="772" t="s">
        <v>1232</v>
      </c>
      <c r="B404" s="773"/>
      <c r="C404" s="793" t="s">
        <v>1021</v>
      </c>
      <c r="D404" s="794"/>
      <c r="E404" s="794"/>
      <c r="F404" s="794"/>
      <c r="G404" s="795"/>
      <c r="H404" s="187" t="s">
        <v>655</v>
      </c>
      <c r="I404" s="393"/>
      <c r="J404" s="373"/>
      <c r="K404" s="205"/>
      <c r="L404" s="205"/>
      <c r="M404" s="205"/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36">
        <f t="shared" si="130"/>
        <v>0</v>
      </c>
      <c r="AA404" s="374">
        <f t="shared" si="131"/>
        <v>0</v>
      </c>
    </row>
    <row r="405" spans="1:27" s="186" customFormat="1" x14ac:dyDescent="0.25">
      <c r="A405" s="772" t="s">
        <v>1233</v>
      </c>
      <c r="B405" s="773"/>
      <c r="C405" s="793" t="s">
        <v>1023</v>
      </c>
      <c r="D405" s="794"/>
      <c r="E405" s="794"/>
      <c r="F405" s="794"/>
      <c r="G405" s="795"/>
      <c r="H405" s="187" t="s">
        <v>655</v>
      </c>
      <c r="I405" s="393"/>
      <c r="J405" s="373"/>
      <c r="K405" s="205"/>
      <c r="L405" s="205"/>
      <c r="M405" s="205"/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36">
        <f t="shared" si="130"/>
        <v>0</v>
      </c>
      <c r="AA405" s="374">
        <f t="shared" si="131"/>
        <v>0</v>
      </c>
    </row>
    <row r="406" spans="1:27" s="186" customFormat="1" ht="16.5" customHeight="1" x14ac:dyDescent="0.25">
      <c r="A406" s="772" t="s">
        <v>1234</v>
      </c>
      <c r="B406" s="773"/>
      <c r="C406" s="793" t="s">
        <v>1235</v>
      </c>
      <c r="D406" s="794"/>
      <c r="E406" s="794"/>
      <c r="F406" s="794"/>
      <c r="G406" s="795"/>
      <c r="H406" s="187" t="s">
        <v>655</v>
      </c>
      <c r="I406" s="393"/>
      <c r="J406" s="373"/>
      <c r="K406" s="205"/>
      <c r="L406" s="205"/>
      <c r="M406" s="205"/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36">
        <f t="shared" si="130"/>
        <v>0</v>
      </c>
      <c r="AA406" s="374">
        <f t="shared" si="131"/>
        <v>0</v>
      </c>
    </row>
    <row r="407" spans="1:27" s="186" customFormat="1" x14ac:dyDescent="0.25">
      <c r="A407" s="772" t="s">
        <v>1236</v>
      </c>
      <c r="B407" s="773"/>
      <c r="C407" s="799" t="s">
        <v>669</v>
      </c>
      <c r="D407" s="800"/>
      <c r="E407" s="800"/>
      <c r="F407" s="800"/>
      <c r="G407" s="801"/>
      <c r="H407" s="187" t="s">
        <v>655</v>
      </c>
      <c r="I407" s="393"/>
      <c r="J407" s="373"/>
      <c r="K407" s="205"/>
      <c r="L407" s="205"/>
      <c r="M407" s="205"/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36">
        <f t="shared" si="130"/>
        <v>0</v>
      </c>
      <c r="AA407" s="374">
        <f t="shared" si="131"/>
        <v>0</v>
      </c>
    </row>
    <row r="408" spans="1:27" s="186" customFormat="1" x14ac:dyDescent="0.25">
      <c r="A408" s="772" t="s">
        <v>1237</v>
      </c>
      <c r="B408" s="773"/>
      <c r="C408" s="799" t="s">
        <v>671</v>
      </c>
      <c r="D408" s="800"/>
      <c r="E408" s="800"/>
      <c r="F408" s="800"/>
      <c r="G408" s="801"/>
      <c r="H408" s="187" t="s">
        <v>655</v>
      </c>
      <c r="I408" s="393"/>
      <c r="J408" s="373"/>
      <c r="K408" s="205"/>
      <c r="L408" s="205"/>
      <c r="M408" s="205"/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36">
        <f t="shared" si="130"/>
        <v>0</v>
      </c>
      <c r="AA408" s="374">
        <f t="shared" si="131"/>
        <v>0</v>
      </c>
    </row>
    <row r="409" spans="1:27" s="186" customFormat="1" x14ac:dyDescent="0.25">
      <c r="A409" s="772" t="s">
        <v>580</v>
      </c>
      <c r="B409" s="773"/>
      <c r="C409" s="790" t="s">
        <v>1238</v>
      </c>
      <c r="D409" s="791"/>
      <c r="E409" s="791"/>
      <c r="F409" s="791"/>
      <c r="G409" s="792"/>
      <c r="H409" s="187" t="s">
        <v>655</v>
      </c>
      <c r="I409" s="393"/>
      <c r="J409" s="373"/>
      <c r="K409" s="205"/>
      <c r="L409" s="205"/>
      <c r="M409" s="205"/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36">
        <f t="shared" si="130"/>
        <v>0</v>
      </c>
      <c r="AA409" s="374">
        <f t="shared" si="131"/>
        <v>0</v>
      </c>
    </row>
    <row r="410" spans="1:27" s="186" customFormat="1" x14ac:dyDescent="0.25">
      <c r="A410" s="772" t="s">
        <v>581</v>
      </c>
      <c r="B410" s="773"/>
      <c r="C410" s="790" t="s">
        <v>1239</v>
      </c>
      <c r="D410" s="791"/>
      <c r="E410" s="791"/>
      <c r="F410" s="791"/>
      <c r="G410" s="792"/>
      <c r="H410" s="187" t="s">
        <v>655</v>
      </c>
      <c r="I410" s="393"/>
      <c r="J410" s="373"/>
      <c r="K410" s="205"/>
      <c r="L410" s="205"/>
      <c r="M410" s="205"/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36">
        <f t="shared" si="130"/>
        <v>0</v>
      </c>
      <c r="AA410" s="374">
        <f t="shared" si="131"/>
        <v>0</v>
      </c>
    </row>
    <row r="411" spans="1:27" s="186" customFormat="1" x14ac:dyDescent="0.25">
      <c r="A411" s="772" t="s">
        <v>1240</v>
      </c>
      <c r="B411" s="773"/>
      <c r="C411" s="793" t="s">
        <v>1225</v>
      </c>
      <c r="D411" s="794"/>
      <c r="E411" s="794"/>
      <c r="F411" s="794"/>
      <c r="G411" s="795"/>
      <c r="H411" s="187" t="s">
        <v>655</v>
      </c>
      <c r="I411" s="393"/>
      <c r="J411" s="373"/>
      <c r="K411" s="205"/>
      <c r="L411" s="205"/>
      <c r="M411" s="205"/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36">
        <f t="shared" si="130"/>
        <v>0</v>
      </c>
      <c r="AA411" s="374">
        <f t="shared" si="131"/>
        <v>0</v>
      </c>
    </row>
    <row r="412" spans="1:27" s="186" customFormat="1" ht="16.5" customHeight="1" x14ac:dyDescent="0.25">
      <c r="A412" s="772" t="s">
        <v>1241</v>
      </c>
      <c r="B412" s="773"/>
      <c r="C412" s="793" t="s">
        <v>657</v>
      </c>
      <c r="D412" s="794"/>
      <c r="E412" s="794"/>
      <c r="F412" s="794"/>
      <c r="G412" s="795"/>
      <c r="H412" s="187" t="s">
        <v>655</v>
      </c>
      <c r="I412" s="393"/>
      <c r="J412" s="373"/>
      <c r="K412" s="205"/>
      <c r="L412" s="205"/>
      <c r="M412" s="205"/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36">
        <f t="shared" si="130"/>
        <v>0</v>
      </c>
      <c r="AA412" s="374">
        <f t="shared" si="131"/>
        <v>0</v>
      </c>
    </row>
    <row r="413" spans="1:27" s="186" customFormat="1" ht="16.5" customHeight="1" x14ac:dyDescent="0.25">
      <c r="A413" s="772" t="s">
        <v>1242</v>
      </c>
      <c r="B413" s="773"/>
      <c r="C413" s="793" t="s">
        <v>658</v>
      </c>
      <c r="D413" s="794"/>
      <c r="E413" s="794"/>
      <c r="F413" s="794"/>
      <c r="G413" s="795"/>
      <c r="H413" s="187" t="s">
        <v>655</v>
      </c>
      <c r="I413" s="393"/>
      <c r="J413" s="373"/>
      <c r="K413" s="205"/>
      <c r="L413" s="205"/>
      <c r="M413" s="205"/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36">
        <f t="shared" si="130"/>
        <v>0</v>
      </c>
      <c r="AA413" s="374">
        <f t="shared" si="131"/>
        <v>0</v>
      </c>
    </row>
    <row r="414" spans="1:27" s="186" customFormat="1" ht="16.5" customHeight="1" x14ac:dyDescent="0.25">
      <c r="A414" s="772" t="s">
        <v>1242</v>
      </c>
      <c r="B414" s="773"/>
      <c r="C414" s="793" t="s">
        <v>659</v>
      </c>
      <c r="D414" s="794"/>
      <c r="E414" s="794"/>
      <c r="F414" s="794"/>
      <c r="G414" s="795"/>
      <c r="H414" s="187" t="s">
        <v>655</v>
      </c>
      <c r="I414" s="393"/>
      <c r="J414" s="373"/>
      <c r="K414" s="205"/>
      <c r="L414" s="205"/>
      <c r="M414" s="205"/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36">
        <f t="shared" si="130"/>
        <v>0</v>
      </c>
      <c r="AA414" s="374">
        <f t="shared" si="131"/>
        <v>0</v>
      </c>
    </row>
    <row r="415" spans="1:27" s="186" customFormat="1" x14ac:dyDescent="0.25">
      <c r="A415" s="772" t="s">
        <v>1243</v>
      </c>
      <c r="B415" s="773"/>
      <c r="C415" s="793" t="s">
        <v>1009</v>
      </c>
      <c r="D415" s="794"/>
      <c r="E415" s="794"/>
      <c r="F415" s="794"/>
      <c r="G415" s="795"/>
      <c r="H415" s="187" t="s">
        <v>655</v>
      </c>
      <c r="I415" s="393"/>
      <c r="J415" s="373"/>
      <c r="K415" s="205"/>
      <c r="L415" s="205"/>
      <c r="M415" s="205"/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36">
        <f t="shared" si="130"/>
        <v>0</v>
      </c>
      <c r="AA415" s="374">
        <f t="shared" si="131"/>
        <v>0</v>
      </c>
    </row>
    <row r="416" spans="1:27" s="186" customFormat="1" x14ac:dyDescent="0.25">
      <c r="A416" s="772" t="s">
        <v>1244</v>
      </c>
      <c r="B416" s="773"/>
      <c r="C416" s="793" t="s">
        <v>1012</v>
      </c>
      <c r="D416" s="794"/>
      <c r="E416" s="794"/>
      <c r="F416" s="794"/>
      <c r="G416" s="795"/>
      <c r="H416" s="187" t="s">
        <v>655</v>
      </c>
      <c r="I416" s="393"/>
      <c r="J416" s="373"/>
      <c r="K416" s="205"/>
      <c r="L416" s="205"/>
      <c r="M416" s="205"/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36">
        <f t="shared" si="130"/>
        <v>0</v>
      </c>
      <c r="AA416" s="374">
        <f t="shared" si="131"/>
        <v>0</v>
      </c>
    </row>
    <row r="417" spans="1:27" s="186" customFormat="1" x14ac:dyDescent="0.25">
      <c r="A417" s="772" t="s">
        <v>1245</v>
      </c>
      <c r="B417" s="773"/>
      <c r="C417" s="793" t="s">
        <v>1015</v>
      </c>
      <c r="D417" s="794"/>
      <c r="E417" s="794"/>
      <c r="F417" s="794"/>
      <c r="G417" s="795"/>
      <c r="H417" s="187" t="s">
        <v>655</v>
      </c>
      <c r="I417" s="393"/>
      <c r="J417" s="373"/>
      <c r="K417" s="205"/>
      <c r="L417" s="205"/>
      <c r="M417" s="205"/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36">
        <f t="shared" si="130"/>
        <v>0</v>
      </c>
      <c r="AA417" s="374">
        <f t="shared" si="131"/>
        <v>0</v>
      </c>
    </row>
    <row r="418" spans="1:27" s="186" customFormat="1" x14ac:dyDescent="0.25">
      <c r="A418" s="772" t="s">
        <v>1246</v>
      </c>
      <c r="B418" s="773"/>
      <c r="C418" s="793" t="s">
        <v>1021</v>
      </c>
      <c r="D418" s="794"/>
      <c r="E418" s="794"/>
      <c r="F418" s="794"/>
      <c r="G418" s="795"/>
      <c r="H418" s="187" t="s">
        <v>655</v>
      </c>
      <c r="I418" s="393"/>
      <c r="J418" s="373"/>
      <c r="K418" s="205"/>
      <c r="L418" s="205"/>
      <c r="M418" s="205"/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36">
        <f t="shared" si="130"/>
        <v>0</v>
      </c>
      <c r="AA418" s="374">
        <f t="shared" si="131"/>
        <v>0</v>
      </c>
    </row>
    <row r="419" spans="1:27" s="186" customFormat="1" x14ac:dyDescent="0.25">
      <c r="A419" s="772" t="s">
        <v>1247</v>
      </c>
      <c r="B419" s="773"/>
      <c r="C419" s="793" t="s">
        <v>1023</v>
      </c>
      <c r="D419" s="794"/>
      <c r="E419" s="794"/>
      <c r="F419" s="794"/>
      <c r="G419" s="795"/>
      <c r="H419" s="187" t="s">
        <v>655</v>
      </c>
      <c r="I419" s="393"/>
      <c r="J419" s="373"/>
      <c r="K419" s="205"/>
      <c r="L419" s="205"/>
      <c r="M419" s="205"/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36">
        <f t="shared" si="130"/>
        <v>0</v>
      </c>
      <c r="AA419" s="374">
        <f t="shared" si="131"/>
        <v>0</v>
      </c>
    </row>
    <row r="420" spans="1:27" s="186" customFormat="1" ht="16.5" customHeight="1" x14ac:dyDescent="0.25">
      <c r="A420" s="772" t="s">
        <v>1248</v>
      </c>
      <c r="B420" s="773"/>
      <c r="C420" s="793" t="s">
        <v>1235</v>
      </c>
      <c r="D420" s="794"/>
      <c r="E420" s="794"/>
      <c r="F420" s="794"/>
      <c r="G420" s="795"/>
      <c r="H420" s="187" t="s">
        <v>655</v>
      </c>
      <c r="I420" s="393"/>
      <c r="J420" s="373"/>
      <c r="K420" s="205"/>
      <c r="L420" s="205"/>
      <c r="M420" s="205"/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36">
        <f t="shared" si="130"/>
        <v>0</v>
      </c>
      <c r="AA420" s="374">
        <f t="shared" si="131"/>
        <v>0</v>
      </c>
    </row>
    <row r="421" spans="1:27" s="186" customFormat="1" x14ac:dyDescent="0.25">
      <c r="A421" s="772" t="s">
        <v>1249</v>
      </c>
      <c r="B421" s="773"/>
      <c r="C421" s="799" t="s">
        <v>669</v>
      </c>
      <c r="D421" s="800"/>
      <c r="E421" s="800"/>
      <c r="F421" s="800"/>
      <c r="G421" s="801"/>
      <c r="H421" s="187" t="s">
        <v>655</v>
      </c>
      <c r="I421" s="393"/>
      <c r="J421" s="373"/>
      <c r="K421" s="205"/>
      <c r="L421" s="205"/>
      <c r="M421" s="205"/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36">
        <f t="shared" si="130"/>
        <v>0</v>
      </c>
      <c r="AA421" s="374">
        <f t="shared" si="131"/>
        <v>0</v>
      </c>
    </row>
    <row r="422" spans="1:27" s="186" customFormat="1" x14ac:dyDescent="0.25">
      <c r="A422" s="772" t="s">
        <v>1250</v>
      </c>
      <c r="B422" s="773"/>
      <c r="C422" s="799" t="s">
        <v>671</v>
      </c>
      <c r="D422" s="800"/>
      <c r="E422" s="800"/>
      <c r="F422" s="800"/>
      <c r="G422" s="801"/>
      <c r="H422" s="187" t="s">
        <v>655</v>
      </c>
      <c r="I422" s="393"/>
      <c r="J422" s="373"/>
      <c r="K422" s="205"/>
      <c r="L422" s="205"/>
      <c r="M422" s="205"/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36">
        <f t="shared" si="130"/>
        <v>0</v>
      </c>
      <c r="AA422" s="374">
        <f t="shared" si="131"/>
        <v>0</v>
      </c>
    </row>
    <row r="423" spans="1:27" s="186" customFormat="1" x14ac:dyDescent="0.25">
      <c r="A423" s="772" t="s">
        <v>583</v>
      </c>
      <c r="B423" s="773"/>
      <c r="C423" s="774" t="s">
        <v>1251</v>
      </c>
      <c r="D423" s="775"/>
      <c r="E423" s="775"/>
      <c r="F423" s="775"/>
      <c r="G423" s="776"/>
      <c r="H423" s="187" t="s">
        <v>655</v>
      </c>
      <c r="I423" s="393"/>
      <c r="J423" s="373"/>
      <c r="K423" s="205"/>
      <c r="L423" s="205"/>
      <c r="M423" s="205"/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36">
        <f t="shared" si="130"/>
        <v>0</v>
      </c>
      <c r="AA423" s="374">
        <f t="shared" si="131"/>
        <v>0</v>
      </c>
    </row>
    <row r="424" spans="1:27" s="186" customFormat="1" x14ac:dyDescent="0.25">
      <c r="A424" s="772" t="s">
        <v>588</v>
      </c>
      <c r="B424" s="773"/>
      <c r="C424" s="774" t="s">
        <v>1252</v>
      </c>
      <c r="D424" s="775"/>
      <c r="E424" s="775"/>
      <c r="F424" s="775"/>
      <c r="G424" s="776"/>
      <c r="H424" s="187" t="s">
        <v>655</v>
      </c>
      <c r="I424" s="393"/>
      <c r="J424" s="373"/>
      <c r="K424" s="205"/>
      <c r="L424" s="205"/>
      <c r="M424" s="205"/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36">
        <f t="shared" si="130"/>
        <v>0</v>
      </c>
      <c r="AA424" s="374">
        <f t="shared" si="131"/>
        <v>0</v>
      </c>
    </row>
    <row r="425" spans="1:27" s="186" customFormat="1" x14ac:dyDescent="0.25">
      <c r="A425" s="772" t="s">
        <v>589</v>
      </c>
      <c r="B425" s="773"/>
      <c r="C425" s="790" t="s">
        <v>1253</v>
      </c>
      <c r="D425" s="791"/>
      <c r="E425" s="791"/>
      <c r="F425" s="791"/>
      <c r="G425" s="792"/>
      <c r="H425" s="187" t="s">
        <v>655</v>
      </c>
      <c r="I425" s="393"/>
      <c r="J425" s="373"/>
      <c r="K425" s="205"/>
      <c r="L425" s="205"/>
      <c r="M425" s="205"/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36">
        <f t="shared" si="130"/>
        <v>0</v>
      </c>
      <c r="AA425" s="374">
        <f t="shared" si="131"/>
        <v>0</v>
      </c>
    </row>
    <row r="426" spans="1:27" s="186" customFormat="1" x14ac:dyDescent="0.25">
      <c r="A426" s="772" t="s">
        <v>590</v>
      </c>
      <c r="B426" s="773"/>
      <c r="C426" s="790" t="s">
        <v>1254</v>
      </c>
      <c r="D426" s="791"/>
      <c r="E426" s="791"/>
      <c r="F426" s="791"/>
      <c r="G426" s="792"/>
      <c r="H426" s="187" t="s">
        <v>655</v>
      </c>
      <c r="I426" s="393"/>
      <c r="J426" s="373"/>
      <c r="K426" s="205"/>
      <c r="L426" s="205"/>
      <c r="M426" s="205"/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36">
        <f t="shared" si="130"/>
        <v>0</v>
      </c>
      <c r="AA426" s="374">
        <f t="shared" si="131"/>
        <v>0</v>
      </c>
    </row>
    <row r="427" spans="1:27" s="186" customFormat="1" ht="9" customHeight="1" x14ac:dyDescent="0.25">
      <c r="A427" s="772" t="s">
        <v>674</v>
      </c>
      <c r="B427" s="773"/>
      <c r="C427" s="876" t="s">
        <v>1255</v>
      </c>
      <c r="D427" s="877"/>
      <c r="E427" s="877"/>
      <c r="F427" s="877"/>
      <c r="G427" s="878"/>
      <c r="H427" s="187" t="s">
        <v>655</v>
      </c>
      <c r="I427" s="393"/>
      <c r="J427" s="375">
        <f t="shared" ref="J427:Y427" si="134">J428+J429+J430+J431+J432</f>
        <v>0</v>
      </c>
      <c r="K427" s="205">
        <f t="shared" si="134"/>
        <v>0</v>
      </c>
      <c r="L427" s="205">
        <f t="shared" si="134"/>
        <v>0</v>
      </c>
      <c r="M427" s="205">
        <f t="shared" si="134"/>
        <v>0</v>
      </c>
      <c r="N427" s="205">
        <f t="shared" si="134"/>
        <v>0</v>
      </c>
      <c r="O427" s="205">
        <f t="shared" si="134"/>
        <v>0</v>
      </c>
      <c r="P427" s="205">
        <f t="shared" si="134"/>
        <v>0</v>
      </c>
      <c r="Q427" s="205">
        <f t="shared" si="134"/>
        <v>0</v>
      </c>
      <c r="R427" s="205">
        <f t="shared" si="134"/>
        <v>0</v>
      </c>
      <c r="S427" s="205">
        <f t="shared" si="134"/>
        <v>0</v>
      </c>
      <c r="T427" s="205">
        <f t="shared" si="134"/>
        <v>0</v>
      </c>
      <c r="U427" s="205">
        <f t="shared" si="134"/>
        <v>0</v>
      </c>
      <c r="V427" s="205">
        <f t="shared" si="134"/>
        <v>0</v>
      </c>
      <c r="W427" s="205">
        <f t="shared" si="134"/>
        <v>0</v>
      </c>
      <c r="X427" s="205">
        <f t="shared" si="134"/>
        <v>0</v>
      </c>
      <c r="Y427" s="205">
        <f t="shared" si="134"/>
        <v>0</v>
      </c>
      <c r="Z427" s="236">
        <f t="shared" si="130"/>
        <v>0</v>
      </c>
      <c r="AA427" s="374">
        <f t="shared" si="131"/>
        <v>0</v>
      </c>
    </row>
    <row r="428" spans="1:27" s="186" customFormat="1" x14ac:dyDescent="0.25">
      <c r="A428" s="772" t="s">
        <v>676</v>
      </c>
      <c r="B428" s="773"/>
      <c r="C428" s="774" t="s">
        <v>1256</v>
      </c>
      <c r="D428" s="775"/>
      <c r="E428" s="775"/>
      <c r="F428" s="775"/>
      <c r="G428" s="776"/>
      <c r="H428" s="187" t="s">
        <v>655</v>
      </c>
      <c r="I428" s="393"/>
      <c r="J428" s="373"/>
      <c r="K428" s="205"/>
      <c r="L428" s="205"/>
      <c r="M428" s="213"/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36">
        <f t="shared" si="130"/>
        <v>0</v>
      </c>
      <c r="AA428" s="374">
        <f t="shared" si="131"/>
        <v>0</v>
      </c>
    </row>
    <row r="429" spans="1:27" s="186" customFormat="1" x14ac:dyDescent="0.25">
      <c r="A429" s="772" t="s">
        <v>680</v>
      </c>
      <c r="B429" s="773"/>
      <c r="C429" s="774" t="s">
        <v>1257</v>
      </c>
      <c r="D429" s="775"/>
      <c r="E429" s="775"/>
      <c r="F429" s="775"/>
      <c r="G429" s="776"/>
      <c r="H429" s="187" t="s">
        <v>655</v>
      </c>
      <c r="I429" s="393"/>
      <c r="J429" s="373"/>
      <c r="K429" s="205"/>
      <c r="L429" s="205"/>
      <c r="M429" s="205"/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36">
        <f t="shared" si="130"/>
        <v>0</v>
      </c>
      <c r="AA429" s="374">
        <f t="shared" si="131"/>
        <v>0</v>
      </c>
    </row>
    <row r="430" spans="1:27" s="186" customFormat="1" x14ac:dyDescent="0.25">
      <c r="A430" s="772" t="s">
        <v>681</v>
      </c>
      <c r="B430" s="773"/>
      <c r="C430" s="774" t="s">
        <v>1258</v>
      </c>
      <c r="D430" s="775"/>
      <c r="E430" s="775"/>
      <c r="F430" s="775"/>
      <c r="G430" s="776"/>
      <c r="H430" s="187" t="s">
        <v>655</v>
      </c>
      <c r="I430" s="393"/>
      <c r="J430" s="373"/>
      <c r="K430" s="205"/>
      <c r="L430" s="205"/>
      <c r="M430" s="205"/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36">
        <f t="shared" si="130"/>
        <v>0</v>
      </c>
      <c r="AA430" s="374">
        <f t="shared" si="131"/>
        <v>0</v>
      </c>
    </row>
    <row r="431" spans="1:27" s="186" customFormat="1" x14ac:dyDescent="0.25">
      <c r="A431" s="772" t="s">
        <v>682</v>
      </c>
      <c r="B431" s="773"/>
      <c r="C431" s="774" t="s">
        <v>1259</v>
      </c>
      <c r="D431" s="775"/>
      <c r="E431" s="775"/>
      <c r="F431" s="775"/>
      <c r="G431" s="776"/>
      <c r="H431" s="187" t="s">
        <v>655</v>
      </c>
      <c r="I431" s="393"/>
      <c r="J431" s="373"/>
      <c r="K431" s="205"/>
      <c r="L431" s="205"/>
      <c r="M431" s="205"/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36">
        <f t="shared" si="130"/>
        <v>0</v>
      </c>
      <c r="AA431" s="374">
        <f t="shared" si="131"/>
        <v>0</v>
      </c>
    </row>
    <row r="432" spans="1:27" s="186" customFormat="1" x14ac:dyDescent="0.25">
      <c r="A432" s="772" t="s">
        <v>683</v>
      </c>
      <c r="B432" s="773"/>
      <c r="C432" s="774" t="s">
        <v>1260</v>
      </c>
      <c r="D432" s="775"/>
      <c r="E432" s="775"/>
      <c r="F432" s="775"/>
      <c r="G432" s="776"/>
      <c r="H432" s="187" t="s">
        <v>655</v>
      </c>
      <c r="I432" s="393"/>
      <c r="J432" s="373"/>
      <c r="K432" s="205"/>
      <c r="L432" s="205"/>
      <c r="M432" s="205"/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36">
        <f t="shared" si="130"/>
        <v>0</v>
      </c>
      <c r="AA432" s="374">
        <f t="shared" si="131"/>
        <v>0</v>
      </c>
    </row>
    <row r="433" spans="1:27" s="186" customFormat="1" x14ac:dyDescent="0.25">
      <c r="A433" s="772" t="s">
        <v>723</v>
      </c>
      <c r="B433" s="773"/>
      <c r="C433" s="790" t="s">
        <v>909</v>
      </c>
      <c r="D433" s="791"/>
      <c r="E433" s="791"/>
      <c r="F433" s="791"/>
      <c r="G433" s="792"/>
      <c r="H433" s="187" t="s">
        <v>655</v>
      </c>
      <c r="I433" s="393"/>
      <c r="J433" s="373"/>
      <c r="K433" s="205"/>
      <c r="L433" s="205"/>
      <c r="M433" s="205"/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36">
        <f t="shared" ref="Z433:Z438" si="135">N433+P433+R433</f>
        <v>0</v>
      </c>
      <c r="AA433" s="374">
        <f t="shared" ref="AA433:AA438" si="136">O433+Q433+S433</f>
        <v>0</v>
      </c>
    </row>
    <row r="434" spans="1:27" s="186" customFormat="1" ht="16.5" customHeight="1" x14ac:dyDescent="0.25">
      <c r="A434" s="772" t="s">
        <v>1261</v>
      </c>
      <c r="B434" s="773"/>
      <c r="C434" s="793" t="s">
        <v>1262</v>
      </c>
      <c r="D434" s="794"/>
      <c r="E434" s="794"/>
      <c r="F434" s="794"/>
      <c r="G434" s="795"/>
      <c r="H434" s="187" t="s">
        <v>655</v>
      </c>
      <c r="I434" s="393"/>
      <c r="J434" s="373"/>
      <c r="K434" s="205"/>
      <c r="L434" s="205"/>
      <c r="M434" s="205"/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36">
        <f t="shared" si="135"/>
        <v>0</v>
      </c>
      <c r="AA434" s="374">
        <f t="shared" si="136"/>
        <v>0</v>
      </c>
    </row>
    <row r="435" spans="1:27" s="186" customFormat="1" x14ac:dyDescent="0.25">
      <c r="A435" s="772" t="s">
        <v>725</v>
      </c>
      <c r="B435" s="773"/>
      <c r="C435" s="790" t="s">
        <v>911</v>
      </c>
      <c r="D435" s="791"/>
      <c r="E435" s="791"/>
      <c r="F435" s="791"/>
      <c r="G435" s="792"/>
      <c r="H435" s="187" t="s">
        <v>655</v>
      </c>
      <c r="I435" s="393"/>
      <c r="J435" s="373"/>
      <c r="K435" s="205"/>
      <c r="L435" s="205"/>
      <c r="M435" s="205"/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36">
        <f t="shared" si="135"/>
        <v>0</v>
      </c>
      <c r="AA435" s="374">
        <f t="shared" si="136"/>
        <v>0</v>
      </c>
    </row>
    <row r="436" spans="1:27" s="186" customFormat="1" ht="16.5" customHeight="1" x14ac:dyDescent="0.25">
      <c r="A436" s="772" t="s">
        <v>1263</v>
      </c>
      <c r="B436" s="773"/>
      <c r="C436" s="793" t="s">
        <v>1264</v>
      </c>
      <c r="D436" s="794"/>
      <c r="E436" s="794"/>
      <c r="F436" s="794"/>
      <c r="G436" s="795"/>
      <c r="H436" s="187" t="s">
        <v>655</v>
      </c>
      <c r="I436" s="393"/>
      <c r="J436" s="373"/>
      <c r="K436" s="205"/>
      <c r="L436" s="205"/>
      <c r="M436" s="205"/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36">
        <f t="shared" si="135"/>
        <v>0</v>
      </c>
      <c r="AA436" s="374">
        <f t="shared" si="136"/>
        <v>0</v>
      </c>
    </row>
    <row r="437" spans="1:27" s="186" customFormat="1" x14ac:dyDescent="0.25">
      <c r="A437" s="772" t="s">
        <v>684</v>
      </c>
      <c r="B437" s="773"/>
      <c r="C437" s="774" t="s">
        <v>1265</v>
      </c>
      <c r="D437" s="775"/>
      <c r="E437" s="775"/>
      <c r="F437" s="775"/>
      <c r="G437" s="776"/>
      <c r="H437" s="187" t="s">
        <v>655</v>
      </c>
      <c r="I437" s="393"/>
      <c r="J437" s="373"/>
      <c r="K437" s="205"/>
      <c r="L437" s="205"/>
      <c r="M437" s="205"/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36">
        <f t="shared" si="135"/>
        <v>0</v>
      </c>
      <c r="AA437" s="374">
        <f t="shared" si="136"/>
        <v>0</v>
      </c>
    </row>
    <row r="438" spans="1:27" s="186" customFormat="1" ht="9" customHeight="1" thickBot="1" x14ac:dyDescent="0.3">
      <c r="A438" s="807" t="s">
        <v>685</v>
      </c>
      <c r="B438" s="808"/>
      <c r="C438" s="830" t="s">
        <v>1266</v>
      </c>
      <c r="D438" s="831"/>
      <c r="E438" s="831"/>
      <c r="F438" s="831"/>
      <c r="G438" s="832"/>
      <c r="H438" s="197" t="s">
        <v>655</v>
      </c>
      <c r="I438" s="394"/>
      <c r="J438" s="395"/>
      <c r="K438" s="214"/>
      <c r="L438" s="214"/>
      <c r="M438" s="214"/>
      <c r="N438" s="214"/>
      <c r="O438" s="214"/>
      <c r="P438" s="214"/>
      <c r="Q438" s="214"/>
      <c r="R438" s="214"/>
      <c r="S438" s="214"/>
      <c r="T438" s="214"/>
      <c r="U438" s="214"/>
      <c r="V438" s="214"/>
      <c r="W438" s="214"/>
      <c r="X438" s="214"/>
      <c r="Y438" s="214"/>
      <c r="Z438" s="214">
        <f t="shared" si="135"/>
        <v>0</v>
      </c>
      <c r="AA438" s="215">
        <f t="shared" si="136"/>
        <v>0</v>
      </c>
    </row>
    <row r="439" spans="1:27" s="186" customFormat="1" ht="9.75" customHeight="1" x14ac:dyDescent="0.25">
      <c r="A439" s="883" t="s">
        <v>743</v>
      </c>
      <c r="B439" s="884"/>
      <c r="C439" s="885" t="s">
        <v>736</v>
      </c>
      <c r="D439" s="886"/>
      <c r="E439" s="886"/>
      <c r="F439" s="886"/>
      <c r="G439" s="887"/>
      <c r="H439" s="216" t="s">
        <v>828</v>
      </c>
      <c r="I439" s="217"/>
      <c r="J439" s="396"/>
      <c r="K439" s="217"/>
      <c r="L439" s="217"/>
      <c r="M439" s="217"/>
      <c r="N439" s="217"/>
      <c r="O439" s="217"/>
      <c r="P439" s="217"/>
      <c r="Q439" s="217"/>
      <c r="R439" s="217"/>
      <c r="S439" s="217"/>
      <c r="T439" s="217"/>
      <c r="U439" s="217"/>
      <c r="V439" s="217"/>
      <c r="W439" s="217"/>
      <c r="X439" s="217"/>
      <c r="Y439" s="217"/>
      <c r="Z439" s="217"/>
      <c r="AA439" s="218"/>
    </row>
    <row r="440" spans="1:27" s="186" customFormat="1" ht="24.75" customHeight="1" x14ac:dyDescent="0.25">
      <c r="A440" s="772" t="s">
        <v>745</v>
      </c>
      <c r="B440" s="773"/>
      <c r="C440" s="774" t="s">
        <v>1267</v>
      </c>
      <c r="D440" s="775"/>
      <c r="E440" s="775"/>
      <c r="F440" s="775"/>
      <c r="G440" s="776"/>
      <c r="H440" s="187" t="s">
        <v>655</v>
      </c>
      <c r="I440" s="205"/>
      <c r="J440" s="236"/>
      <c r="K440" s="205"/>
      <c r="L440" s="205"/>
      <c r="M440" s="205"/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12"/>
    </row>
    <row r="441" spans="1:27" s="186" customFormat="1" x14ac:dyDescent="0.25">
      <c r="A441" s="772" t="s">
        <v>746</v>
      </c>
      <c r="B441" s="773"/>
      <c r="C441" s="790" t="s">
        <v>1268</v>
      </c>
      <c r="D441" s="791"/>
      <c r="E441" s="791"/>
      <c r="F441" s="791"/>
      <c r="G441" s="792"/>
      <c r="H441" s="187" t="s">
        <v>655</v>
      </c>
      <c r="I441" s="205"/>
      <c r="J441" s="236"/>
      <c r="K441" s="205"/>
      <c r="L441" s="205"/>
      <c r="M441" s="205"/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12"/>
    </row>
    <row r="442" spans="1:27" s="186" customFormat="1" ht="16.5" customHeight="1" x14ac:dyDescent="0.25">
      <c r="A442" s="772" t="s">
        <v>747</v>
      </c>
      <c r="B442" s="773"/>
      <c r="C442" s="790" t="s">
        <v>1269</v>
      </c>
      <c r="D442" s="791"/>
      <c r="E442" s="791"/>
      <c r="F442" s="791"/>
      <c r="G442" s="792"/>
      <c r="H442" s="187" t="s">
        <v>655</v>
      </c>
      <c r="I442" s="205"/>
      <c r="J442" s="236"/>
      <c r="K442" s="205"/>
      <c r="L442" s="205"/>
      <c r="M442" s="205"/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12"/>
    </row>
    <row r="443" spans="1:27" s="186" customFormat="1" x14ac:dyDescent="0.25">
      <c r="A443" s="772" t="s">
        <v>748</v>
      </c>
      <c r="B443" s="773"/>
      <c r="C443" s="790" t="s">
        <v>1270</v>
      </c>
      <c r="D443" s="791"/>
      <c r="E443" s="791"/>
      <c r="F443" s="791"/>
      <c r="G443" s="792"/>
      <c r="H443" s="187" t="s">
        <v>655</v>
      </c>
      <c r="I443" s="205"/>
      <c r="J443" s="236"/>
      <c r="K443" s="205"/>
      <c r="L443" s="205"/>
      <c r="M443" s="205"/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12"/>
    </row>
    <row r="444" spans="1:27" s="186" customFormat="1" ht="17.25" customHeight="1" x14ac:dyDescent="0.25">
      <c r="A444" s="772" t="s">
        <v>749</v>
      </c>
      <c r="B444" s="773"/>
      <c r="C444" s="774" t="s">
        <v>1271</v>
      </c>
      <c r="D444" s="775"/>
      <c r="E444" s="775"/>
      <c r="F444" s="775"/>
      <c r="G444" s="776"/>
      <c r="H444" s="187" t="s">
        <v>828</v>
      </c>
      <c r="I444" s="205"/>
      <c r="J444" s="236"/>
      <c r="K444" s="205"/>
      <c r="L444" s="205"/>
      <c r="M444" s="205"/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12"/>
    </row>
    <row r="445" spans="1:27" s="186" customFormat="1" x14ac:dyDescent="0.25">
      <c r="A445" s="772" t="s">
        <v>1272</v>
      </c>
      <c r="B445" s="773"/>
      <c r="C445" s="790" t="s">
        <v>1273</v>
      </c>
      <c r="D445" s="791"/>
      <c r="E445" s="791"/>
      <c r="F445" s="791"/>
      <c r="G445" s="792"/>
      <c r="H445" s="187" t="s">
        <v>655</v>
      </c>
      <c r="I445" s="205"/>
      <c r="J445" s="236"/>
      <c r="K445" s="205"/>
      <c r="L445" s="205"/>
      <c r="M445" s="205"/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12"/>
    </row>
    <row r="446" spans="1:27" s="186" customFormat="1" x14ac:dyDescent="0.25">
      <c r="A446" s="772" t="s">
        <v>1274</v>
      </c>
      <c r="B446" s="773"/>
      <c r="C446" s="790" t="s">
        <v>1275</v>
      </c>
      <c r="D446" s="791"/>
      <c r="E446" s="791"/>
      <c r="F446" s="791"/>
      <c r="G446" s="792"/>
      <c r="H446" s="187" t="s">
        <v>655</v>
      </c>
      <c r="I446" s="205"/>
      <c r="J446" s="236"/>
      <c r="K446" s="205"/>
      <c r="L446" s="205"/>
      <c r="M446" s="205"/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12"/>
    </row>
    <row r="447" spans="1:27" s="186" customFormat="1" ht="9" customHeight="1" thickBot="1" x14ac:dyDescent="0.3">
      <c r="A447" s="807" t="s">
        <v>1276</v>
      </c>
      <c r="B447" s="808"/>
      <c r="C447" s="809" t="s">
        <v>1277</v>
      </c>
      <c r="D447" s="810"/>
      <c r="E447" s="810"/>
      <c r="F447" s="810"/>
      <c r="G447" s="811"/>
      <c r="H447" s="219" t="s">
        <v>655</v>
      </c>
      <c r="I447" s="214"/>
      <c r="J447" s="391"/>
      <c r="K447" s="214"/>
      <c r="L447" s="214"/>
      <c r="M447" s="214"/>
      <c r="N447" s="214"/>
      <c r="O447" s="214"/>
      <c r="P447" s="214"/>
      <c r="Q447" s="214"/>
      <c r="R447" s="214"/>
      <c r="S447" s="214"/>
      <c r="T447" s="214"/>
      <c r="U447" s="214"/>
      <c r="V447" s="214"/>
      <c r="W447" s="214"/>
      <c r="X447" s="214"/>
      <c r="Y447" s="214"/>
      <c r="Z447" s="214"/>
      <c r="AA447" s="215"/>
    </row>
    <row r="448" spans="1:27" s="221" customFormat="1" ht="12" customHeight="1" x14ac:dyDescent="0.15">
      <c r="A448" s="220"/>
      <c r="B448" s="220"/>
      <c r="C448" s="220"/>
      <c r="J448" s="397"/>
    </row>
    <row r="449" spans="1:10" s="222" customFormat="1" ht="9.75" x14ac:dyDescent="0.2">
      <c r="A449" s="222" t="s">
        <v>1278</v>
      </c>
      <c r="J449" s="398"/>
    </row>
    <row r="450" spans="1:10" s="222" customFormat="1" ht="9" customHeight="1" x14ac:dyDescent="0.15">
      <c r="A450" s="222" t="s">
        <v>1333</v>
      </c>
      <c r="J450" s="398"/>
    </row>
    <row r="451" spans="1:10" s="222" customFormat="1" ht="9" customHeight="1" x14ac:dyDescent="0.15">
      <c r="A451" s="222" t="s">
        <v>1334</v>
      </c>
      <c r="J451" s="398"/>
    </row>
    <row r="452" spans="1:10" s="222" customFormat="1" ht="9" customHeight="1" x14ac:dyDescent="0.15">
      <c r="A452" s="222" t="s">
        <v>1335</v>
      </c>
      <c r="J452" s="398"/>
    </row>
    <row r="453" spans="1:10" s="222" customFormat="1" ht="9" customHeight="1" x14ac:dyDescent="0.15">
      <c r="A453" s="222" t="s">
        <v>1336</v>
      </c>
      <c r="J453" s="398"/>
    </row>
    <row r="454" spans="1:10" s="222" customFormat="1" ht="9" customHeight="1" x14ac:dyDescent="0.15">
      <c r="A454" s="222" t="s">
        <v>1337</v>
      </c>
      <c r="J454" s="398"/>
    </row>
    <row r="455" spans="1:10" s="222" customFormat="1" x14ac:dyDescent="0.15">
      <c r="A455" s="222" t="s">
        <v>1338</v>
      </c>
      <c r="J455" s="398"/>
    </row>
    <row r="456" spans="1:10" s="222" customFormat="1" x14ac:dyDescent="0.15">
      <c r="A456" s="222" t="s">
        <v>1339</v>
      </c>
      <c r="J456" s="398"/>
    </row>
    <row r="457" spans="1:10" s="222" customFormat="1" x14ac:dyDescent="0.15">
      <c r="A457" s="222" t="s">
        <v>1340</v>
      </c>
      <c r="J457" s="398"/>
    </row>
  </sheetData>
  <mergeCells count="877">
    <mergeCell ref="D8:F8"/>
    <mergeCell ref="E9:F9"/>
    <mergeCell ref="A445:B445"/>
    <mergeCell ref="C445:G445"/>
    <mergeCell ref="A446:B446"/>
    <mergeCell ref="C446:G446"/>
    <mergeCell ref="A447:B447"/>
    <mergeCell ref="C447:G447"/>
    <mergeCell ref="A442:B442"/>
    <mergeCell ref="C442:G442"/>
    <mergeCell ref="A443:B443"/>
    <mergeCell ref="C443:G443"/>
    <mergeCell ref="A444:B444"/>
    <mergeCell ref="C444:G444"/>
    <mergeCell ref="A439:B439"/>
    <mergeCell ref="C439:G439"/>
    <mergeCell ref="A440:B440"/>
    <mergeCell ref="C440:G440"/>
    <mergeCell ref="A441:B441"/>
    <mergeCell ref="C441:G441"/>
    <mergeCell ref="A436:B436"/>
    <mergeCell ref="C436:G436"/>
    <mergeCell ref="A437:B437"/>
    <mergeCell ref="C437:G437"/>
    <mergeCell ref="A438:B438"/>
    <mergeCell ref="C438:G438"/>
    <mergeCell ref="A433:B433"/>
    <mergeCell ref="C433:G433"/>
    <mergeCell ref="A434:B434"/>
    <mergeCell ref="C434:G434"/>
    <mergeCell ref="A435:B435"/>
    <mergeCell ref="C435:G435"/>
    <mergeCell ref="A430:B430"/>
    <mergeCell ref="C430:G430"/>
    <mergeCell ref="A431:B431"/>
    <mergeCell ref="C431:G431"/>
    <mergeCell ref="A432:B432"/>
    <mergeCell ref="C432:G432"/>
    <mergeCell ref="A427:B427"/>
    <mergeCell ref="C427:G427"/>
    <mergeCell ref="A428:B428"/>
    <mergeCell ref="C428:G428"/>
    <mergeCell ref="A429:B429"/>
    <mergeCell ref="C429:G429"/>
    <mergeCell ref="A424:B424"/>
    <mergeCell ref="C424:G424"/>
    <mergeCell ref="A425:B425"/>
    <mergeCell ref="C425:G425"/>
    <mergeCell ref="A426:B426"/>
    <mergeCell ref="C426:G426"/>
    <mergeCell ref="A421:B421"/>
    <mergeCell ref="C421:G421"/>
    <mergeCell ref="A422:B422"/>
    <mergeCell ref="C422:G422"/>
    <mergeCell ref="A423:B423"/>
    <mergeCell ref="C423:G423"/>
    <mergeCell ref="A418:B418"/>
    <mergeCell ref="C418:G418"/>
    <mergeCell ref="A419:B419"/>
    <mergeCell ref="C419:G419"/>
    <mergeCell ref="A420:B420"/>
    <mergeCell ref="C420:G420"/>
    <mergeCell ref="A415:B415"/>
    <mergeCell ref="C415:G415"/>
    <mergeCell ref="A416:B416"/>
    <mergeCell ref="C416:G416"/>
    <mergeCell ref="A417:B417"/>
    <mergeCell ref="C417:G417"/>
    <mergeCell ref="A412:B412"/>
    <mergeCell ref="C412:G412"/>
    <mergeCell ref="A413:B413"/>
    <mergeCell ref="C413:G413"/>
    <mergeCell ref="A414:B414"/>
    <mergeCell ref="C414:G414"/>
    <mergeCell ref="A409:B409"/>
    <mergeCell ref="C409:G409"/>
    <mergeCell ref="A410:B410"/>
    <mergeCell ref="C410:G410"/>
    <mergeCell ref="A411:B411"/>
    <mergeCell ref="C411:G411"/>
    <mergeCell ref="A406:B406"/>
    <mergeCell ref="C406:G406"/>
    <mergeCell ref="A407:B407"/>
    <mergeCell ref="C407:G407"/>
    <mergeCell ref="A408:B408"/>
    <mergeCell ref="C408:G408"/>
    <mergeCell ref="A403:B403"/>
    <mergeCell ref="C403:G403"/>
    <mergeCell ref="A404:B404"/>
    <mergeCell ref="C404:G404"/>
    <mergeCell ref="A405:B405"/>
    <mergeCell ref="C405:G405"/>
    <mergeCell ref="A400:B400"/>
    <mergeCell ref="C400:G400"/>
    <mergeCell ref="A401:B401"/>
    <mergeCell ref="C401:G401"/>
    <mergeCell ref="A402:B402"/>
    <mergeCell ref="C402:G402"/>
    <mergeCell ref="A397:B397"/>
    <mergeCell ref="C397:G397"/>
    <mergeCell ref="A398:B398"/>
    <mergeCell ref="C398:G398"/>
    <mergeCell ref="A399:B399"/>
    <mergeCell ref="C399:G399"/>
    <mergeCell ref="A394:B394"/>
    <mergeCell ref="C394:G394"/>
    <mergeCell ref="A395:B395"/>
    <mergeCell ref="C395:G395"/>
    <mergeCell ref="A396:B396"/>
    <mergeCell ref="C396:G396"/>
    <mergeCell ref="A391:B391"/>
    <mergeCell ref="C391:G391"/>
    <mergeCell ref="A392:B392"/>
    <mergeCell ref="C392:G392"/>
    <mergeCell ref="A393:B393"/>
    <mergeCell ref="C393:G393"/>
    <mergeCell ref="A388:B388"/>
    <mergeCell ref="C388:G388"/>
    <mergeCell ref="A389:B389"/>
    <mergeCell ref="C389:G389"/>
    <mergeCell ref="A390:B390"/>
    <mergeCell ref="C390:G390"/>
    <mergeCell ref="A385:B385"/>
    <mergeCell ref="C385:G385"/>
    <mergeCell ref="A386:B386"/>
    <mergeCell ref="C386:G386"/>
    <mergeCell ref="A387:B387"/>
    <mergeCell ref="C387:G387"/>
    <mergeCell ref="A382:B382"/>
    <mergeCell ref="C382:G382"/>
    <mergeCell ref="A383:B383"/>
    <mergeCell ref="C383:G383"/>
    <mergeCell ref="A384:B384"/>
    <mergeCell ref="C384:G384"/>
    <mergeCell ref="A379:B379"/>
    <mergeCell ref="C379:G379"/>
    <mergeCell ref="A380:B380"/>
    <mergeCell ref="C380:G380"/>
    <mergeCell ref="A381:B381"/>
    <mergeCell ref="C381:G381"/>
    <mergeCell ref="A376:B376"/>
    <mergeCell ref="C376:G376"/>
    <mergeCell ref="A377:B377"/>
    <mergeCell ref="C377:G377"/>
    <mergeCell ref="A378:B378"/>
    <mergeCell ref="C378:G378"/>
    <mergeCell ref="A373:B373"/>
    <mergeCell ref="C373:G373"/>
    <mergeCell ref="A374:B374"/>
    <mergeCell ref="C374:G374"/>
    <mergeCell ref="A375:B375"/>
    <mergeCell ref="C375:G375"/>
    <mergeCell ref="A369:G369"/>
    <mergeCell ref="A370:B370"/>
    <mergeCell ref="C370:G370"/>
    <mergeCell ref="A371:B371"/>
    <mergeCell ref="C371:G371"/>
    <mergeCell ref="A372:B372"/>
    <mergeCell ref="C372:G372"/>
    <mergeCell ref="T366:U366"/>
    <mergeCell ref="V366:W366"/>
    <mergeCell ref="X366:Y366"/>
    <mergeCell ref="Z366:AA366"/>
    <mergeCell ref="A368:B368"/>
    <mergeCell ref="C368:G368"/>
    <mergeCell ref="A364:B364"/>
    <mergeCell ref="C364:G364"/>
    <mergeCell ref="A365:AA365"/>
    <mergeCell ref="A366:B367"/>
    <mergeCell ref="C366:G367"/>
    <mergeCell ref="H366:H367"/>
    <mergeCell ref="L366:M366"/>
    <mergeCell ref="N366:O366"/>
    <mergeCell ref="P366:Q366"/>
    <mergeCell ref="R366:S366"/>
    <mergeCell ref="A361:B361"/>
    <mergeCell ref="C361:G361"/>
    <mergeCell ref="A362:B362"/>
    <mergeCell ref="C362:G362"/>
    <mergeCell ref="A363:B363"/>
    <mergeCell ref="C363:G363"/>
    <mergeCell ref="A358:B358"/>
    <mergeCell ref="C358:G358"/>
    <mergeCell ref="A359:B359"/>
    <mergeCell ref="C359:G359"/>
    <mergeCell ref="A360:B360"/>
    <mergeCell ref="C360:G360"/>
    <mergeCell ref="A355:B355"/>
    <mergeCell ref="C355:G355"/>
    <mergeCell ref="A356:B356"/>
    <mergeCell ref="C356:G356"/>
    <mergeCell ref="A357:B357"/>
    <mergeCell ref="C357:G357"/>
    <mergeCell ref="A352:B352"/>
    <mergeCell ref="C352:G352"/>
    <mergeCell ref="A353:B353"/>
    <mergeCell ref="C353:G353"/>
    <mergeCell ref="A354:B354"/>
    <mergeCell ref="C354:G354"/>
    <mergeCell ref="A349:B349"/>
    <mergeCell ref="C349:G349"/>
    <mergeCell ref="A350:B350"/>
    <mergeCell ref="C350:G350"/>
    <mergeCell ref="A351:B351"/>
    <mergeCell ref="C351:G351"/>
    <mergeCell ref="A346:B346"/>
    <mergeCell ref="C346:G346"/>
    <mergeCell ref="A347:B347"/>
    <mergeCell ref="C347:G347"/>
    <mergeCell ref="A348:B348"/>
    <mergeCell ref="C348:G348"/>
    <mergeCell ref="A343:B343"/>
    <mergeCell ref="C343:G343"/>
    <mergeCell ref="A344:B344"/>
    <mergeCell ref="C344:G344"/>
    <mergeCell ref="A345:B345"/>
    <mergeCell ref="C345:G345"/>
    <mergeCell ref="A340:B340"/>
    <mergeCell ref="C340:G340"/>
    <mergeCell ref="A341:B341"/>
    <mergeCell ref="C341:G341"/>
    <mergeCell ref="A342:B342"/>
    <mergeCell ref="C342:G342"/>
    <mergeCell ref="A337:B337"/>
    <mergeCell ref="C337:G337"/>
    <mergeCell ref="A338:B338"/>
    <mergeCell ref="C338:G338"/>
    <mergeCell ref="A339:B339"/>
    <mergeCell ref="C339:G339"/>
    <mergeCell ref="A334:B334"/>
    <mergeCell ref="C334:G334"/>
    <mergeCell ref="A335:B335"/>
    <mergeCell ref="C335:G335"/>
    <mergeCell ref="A336:B336"/>
    <mergeCell ref="C336:G336"/>
    <mergeCell ref="A331:B331"/>
    <mergeCell ref="C331:G331"/>
    <mergeCell ref="A332:B332"/>
    <mergeCell ref="C332:G332"/>
    <mergeCell ref="A333:B333"/>
    <mergeCell ref="C333:G333"/>
    <mergeCell ref="A328:B328"/>
    <mergeCell ref="C328:G328"/>
    <mergeCell ref="A329:B329"/>
    <mergeCell ref="C329:G329"/>
    <mergeCell ref="A330:B330"/>
    <mergeCell ref="C330:G330"/>
    <mergeCell ref="A325:B325"/>
    <mergeCell ref="C325:G325"/>
    <mergeCell ref="A326:B326"/>
    <mergeCell ref="C326:G326"/>
    <mergeCell ref="A327:B327"/>
    <mergeCell ref="C327:G327"/>
    <mergeCell ref="A322:B322"/>
    <mergeCell ref="C322:G322"/>
    <mergeCell ref="A323:B323"/>
    <mergeCell ref="C323:G323"/>
    <mergeCell ref="A324:B324"/>
    <mergeCell ref="C324:G324"/>
    <mergeCell ref="A319:B319"/>
    <mergeCell ref="C319:G319"/>
    <mergeCell ref="A320:B320"/>
    <mergeCell ref="C320:G320"/>
    <mergeCell ref="A321:B321"/>
    <mergeCell ref="C321:G321"/>
    <mergeCell ref="A315:AA315"/>
    <mergeCell ref="A316:B316"/>
    <mergeCell ref="C316:G316"/>
    <mergeCell ref="A317:B317"/>
    <mergeCell ref="C317:G317"/>
    <mergeCell ref="A318:B318"/>
    <mergeCell ref="C318:G318"/>
    <mergeCell ref="A312:B312"/>
    <mergeCell ref="C312:G312"/>
    <mergeCell ref="A313:B313"/>
    <mergeCell ref="C313:G313"/>
    <mergeCell ref="A314:B314"/>
    <mergeCell ref="C314:G314"/>
    <mergeCell ref="A309:B309"/>
    <mergeCell ref="C309:G309"/>
    <mergeCell ref="A310:B310"/>
    <mergeCell ref="C310:G310"/>
    <mergeCell ref="A311:B311"/>
    <mergeCell ref="C311:G311"/>
    <mergeCell ref="A306:B306"/>
    <mergeCell ref="C306:G306"/>
    <mergeCell ref="A307:B307"/>
    <mergeCell ref="C307:G307"/>
    <mergeCell ref="A308:B308"/>
    <mergeCell ref="C308:G308"/>
    <mergeCell ref="A303:B303"/>
    <mergeCell ref="C303:G303"/>
    <mergeCell ref="A304:B304"/>
    <mergeCell ref="C304:G304"/>
    <mergeCell ref="A305:B305"/>
    <mergeCell ref="C305:G305"/>
    <mergeCell ref="A300:B300"/>
    <mergeCell ref="C300:G300"/>
    <mergeCell ref="A301:B301"/>
    <mergeCell ref="C301:G301"/>
    <mergeCell ref="A302:B302"/>
    <mergeCell ref="C302:G302"/>
    <mergeCell ref="A297:B297"/>
    <mergeCell ref="C297:G297"/>
    <mergeCell ref="A298:B298"/>
    <mergeCell ref="C298:G298"/>
    <mergeCell ref="A299:B299"/>
    <mergeCell ref="C299:G299"/>
    <mergeCell ref="A294:B294"/>
    <mergeCell ref="C294:G294"/>
    <mergeCell ref="A295:B295"/>
    <mergeCell ref="C295:G295"/>
    <mergeCell ref="A296:B296"/>
    <mergeCell ref="C296:G296"/>
    <mergeCell ref="A291:B291"/>
    <mergeCell ref="C291:G291"/>
    <mergeCell ref="A292:B292"/>
    <mergeCell ref="C292:G292"/>
    <mergeCell ref="A293:B293"/>
    <mergeCell ref="C293:G293"/>
    <mergeCell ref="A288:B288"/>
    <mergeCell ref="C288:G288"/>
    <mergeCell ref="A289:B289"/>
    <mergeCell ref="C289:G289"/>
    <mergeCell ref="A290:B290"/>
    <mergeCell ref="C290:G290"/>
    <mergeCell ref="A285:B285"/>
    <mergeCell ref="C285:G285"/>
    <mergeCell ref="A286:B286"/>
    <mergeCell ref="C286:G286"/>
    <mergeCell ref="A287:B287"/>
    <mergeCell ref="C287:G287"/>
    <mergeCell ref="A282:B282"/>
    <mergeCell ref="C282:G282"/>
    <mergeCell ref="A283:B283"/>
    <mergeCell ref="C283:G283"/>
    <mergeCell ref="A284:B284"/>
    <mergeCell ref="C284:G284"/>
    <mergeCell ref="A279:B279"/>
    <mergeCell ref="C279:G279"/>
    <mergeCell ref="A280:B280"/>
    <mergeCell ref="C280:G280"/>
    <mergeCell ref="A281:B281"/>
    <mergeCell ref="C281:G281"/>
    <mergeCell ref="A276:B276"/>
    <mergeCell ref="C276:G276"/>
    <mergeCell ref="A277:B277"/>
    <mergeCell ref="C277:G277"/>
    <mergeCell ref="A278:B278"/>
    <mergeCell ref="C278:G278"/>
    <mergeCell ref="A273:B273"/>
    <mergeCell ref="C273:G273"/>
    <mergeCell ref="A274:B274"/>
    <mergeCell ref="C274:G274"/>
    <mergeCell ref="A275:B275"/>
    <mergeCell ref="C275:G275"/>
    <mergeCell ref="A270:B270"/>
    <mergeCell ref="C270:G270"/>
    <mergeCell ref="A271:B271"/>
    <mergeCell ref="C271:G271"/>
    <mergeCell ref="A272:B272"/>
    <mergeCell ref="C272:G272"/>
    <mergeCell ref="A267:B267"/>
    <mergeCell ref="C267:G267"/>
    <mergeCell ref="A268:B268"/>
    <mergeCell ref="C268:G268"/>
    <mergeCell ref="A269:B269"/>
    <mergeCell ref="C269:G269"/>
    <mergeCell ref="A264:B264"/>
    <mergeCell ref="C264:G264"/>
    <mergeCell ref="A265:B265"/>
    <mergeCell ref="C265:G265"/>
    <mergeCell ref="A266:B266"/>
    <mergeCell ref="C266:G266"/>
    <mergeCell ref="A261:B261"/>
    <mergeCell ref="C261:G261"/>
    <mergeCell ref="A262:B262"/>
    <mergeCell ref="C262:G262"/>
    <mergeCell ref="A263:B263"/>
    <mergeCell ref="C263:G263"/>
    <mergeCell ref="A258:B258"/>
    <mergeCell ref="C258:G258"/>
    <mergeCell ref="A259:B259"/>
    <mergeCell ref="C259:G259"/>
    <mergeCell ref="A260:B260"/>
    <mergeCell ref="C260:G260"/>
    <mergeCell ref="A255:B255"/>
    <mergeCell ref="C255:G255"/>
    <mergeCell ref="A256:B256"/>
    <mergeCell ref="C256:G256"/>
    <mergeCell ref="A257:B257"/>
    <mergeCell ref="C257:G257"/>
    <mergeCell ref="A252:B252"/>
    <mergeCell ref="C252:G252"/>
    <mergeCell ref="A253:B253"/>
    <mergeCell ref="C253:G253"/>
    <mergeCell ref="A254:B254"/>
    <mergeCell ref="C254:G254"/>
    <mergeCell ref="A249:B249"/>
    <mergeCell ref="C249:G249"/>
    <mergeCell ref="A250:B250"/>
    <mergeCell ref="C250:G250"/>
    <mergeCell ref="A251:B251"/>
    <mergeCell ref="C251:G251"/>
    <mergeCell ref="A246:B246"/>
    <mergeCell ref="C246:G246"/>
    <mergeCell ref="A247:B247"/>
    <mergeCell ref="C247:G247"/>
    <mergeCell ref="A248:B248"/>
    <mergeCell ref="C248:G248"/>
    <mergeCell ref="A243:B243"/>
    <mergeCell ref="C243:G243"/>
    <mergeCell ref="A244:B244"/>
    <mergeCell ref="C244:G244"/>
    <mergeCell ref="A245:B245"/>
    <mergeCell ref="C245:G245"/>
    <mergeCell ref="A240:B240"/>
    <mergeCell ref="C240:G240"/>
    <mergeCell ref="A241:B241"/>
    <mergeCell ref="C241:G241"/>
    <mergeCell ref="A242:B242"/>
    <mergeCell ref="C242:G242"/>
    <mergeCell ref="A237:B237"/>
    <mergeCell ref="C237:G237"/>
    <mergeCell ref="A238:B238"/>
    <mergeCell ref="C238:G238"/>
    <mergeCell ref="A239:B239"/>
    <mergeCell ref="C239:G239"/>
    <mergeCell ref="A234:B234"/>
    <mergeCell ref="C234:G234"/>
    <mergeCell ref="A235:B235"/>
    <mergeCell ref="C235:G235"/>
    <mergeCell ref="A236:B236"/>
    <mergeCell ref="C236:G236"/>
    <mergeCell ref="A231:B231"/>
    <mergeCell ref="C231:G231"/>
    <mergeCell ref="A232:B232"/>
    <mergeCell ref="C232:G232"/>
    <mergeCell ref="A233:B233"/>
    <mergeCell ref="C233:G233"/>
    <mergeCell ref="A228:B228"/>
    <mergeCell ref="C228:G228"/>
    <mergeCell ref="A229:B229"/>
    <mergeCell ref="C229:G229"/>
    <mergeCell ref="A230:B230"/>
    <mergeCell ref="C230:G230"/>
    <mergeCell ref="A225:B225"/>
    <mergeCell ref="C225:G225"/>
    <mergeCell ref="A226:B226"/>
    <mergeCell ref="C226:G226"/>
    <mergeCell ref="A227:B227"/>
    <mergeCell ref="C227:G227"/>
    <mergeCell ref="A222:B222"/>
    <mergeCell ref="C222:G222"/>
    <mergeCell ref="A223:B223"/>
    <mergeCell ref="C223:G223"/>
    <mergeCell ref="A224:B224"/>
    <mergeCell ref="C224:G224"/>
    <mergeCell ref="A219:B219"/>
    <mergeCell ref="C219:G219"/>
    <mergeCell ref="A220:B220"/>
    <mergeCell ref="C220:G220"/>
    <mergeCell ref="A221:B221"/>
    <mergeCell ref="C221:G221"/>
    <mergeCell ref="A216:B216"/>
    <mergeCell ref="C216:G216"/>
    <mergeCell ref="A217:B217"/>
    <mergeCell ref="C217:G217"/>
    <mergeCell ref="A218:B218"/>
    <mergeCell ref="C218:G218"/>
    <mergeCell ref="A213:B213"/>
    <mergeCell ref="C213:G213"/>
    <mergeCell ref="A214:B214"/>
    <mergeCell ref="C214:G214"/>
    <mergeCell ref="A215:B215"/>
    <mergeCell ref="C215:G215"/>
    <mergeCell ref="A210:B210"/>
    <mergeCell ref="C210:G210"/>
    <mergeCell ref="A211:B211"/>
    <mergeCell ref="C211:G211"/>
    <mergeCell ref="A212:B212"/>
    <mergeCell ref="C212:G212"/>
    <mergeCell ref="A207:B207"/>
    <mergeCell ref="C207:G207"/>
    <mergeCell ref="A208:B208"/>
    <mergeCell ref="C208:G208"/>
    <mergeCell ref="A209:B209"/>
    <mergeCell ref="C209:G209"/>
    <mergeCell ref="A204:B204"/>
    <mergeCell ref="C204:G204"/>
    <mergeCell ref="A205:B205"/>
    <mergeCell ref="C205:G205"/>
    <mergeCell ref="A206:B206"/>
    <mergeCell ref="C206:G206"/>
    <mergeCell ref="A201:B201"/>
    <mergeCell ref="C201:G201"/>
    <mergeCell ref="A202:B202"/>
    <mergeCell ref="C202:G202"/>
    <mergeCell ref="A203:B203"/>
    <mergeCell ref="C203:G203"/>
    <mergeCell ref="A198:B198"/>
    <mergeCell ref="C198:G198"/>
    <mergeCell ref="A199:B199"/>
    <mergeCell ref="C199:G199"/>
    <mergeCell ref="A200:B200"/>
    <mergeCell ref="C200:G200"/>
    <mergeCell ref="A195:B195"/>
    <mergeCell ref="C195:G195"/>
    <mergeCell ref="A196:B196"/>
    <mergeCell ref="C196:G196"/>
    <mergeCell ref="A197:B197"/>
    <mergeCell ref="C197:G197"/>
    <mergeCell ref="A192:B192"/>
    <mergeCell ref="C192:G192"/>
    <mergeCell ref="A193:B193"/>
    <mergeCell ref="C193:G193"/>
    <mergeCell ref="A194:B194"/>
    <mergeCell ref="C194:G194"/>
    <mergeCell ref="A189:B189"/>
    <mergeCell ref="C189:G189"/>
    <mergeCell ref="A190:B190"/>
    <mergeCell ref="C190:G190"/>
    <mergeCell ref="A191:B191"/>
    <mergeCell ref="C191:G191"/>
    <mergeCell ref="A186:B186"/>
    <mergeCell ref="C186:G186"/>
    <mergeCell ref="A187:B187"/>
    <mergeCell ref="C187:G187"/>
    <mergeCell ref="A188:B188"/>
    <mergeCell ref="C188:G188"/>
    <mergeCell ref="A183:B183"/>
    <mergeCell ref="C183:G183"/>
    <mergeCell ref="A184:B184"/>
    <mergeCell ref="C184:G184"/>
    <mergeCell ref="A185:B185"/>
    <mergeCell ref="C185:G185"/>
    <mergeCell ref="A180:B180"/>
    <mergeCell ref="C180:G180"/>
    <mergeCell ref="A181:B181"/>
    <mergeCell ref="C181:G181"/>
    <mergeCell ref="A182:B182"/>
    <mergeCell ref="C182:G182"/>
    <mergeCell ref="A177:B177"/>
    <mergeCell ref="C177:G177"/>
    <mergeCell ref="A178:B178"/>
    <mergeCell ref="C178:G178"/>
    <mergeCell ref="A179:B179"/>
    <mergeCell ref="C179:G179"/>
    <mergeCell ref="A174:B174"/>
    <mergeCell ref="C174:G174"/>
    <mergeCell ref="A175:B175"/>
    <mergeCell ref="C175:G175"/>
    <mergeCell ref="A176:B176"/>
    <mergeCell ref="C176:G176"/>
    <mergeCell ref="A171:B171"/>
    <mergeCell ref="C171:G171"/>
    <mergeCell ref="A172:B172"/>
    <mergeCell ref="C172:G172"/>
    <mergeCell ref="A173:B173"/>
    <mergeCell ref="C173:G173"/>
    <mergeCell ref="A168:B168"/>
    <mergeCell ref="C168:G168"/>
    <mergeCell ref="A169:B169"/>
    <mergeCell ref="C169:G169"/>
    <mergeCell ref="A170:B170"/>
    <mergeCell ref="C170:G170"/>
    <mergeCell ref="A165:B165"/>
    <mergeCell ref="C165:G165"/>
    <mergeCell ref="A166:B166"/>
    <mergeCell ref="C166:G166"/>
    <mergeCell ref="A167:B167"/>
    <mergeCell ref="C167:G167"/>
    <mergeCell ref="A161:B161"/>
    <mergeCell ref="C161:G161"/>
    <mergeCell ref="A162:B162"/>
    <mergeCell ref="C162:G162"/>
    <mergeCell ref="A163:AA163"/>
    <mergeCell ref="A164:B164"/>
    <mergeCell ref="C164:G164"/>
    <mergeCell ref="A158:B158"/>
    <mergeCell ref="C158:G158"/>
    <mergeCell ref="A159:B159"/>
    <mergeCell ref="C159:G159"/>
    <mergeCell ref="A160:B160"/>
    <mergeCell ref="C160:G160"/>
    <mergeCell ref="A155:B155"/>
    <mergeCell ref="C155:G155"/>
    <mergeCell ref="A156:B156"/>
    <mergeCell ref="C156:G156"/>
    <mergeCell ref="A157:B157"/>
    <mergeCell ref="C157:G157"/>
    <mergeCell ref="A152:B152"/>
    <mergeCell ref="C152:G152"/>
    <mergeCell ref="A153:B153"/>
    <mergeCell ref="C153:G153"/>
    <mergeCell ref="A154:B154"/>
    <mergeCell ref="C154:G154"/>
    <mergeCell ref="A149:B149"/>
    <mergeCell ref="C149:G149"/>
    <mergeCell ref="A150:B150"/>
    <mergeCell ref="C150:G150"/>
    <mergeCell ref="A151:B151"/>
    <mergeCell ref="C151:G151"/>
    <mergeCell ref="A146:B146"/>
    <mergeCell ref="C146:G146"/>
    <mergeCell ref="A147:B147"/>
    <mergeCell ref="C147:G147"/>
    <mergeCell ref="A148:B148"/>
    <mergeCell ref="C148:G148"/>
    <mergeCell ref="A143:B143"/>
    <mergeCell ref="C143:G143"/>
    <mergeCell ref="A144:B144"/>
    <mergeCell ref="C144:G144"/>
    <mergeCell ref="A145:B145"/>
    <mergeCell ref="C145:G145"/>
    <mergeCell ref="A140:B140"/>
    <mergeCell ref="C140:G140"/>
    <mergeCell ref="A141:B141"/>
    <mergeCell ref="C141:G141"/>
    <mergeCell ref="A142:B142"/>
    <mergeCell ref="C142:G142"/>
    <mergeCell ref="A137:B137"/>
    <mergeCell ref="C137:G137"/>
    <mergeCell ref="A138:B138"/>
    <mergeCell ref="C138:G138"/>
    <mergeCell ref="A139:B139"/>
    <mergeCell ref="C139:G139"/>
    <mergeCell ref="A134:B134"/>
    <mergeCell ref="C134:G134"/>
    <mergeCell ref="A135:B135"/>
    <mergeCell ref="C135:G135"/>
    <mergeCell ref="A136:B136"/>
    <mergeCell ref="C136:G136"/>
    <mergeCell ref="A131:B131"/>
    <mergeCell ref="C131:G131"/>
    <mergeCell ref="A132:B132"/>
    <mergeCell ref="C132:G132"/>
    <mergeCell ref="A133:B133"/>
    <mergeCell ref="C133:G133"/>
    <mergeCell ref="A128:B128"/>
    <mergeCell ref="C128:G128"/>
    <mergeCell ref="A129:B129"/>
    <mergeCell ref="C129:G129"/>
    <mergeCell ref="A130:B130"/>
    <mergeCell ref="C130:G130"/>
    <mergeCell ref="A125:B125"/>
    <mergeCell ref="C125:G125"/>
    <mergeCell ref="A126:B126"/>
    <mergeCell ref="C126:G126"/>
    <mergeCell ref="A127:B127"/>
    <mergeCell ref="C127:G127"/>
    <mergeCell ref="A122:B122"/>
    <mergeCell ref="C122:G122"/>
    <mergeCell ref="A123:B123"/>
    <mergeCell ref="C123:G123"/>
    <mergeCell ref="A124:B124"/>
    <mergeCell ref="C124:G124"/>
    <mergeCell ref="A119:B119"/>
    <mergeCell ref="C119:G119"/>
    <mergeCell ref="A120:B120"/>
    <mergeCell ref="C120:G120"/>
    <mergeCell ref="A121:B121"/>
    <mergeCell ref="C121:G121"/>
    <mergeCell ref="A116:B116"/>
    <mergeCell ref="C116:G116"/>
    <mergeCell ref="A117:B117"/>
    <mergeCell ref="C117:G117"/>
    <mergeCell ref="A118:B118"/>
    <mergeCell ref="C118:G118"/>
    <mergeCell ref="A113:B113"/>
    <mergeCell ref="C113:G113"/>
    <mergeCell ref="A114:B114"/>
    <mergeCell ref="C114:G114"/>
    <mergeCell ref="A115:B115"/>
    <mergeCell ref="C115:G115"/>
    <mergeCell ref="A110:B110"/>
    <mergeCell ref="C110:G110"/>
    <mergeCell ref="A111:B111"/>
    <mergeCell ref="C111:G111"/>
    <mergeCell ref="A112:B112"/>
    <mergeCell ref="C112:G112"/>
    <mergeCell ref="A107:B107"/>
    <mergeCell ref="C107:G107"/>
    <mergeCell ref="A108:B108"/>
    <mergeCell ref="C108:G108"/>
    <mergeCell ref="A109:B109"/>
    <mergeCell ref="C109:G109"/>
    <mergeCell ref="A104:B104"/>
    <mergeCell ref="C104:G104"/>
    <mergeCell ref="A105:B105"/>
    <mergeCell ref="C105:G105"/>
    <mergeCell ref="A106:B106"/>
    <mergeCell ref="C106:G106"/>
    <mergeCell ref="A101:B101"/>
    <mergeCell ref="C101:G101"/>
    <mergeCell ref="A102:B102"/>
    <mergeCell ref="C102:G102"/>
    <mergeCell ref="A103:B103"/>
    <mergeCell ref="C103:G103"/>
    <mergeCell ref="A98:B98"/>
    <mergeCell ref="C98:G98"/>
    <mergeCell ref="A99:B99"/>
    <mergeCell ref="C99:G99"/>
    <mergeCell ref="A100:B100"/>
    <mergeCell ref="C100:G100"/>
    <mergeCell ref="A95:B95"/>
    <mergeCell ref="C95:G95"/>
    <mergeCell ref="A96:B96"/>
    <mergeCell ref="C96:G96"/>
    <mergeCell ref="A97:B97"/>
    <mergeCell ref="C97:G97"/>
    <mergeCell ref="A92:B92"/>
    <mergeCell ref="C92:G92"/>
    <mergeCell ref="A93:B93"/>
    <mergeCell ref="C93:G93"/>
    <mergeCell ref="A94:B94"/>
    <mergeCell ref="C94:G94"/>
    <mergeCell ref="A89:B89"/>
    <mergeCell ref="C89:G89"/>
    <mergeCell ref="A90:B90"/>
    <mergeCell ref="C90:G90"/>
    <mergeCell ref="A91:B91"/>
    <mergeCell ref="C91:G91"/>
    <mergeCell ref="A86:B86"/>
    <mergeCell ref="C86:G86"/>
    <mergeCell ref="A87:B87"/>
    <mergeCell ref="C87:G87"/>
    <mergeCell ref="A88:B88"/>
    <mergeCell ref="C88:G88"/>
    <mergeCell ref="A83:B83"/>
    <mergeCell ref="C83:G83"/>
    <mergeCell ref="A84:B84"/>
    <mergeCell ref="C84:G84"/>
    <mergeCell ref="A85:B85"/>
    <mergeCell ref="C85:G85"/>
    <mergeCell ref="A80:B80"/>
    <mergeCell ref="C80:G80"/>
    <mergeCell ref="A81:B81"/>
    <mergeCell ref="C81:G81"/>
    <mergeCell ref="A82:B82"/>
    <mergeCell ref="C82:G82"/>
    <mergeCell ref="A77:B77"/>
    <mergeCell ref="C77:G77"/>
    <mergeCell ref="A78:B78"/>
    <mergeCell ref="C78:G78"/>
    <mergeCell ref="A79:B79"/>
    <mergeCell ref="C79:G79"/>
    <mergeCell ref="A74:B74"/>
    <mergeCell ref="C74:G74"/>
    <mergeCell ref="A75:B75"/>
    <mergeCell ref="C75:G75"/>
    <mergeCell ref="A76:B76"/>
    <mergeCell ref="C76:G76"/>
    <mergeCell ref="A71:B71"/>
    <mergeCell ref="C71:G71"/>
    <mergeCell ref="A72:B72"/>
    <mergeCell ref="C72:G72"/>
    <mergeCell ref="A73:B73"/>
    <mergeCell ref="C73:G73"/>
    <mergeCell ref="A68:B68"/>
    <mergeCell ref="C68:G68"/>
    <mergeCell ref="A69:B69"/>
    <mergeCell ref="C69:G69"/>
    <mergeCell ref="A70:B70"/>
    <mergeCell ref="C70:G70"/>
    <mergeCell ref="A65:B65"/>
    <mergeCell ref="C65:G65"/>
    <mergeCell ref="A66:B66"/>
    <mergeCell ref="C66:G66"/>
    <mergeCell ref="A67:B67"/>
    <mergeCell ref="C67:G67"/>
    <mergeCell ref="A62:B62"/>
    <mergeCell ref="C62:G62"/>
    <mergeCell ref="A63:B63"/>
    <mergeCell ref="C63:G63"/>
    <mergeCell ref="A64:B64"/>
    <mergeCell ref="C64:G64"/>
    <mergeCell ref="A59:B59"/>
    <mergeCell ref="C59:G59"/>
    <mergeCell ref="A60:B60"/>
    <mergeCell ref="C60:G60"/>
    <mergeCell ref="A61:B61"/>
    <mergeCell ref="C61:G61"/>
    <mergeCell ref="A56:B56"/>
    <mergeCell ref="C56:G56"/>
    <mergeCell ref="A57:B57"/>
    <mergeCell ref="C57:G57"/>
    <mergeCell ref="A58:B58"/>
    <mergeCell ref="C58:G58"/>
    <mergeCell ref="A53:B53"/>
    <mergeCell ref="C53:G53"/>
    <mergeCell ref="A54:B54"/>
    <mergeCell ref="C54:G54"/>
    <mergeCell ref="A55:B55"/>
    <mergeCell ref="C55:G55"/>
    <mergeCell ref="A50:B50"/>
    <mergeCell ref="C50:G50"/>
    <mergeCell ref="A51:B51"/>
    <mergeCell ref="C51:G51"/>
    <mergeCell ref="A52:B52"/>
    <mergeCell ref="C52:G52"/>
    <mergeCell ref="A47:B47"/>
    <mergeCell ref="C47:G47"/>
    <mergeCell ref="A48:B48"/>
    <mergeCell ref="C48:G48"/>
    <mergeCell ref="A49:B49"/>
    <mergeCell ref="C49:G49"/>
    <mergeCell ref="A44:B44"/>
    <mergeCell ref="C44:G44"/>
    <mergeCell ref="A45:B45"/>
    <mergeCell ref="C45:G45"/>
    <mergeCell ref="A46:B46"/>
    <mergeCell ref="C46:G46"/>
    <mergeCell ref="A41:B41"/>
    <mergeCell ref="C41:G41"/>
    <mergeCell ref="A42:B42"/>
    <mergeCell ref="C42:G42"/>
    <mergeCell ref="A43:B43"/>
    <mergeCell ref="C43:G43"/>
    <mergeCell ref="A38:B38"/>
    <mergeCell ref="C38:G38"/>
    <mergeCell ref="A39:B39"/>
    <mergeCell ref="C39:G39"/>
    <mergeCell ref="A40:B40"/>
    <mergeCell ref="C40:G40"/>
    <mergeCell ref="A35:B35"/>
    <mergeCell ref="C35:G35"/>
    <mergeCell ref="A36:B36"/>
    <mergeCell ref="C36:G36"/>
    <mergeCell ref="A37:B37"/>
    <mergeCell ref="C37:G37"/>
    <mergeCell ref="A32:B32"/>
    <mergeCell ref="C32:G32"/>
    <mergeCell ref="A33:B33"/>
    <mergeCell ref="C33:G33"/>
    <mergeCell ref="A34:B34"/>
    <mergeCell ref="C34:G34"/>
    <mergeCell ref="A29:B29"/>
    <mergeCell ref="C29:G29"/>
    <mergeCell ref="A30:B30"/>
    <mergeCell ref="C30:G30"/>
    <mergeCell ref="A31:B31"/>
    <mergeCell ref="C31:G31"/>
    <mergeCell ref="A26:B26"/>
    <mergeCell ref="C26:G26"/>
    <mergeCell ref="A27:B27"/>
    <mergeCell ref="C27:G27"/>
    <mergeCell ref="A28:B28"/>
    <mergeCell ref="C28:G28"/>
    <mergeCell ref="A23:B23"/>
    <mergeCell ref="C23:G23"/>
    <mergeCell ref="A24:B24"/>
    <mergeCell ref="C24:G24"/>
    <mergeCell ref="A25:B25"/>
    <mergeCell ref="C25:G25"/>
    <mergeCell ref="A19:AA19"/>
    <mergeCell ref="A20:B20"/>
    <mergeCell ref="C20:G20"/>
    <mergeCell ref="A21:B21"/>
    <mergeCell ref="C21:G21"/>
    <mergeCell ref="A22:B22"/>
    <mergeCell ref="C22:G22"/>
    <mergeCell ref="B13:F13"/>
    <mergeCell ref="A15:AA15"/>
    <mergeCell ref="R16:S16"/>
    <mergeCell ref="T16:U16"/>
    <mergeCell ref="V16:W16"/>
    <mergeCell ref="X16:Y16"/>
    <mergeCell ref="Z16:AA16"/>
    <mergeCell ref="A18:B18"/>
    <mergeCell ref="C18:G18"/>
    <mergeCell ref="A16:B17"/>
    <mergeCell ref="C16:G17"/>
    <mergeCell ref="H16:H17"/>
    <mergeCell ref="L16:M16"/>
    <mergeCell ref="N16:O16"/>
    <mergeCell ref="P16:Q16"/>
  </mergeCells>
  <pageMargins left="0.39370078740157483" right="0.31496062992125984" top="0.39370078740157483" bottom="0.31496062992125984" header="0.19685039370078741" footer="0.19685039370078741"/>
  <pageSetup paperSize="9" scale="88" fitToHeight="21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"/>
  <sheetViews>
    <sheetView workbookViewId="0">
      <selection activeCell="K2" sqref="K2"/>
    </sheetView>
  </sheetViews>
  <sheetFormatPr defaultRowHeight="15" x14ac:dyDescent="0.25"/>
  <cols>
    <col min="1" max="26" width="5.5703125" customWidth="1"/>
  </cols>
  <sheetData>
    <row r="1" spans="1:26" x14ac:dyDescent="0.25">
      <c r="A1">
        <v>2010</v>
      </c>
      <c r="B1">
        <v>2011</v>
      </c>
      <c r="C1">
        <v>2012</v>
      </c>
      <c r="D1">
        <v>2013</v>
      </c>
      <c r="E1">
        <v>2014</v>
      </c>
      <c r="F1">
        <v>2015</v>
      </c>
      <c r="G1">
        <v>2016</v>
      </c>
      <c r="H1">
        <v>2017</v>
      </c>
      <c r="I1">
        <v>2018</v>
      </c>
      <c r="J1">
        <v>2019</v>
      </c>
      <c r="K1">
        <v>2020</v>
      </c>
      <c r="L1">
        <v>2021</v>
      </c>
      <c r="M1">
        <v>2022</v>
      </c>
      <c r="N1">
        <v>2023</v>
      </c>
      <c r="O1">
        <v>2024</v>
      </c>
      <c r="P1">
        <v>2025</v>
      </c>
      <c r="Q1">
        <v>2026</v>
      </c>
      <c r="R1">
        <v>2027</v>
      </c>
      <c r="S1">
        <v>2028</v>
      </c>
      <c r="T1">
        <v>2029</v>
      </c>
      <c r="U1">
        <v>2030</v>
      </c>
      <c r="V1">
        <v>2031</v>
      </c>
      <c r="W1">
        <v>2032</v>
      </c>
      <c r="X1">
        <v>2033</v>
      </c>
      <c r="Y1">
        <v>2034</v>
      </c>
      <c r="Z1">
        <v>2035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6"/>
  <sheetViews>
    <sheetView workbookViewId="0">
      <pane xSplit="5" ySplit="4" topLeftCell="J47" activePane="bottomRight" state="frozen"/>
      <selection pane="topRight" activeCell="D1" sqref="D1"/>
      <selection pane="bottomLeft" activeCell="A5" sqref="A5"/>
      <selection pane="bottomRight" activeCell="D23" sqref="D23"/>
    </sheetView>
  </sheetViews>
  <sheetFormatPr defaultRowHeight="12" outlineLevelRow="1" x14ac:dyDescent="0.2"/>
  <cols>
    <col min="1" max="3" width="9.140625" style="272"/>
    <col min="4" max="4" width="58" style="272" customWidth="1"/>
    <col min="5" max="7" width="9.140625" style="272"/>
    <col min="8" max="8" width="19.7109375" style="272" customWidth="1"/>
    <col min="9" max="9" width="10.85546875" style="272" customWidth="1"/>
    <col min="10" max="10" width="14.7109375" style="272" customWidth="1"/>
    <col min="11" max="11" width="10.85546875" style="272" bestFit="1" customWidth="1"/>
    <col min="12" max="14" width="9.140625" style="272"/>
    <col min="15" max="15" width="19.85546875" style="272" customWidth="1"/>
    <col min="16" max="18" width="9.140625" style="272"/>
    <col min="19" max="22" width="6.42578125" style="272" customWidth="1"/>
    <col min="23" max="16384" width="9.140625" style="272"/>
  </cols>
  <sheetData>
    <row r="1" spans="1:25" ht="48.75" customHeight="1" x14ac:dyDescent="0.2">
      <c r="H1" s="442" t="s">
        <v>30</v>
      </c>
      <c r="I1" s="443"/>
      <c r="J1" s="443"/>
    </row>
    <row r="2" spans="1:25" x14ac:dyDescent="0.2">
      <c r="C2" s="273"/>
      <c r="D2" s="274"/>
      <c r="E2" s="274"/>
    </row>
    <row r="3" spans="1:25" x14ac:dyDescent="0.2">
      <c r="C3" s="273"/>
      <c r="D3" s="274"/>
      <c r="E3" s="274"/>
      <c r="P3" s="537" t="s">
        <v>1443</v>
      </c>
      <c r="Q3" s="537"/>
      <c r="R3" s="537"/>
      <c r="S3" s="537" t="s">
        <v>1504</v>
      </c>
      <c r="T3" s="537"/>
      <c r="U3" s="537"/>
      <c r="W3" s="537" t="s">
        <v>1584</v>
      </c>
      <c r="X3" s="537"/>
      <c r="Y3" s="537"/>
    </row>
    <row r="4" spans="1:25" ht="78" customHeight="1" x14ac:dyDescent="0.2">
      <c r="A4" s="272" t="s">
        <v>1569</v>
      </c>
      <c r="B4" s="272" t="s">
        <v>1570</v>
      </c>
      <c r="C4" s="276" t="s">
        <v>8</v>
      </c>
      <c r="D4" s="277" t="s">
        <v>9</v>
      </c>
      <c r="E4" s="277" t="s">
        <v>10</v>
      </c>
      <c r="F4" s="277" t="s">
        <v>1342</v>
      </c>
      <c r="G4" s="277" t="s">
        <v>1343</v>
      </c>
      <c r="H4" s="277" t="str">
        <f>'Пр 1 (произв)'!H13</f>
        <v>Полная сметная стоимость инвестиционного проекта в соответствии с утвержденной проектной документацией</v>
      </c>
      <c r="I4" s="439" t="s">
        <v>31</v>
      </c>
      <c r="J4" s="439" t="s">
        <v>29</v>
      </c>
      <c r="K4" s="444">
        <v>2020</v>
      </c>
      <c r="L4" s="444">
        <v>2021</v>
      </c>
      <c r="M4" s="444">
        <v>2022</v>
      </c>
      <c r="N4" s="444">
        <v>2023</v>
      </c>
      <c r="O4" s="444"/>
      <c r="P4" s="444">
        <v>2020</v>
      </c>
      <c r="Q4" s="444">
        <v>2021</v>
      </c>
      <c r="R4" s="444">
        <v>2022</v>
      </c>
      <c r="S4" s="444" t="s">
        <v>1344</v>
      </c>
      <c r="T4" s="444" t="s">
        <v>1505</v>
      </c>
      <c r="U4" s="444" t="s">
        <v>1345</v>
      </c>
      <c r="V4" s="444" t="s">
        <v>1506</v>
      </c>
      <c r="W4" s="272">
        <v>2020</v>
      </c>
      <c r="X4" s="272">
        <v>2021</v>
      </c>
      <c r="Y4" s="272">
        <v>2022</v>
      </c>
    </row>
    <row r="5" spans="1:25" ht="17.25" customHeight="1" x14ac:dyDescent="0.2">
      <c r="C5" s="275" t="str">
        <f>'Пр 1 (произв)'!A88</f>
        <v>1.3.1.1</v>
      </c>
      <c r="D5" s="277" t="s">
        <v>599</v>
      </c>
      <c r="E5" s="278" t="s">
        <v>1282</v>
      </c>
      <c r="F5" s="444">
        <v>2020</v>
      </c>
      <c r="G5" s="444">
        <v>2021</v>
      </c>
      <c r="H5" s="445">
        <f>2652.44/1000</f>
        <v>2.6524399999999999</v>
      </c>
      <c r="I5" s="250">
        <v>43891</v>
      </c>
      <c r="J5" s="441">
        <f>H5*'Пр 15 (произв)'!$J$13/100</f>
        <v>2.7585375999999995</v>
      </c>
      <c r="K5" s="445">
        <v>0.5</v>
      </c>
      <c r="L5" s="446">
        <f t="shared" ref="L5:L7" si="0">J5-K5</f>
        <v>2.2585375999999995</v>
      </c>
      <c r="M5" s="446">
        <f t="shared" ref="M5:M7" si="1">J5-K5-L5</f>
        <v>0</v>
      </c>
      <c r="N5" s="446">
        <f>J5-K5-L5-M5</f>
        <v>0</v>
      </c>
      <c r="O5" s="444" t="s">
        <v>1345</v>
      </c>
      <c r="P5" s="444"/>
      <c r="Q5" s="445">
        <f>J5</f>
        <v>2.7585375999999995</v>
      </c>
      <c r="R5" s="444"/>
      <c r="S5" s="444"/>
      <c r="T5" s="444"/>
      <c r="U5" s="445">
        <f>J5</f>
        <v>2.7585375999999995</v>
      </c>
      <c r="V5" s="444"/>
    </row>
    <row r="6" spans="1:25" ht="17.25" customHeight="1" x14ac:dyDescent="0.2">
      <c r="C6" s="275" t="str">
        <f>'Пр 1 (произв)'!A89</f>
        <v>1.3.1.2</v>
      </c>
      <c r="D6" s="277" t="s">
        <v>598</v>
      </c>
      <c r="E6" s="278" t="s">
        <v>1283</v>
      </c>
      <c r="F6" s="444">
        <v>2020</v>
      </c>
      <c r="G6" s="444">
        <v>2021</v>
      </c>
      <c r="H6" s="445">
        <f>2652.44/1000</f>
        <v>2.6524399999999999</v>
      </c>
      <c r="I6" s="250">
        <v>43891</v>
      </c>
      <c r="J6" s="441">
        <f>H6*'Пр 15 (произв)'!$J$13/100</f>
        <v>2.7585375999999995</v>
      </c>
      <c r="K6" s="445">
        <v>0.5</v>
      </c>
      <c r="L6" s="446">
        <f t="shared" si="0"/>
        <v>2.2585375999999995</v>
      </c>
      <c r="M6" s="446">
        <f t="shared" si="1"/>
        <v>0</v>
      </c>
      <c r="N6" s="446">
        <f t="shared" ref="N6:N49" si="2">J6-K6-L6-M6</f>
        <v>0</v>
      </c>
      <c r="O6" s="444" t="s">
        <v>1345</v>
      </c>
      <c r="P6" s="444"/>
      <c r="Q6" s="445">
        <f t="shared" ref="Q6:Q16" si="3">J6</f>
        <v>2.7585375999999995</v>
      </c>
      <c r="R6" s="444"/>
      <c r="S6" s="444"/>
      <c r="T6" s="444"/>
      <c r="U6" s="445">
        <f t="shared" ref="U6:U16" si="4">J6</f>
        <v>2.7585375999999995</v>
      </c>
      <c r="V6" s="444"/>
    </row>
    <row r="7" spans="1:25" ht="17.25" customHeight="1" x14ac:dyDescent="0.2">
      <c r="C7" s="275" t="str">
        <f>'Пр 1 (произв)'!A90</f>
        <v>1.3.1.3</v>
      </c>
      <c r="D7" s="277" t="s">
        <v>603</v>
      </c>
      <c r="E7" s="278" t="s">
        <v>1284</v>
      </c>
      <c r="F7" s="444">
        <v>2020</v>
      </c>
      <c r="G7" s="444">
        <v>2021</v>
      </c>
      <c r="H7" s="445">
        <f>2641.758/1000</f>
        <v>2.6417579999999998</v>
      </c>
      <c r="I7" s="250">
        <v>43891</v>
      </c>
      <c r="J7" s="441">
        <f>H7*'Пр 15 (произв)'!$J$13/100</f>
        <v>2.7474283199999996</v>
      </c>
      <c r="K7" s="445">
        <v>0.5</v>
      </c>
      <c r="L7" s="446">
        <f t="shared" si="0"/>
        <v>2.2474283199999996</v>
      </c>
      <c r="M7" s="446">
        <f t="shared" si="1"/>
        <v>0</v>
      </c>
      <c r="N7" s="446">
        <f t="shared" si="2"/>
        <v>0</v>
      </c>
      <c r="O7" s="444" t="s">
        <v>1345</v>
      </c>
      <c r="P7" s="444"/>
      <c r="Q7" s="445">
        <f t="shared" si="3"/>
        <v>2.7474283199999996</v>
      </c>
      <c r="R7" s="444"/>
      <c r="S7" s="444"/>
      <c r="T7" s="444"/>
      <c r="U7" s="445">
        <f t="shared" si="4"/>
        <v>2.7474283199999996</v>
      </c>
      <c r="V7" s="444"/>
    </row>
    <row r="8" spans="1:25" ht="17.25" customHeight="1" x14ac:dyDescent="0.2">
      <c r="C8" s="275" t="str">
        <f>'Пр 1 (произв)'!A91</f>
        <v>1.3.1.4</v>
      </c>
      <c r="D8" s="277" t="s">
        <v>604</v>
      </c>
      <c r="E8" s="278" t="s">
        <v>1285</v>
      </c>
      <c r="F8" s="444">
        <v>2020</v>
      </c>
      <c r="G8" s="444">
        <v>2021</v>
      </c>
      <c r="H8" s="445">
        <f>2652.44/1000</f>
        <v>2.6524399999999999</v>
      </c>
      <c r="I8" s="250">
        <v>43891</v>
      </c>
      <c r="J8" s="441">
        <f>H8*'Пр 15 (произв)'!$J$13/100</f>
        <v>2.7585375999999995</v>
      </c>
      <c r="K8" s="445">
        <v>0.5</v>
      </c>
      <c r="L8" s="446">
        <f>J8-K8</f>
        <v>2.2585375999999995</v>
      </c>
      <c r="M8" s="446">
        <f>J8-K8-L8</f>
        <v>0</v>
      </c>
      <c r="N8" s="446">
        <f t="shared" si="2"/>
        <v>0</v>
      </c>
      <c r="O8" s="444" t="s">
        <v>1345</v>
      </c>
      <c r="P8" s="444"/>
      <c r="Q8" s="445">
        <f t="shared" si="3"/>
        <v>2.7585375999999995</v>
      </c>
      <c r="R8" s="444"/>
      <c r="S8" s="444"/>
      <c r="T8" s="444"/>
      <c r="U8" s="445">
        <f t="shared" si="4"/>
        <v>2.7585375999999995</v>
      </c>
      <c r="V8" s="444"/>
    </row>
    <row r="9" spans="1:25" ht="17.25" customHeight="1" x14ac:dyDescent="0.2">
      <c r="C9" s="275" t="str">
        <f>'Пр 1 (произв)'!A92</f>
        <v>1.3.1.5</v>
      </c>
      <c r="D9" s="277" t="s">
        <v>605</v>
      </c>
      <c r="E9" s="278" t="s">
        <v>1286</v>
      </c>
      <c r="F9" s="444">
        <v>2020</v>
      </c>
      <c r="G9" s="444">
        <v>2021</v>
      </c>
      <c r="H9" s="445">
        <f>2641.758/1000</f>
        <v>2.6417579999999998</v>
      </c>
      <c r="I9" s="250">
        <v>43891</v>
      </c>
      <c r="J9" s="441">
        <f>H9*'Пр 15 (произв)'!$J$13/100</f>
        <v>2.7474283199999996</v>
      </c>
      <c r="K9" s="445">
        <v>0.5</v>
      </c>
      <c r="L9" s="446">
        <f t="shared" ref="L9:L16" si="5">J9-K9</f>
        <v>2.2474283199999996</v>
      </c>
      <c r="M9" s="446">
        <f t="shared" ref="M9:M15" si="6">J9-K9-L9</f>
        <v>0</v>
      </c>
      <c r="N9" s="446">
        <f t="shared" si="2"/>
        <v>0</v>
      </c>
      <c r="O9" s="444" t="s">
        <v>1345</v>
      </c>
      <c r="P9" s="444"/>
      <c r="Q9" s="445">
        <f t="shared" si="3"/>
        <v>2.7474283199999996</v>
      </c>
      <c r="R9" s="444"/>
      <c r="S9" s="444"/>
      <c r="T9" s="444"/>
      <c r="U9" s="445">
        <f t="shared" si="4"/>
        <v>2.7474283199999996</v>
      </c>
      <c r="V9" s="444"/>
    </row>
    <row r="10" spans="1:25" ht="17.25" customHeight="1" x14ac:dyDescent="0.2">
      <c r="C10" s="275" t="str">
        <f>'Пр 1 (произв)'!A93</f>
        <v>1.3.1.6</v>
      </c>
      <c r="D10" s="277" t="s">
        <v>606</v>
      </c>
      <c r="E10" s="278" t="s">
        <v>1287</v>
      </c>
      <c r="F10" s="444">
        <v>2020</v>
      </c>
      <c r="G10" s="444">
        <v>2021</v>
      </c>
      <c r="H10" s="445">
        <f>2638.529/1000</f>
        <v>2.6385290000000001</v>
      </c>
      <c r="I10" s="250">
        <v>43891</v>
      </c>
      <c r="J10" s="441">
        <f>H10*'Пр 15 (произв)'!$J$13/100</f>
        <v>2.7440701600000001</v>
      </c>
      <c r="K10" s="445">
        <v>0.5</v>
      </c>
      <c r="L10" s="446">
        <f t="shared" si="5"/>
        <v>2.2440701600000001</v>
      </c>
      <c r="M10" s="446">
        <f t="shared" si="6"/>
        <v>0</v>
      </c>
      <c r="N10" s="446">
        <f t="shared" si="2"/>
        <v>0</v>
      </c>
      <c r="O10" s="444" t="s">
        <v>1345</v>
      </c>
      <c r="P10" s="444"/>
      <c r="Q10" s="445">
        <f t="shared" si="3"/>
        <v>2.7440701600000001</v>
      </c>
      <c r="R10" s="444"/>
      <c r="S10" s="444"/>
      <c r="T10" s="444"/>
      <c r="U10" s="445">
        <f t="shared" si="4"/>
        <v>2.7440701600000001</v>
      </c>
      <c r="V10" s="444"/>
    </row>
    <row r="11" spans="1:25" ht="17.25" customHeight="1" x14ac:dyDescent="0.2">
      <c r="C11" s="275" t="str">
        <f>'Пр 1 (произв)'!A94</f>
        <v>1.3.1.7</v>
      </c>
      <c r="D11" s="277" t="s">
        <v>607</v>
      </c>
      <c r="E11" s="278" t="s">
        <v>1288</v>
      </c>
      <c r="F11" s="444">
        <v>2020</v>
      </c>
      <c r="G11" s="444">
        <v>2021</v>
      </c>
      <c r="H11" s="445">
        <f>2638.529/1000</f>
        <v>2.6385290000000001</v>
      </c>
      <c r="I11" s="250">
        <v>43891</v>
      </c>
      <c r="J11" s="441">
        <f>H11*'Пр 15 (произв)'!$J$13/100</f>
        <v>2.7440701600000001</v>
      </c>
      <c r="K11" s="445">
        <v>0.5</v>
      </c>
      <c r="L11" s="446">
        <f t="shared" si="5"/>
        <v>2.2440701600000001</v>
      </c>
      <c r="M11" s="446">
        <f t="shared" si="6"/>
        <v>0</v>
      </c>
      <c r="N11" s="446">
        <f t="shared" si="2"/>
        <v>0</v>
      </c>
      <c r="O11" s="444" t="s">
        <v>1345</v>
      </c>
      <c r="P11" s="444"/>
      <c r="Q11" s="445">
        <f t="shared" si="3"/>
        <v>2.7440701600000001</v>
      </c>
      <c r="R11" s="444"/>
      <c r="S11" s="444"/>
      <c r="T11" s="444"/>
      <c r="U11" s="445">
        <f t="shared" si="4"/>
        <v>2.7440701600000001</v>
      </c>
      <c r="V11" s="444"/>
    </row>
    <row r="12" spans="1:25" ht="17.25" customHeight="1" x14ac:dyDescent="0.2">
      <c r="C12" s="275" t="str">
        <f>'Пр 1 (произв)'!A95</f>
        <v>1.3.1.8</v>
      </c>
      <c r="D12" s="277" t="s">
        <v>608</v>
      </c>
      <c r="E12" s="278" t="s">
        <v>1289</v>
      </c>
      <c r="F12" s="444">
        <v>2020</v>
      </c>
      <c r="G12" s="444">
        <v>2021</v>
      </c>
      <c r="H12" s="445">
        <f>2638.529/1000</f>
        <v>2.6385290000000001</v>
      </c>
      <c r="I12" s="250">
        <v>43891</v>
      </c>
      <c r="J12" s="441">
        <f>H12*'Пр 15 (произв)'!$J$13/100</f>
        <v>2.7440701600000001</v>
      </c>
      <c r="K12" s="445">
        <v>0.5</v>
      </c>
      <c r="L12" s="446">
        <f t="shared" si="5"/>
        <v>2.2440701600000001</v>
      </c>
      <c r="M12" s="446">
        <f t="shared" si="6"/>
        <v>0</v>
      </c>
      <c r="N12" s="446">
        <f t="shared" si="2"/>
        <v>0</v>
      </c>
      <c r="O12" s="444" t="s">
        <v>1345</v>
      </c>
      <c r="P12" s="444"/>
      <c r="Q12" s="445">
        <f t="shared" si="3"/>
        <v>2.7440701600000001</v>
      </c>
      <c r="R12" s="444"/>
      <c r="S12" s="444"/>
      <c r="T12" s="444"/>
      <c r="U12" s="445">
        <f t="shared" si="4"/>
        <v>2.7440701600000001</v>
      </c>
      <c r="V12" s="444"/>
    </row>
    <row r="13" spans="1:25" ht="17.25" customHeight="1" x14ac:dyDescent="0.2">
      <c r="C13" s="275" t="str">
        <f>'Пр 1 (произв)'!A96</f>
        <v>1.3.1.9</v>
      </c>
      <c r="D13" s="277" t="s">
        <v>609</v>
      </c>
      <c r="E13" s="278" t="s">
        <v>1290</v>
      </c>
      <c r="F13" s="444">
        <v>2020</v>
      </c>
      <c r="G13" s="444">
        <v>2021</v>
      </c>
      <c r="H13" s="445">
        <f>2638.529/1000</f>
        <v>2.6385290000000001</v>
      </c>
      <c r="I13" s="250">
        <v>43891</v>
      </c>
      <c r="J13" s="441">
        <f>H13*'Пр 15 (произв)'!$J$13/100</f>
        <v>2.7440701600000001</v>
      </c>
      <c r="K13" s="445">
        <v>0.5</v>
      </c>
      <c r="L13" s="446">
        <f t="shared" si="5"/>
        <v>2.2440701600000001</v>
      </c>
      <c r="M13" s="446">
        <f t="shared" si="6"/>
        <v>0</v>
      </c>
      <c r="N13" s="446">
        <f t="shared" si="2"/>
        <v>0</v>
      </c>
      <c r="O13" s="444" t="s">
        <v>1345</v>
      </c>
      <c r="P13" s="444"/>
      <c r="Q13" s="445">
        <f t="shared" si="3"/>
        <v>2.7440701600000001</v>
      </c>
      <c r="R13" s="444"/>
      <c r="S13" s="444"/>
      <c r="T13" s="444"/>
      <c r="U13" s="445">
        <f t="shared" si="4"/>
        <v>2.7440701600000001</v>
      </c>
      <c r="V13" s="444"/>
    </row>
    <row r="14" spans="1:25" ht="17.25" customHeight="1" x14ac:dyDescent="0.2">
      <c r="C14" s="523" t="str">
        <f>'Пр 1 (произв)'!A165</f>
        <v>1.5.1.1</v>
      </c>
      <c r="D14" s="277" t="s">
        <v>627</v>
      </c>
      <c r="E14" s="278" t="s">
        <v>1403</v>
      </c>
      <c r="F14" s="444">
        <v>2020</v>
      </c>
      <c r="G14" s="444">
        <v>2021</v>
      </c>
      <c r="H14" s="445">
        <f>3168.391/1000</f>
        <v>3.1683910000000002</v>
      </c>
      <c r="I14" s="250" t="s">
        <v>1303</v>
      </c>
      <c r="J14" s="441">
        <f>H14*'Пр 15 (произв)'!$H$13/100*'Пр 15 (произв)'!$I$13/100</f>
        <v>3.3874535537399999</v>
      </c>
      <c r="K14" s="445">
        <v>1</v>
      </c>
      <c r="L14" s="446">
        <f t="shared" si="5"/>
        <v>2.3874535537399999</v>
      </c>
      <c r="M14" s="446">
        <f t="shared" si="6"/>
        <v>0</v>
      </c>
      <c r="N14" s="446">
        <f t="shared" si="2"/>
        <v>0</v>
      </c>
      <c r="O14" s="444" t="s">
        <v>1345</v>
      </c>
      <c r="P14" s="444"/>
      <c r="Q14" s="445">
        <f t="shared" si="3"/>
        <v>3.3874535537399999</v>
      </c>
      <c r="R14" s="444"/>
      <c r="S14" s="444"/>
      <c r="T14" s="444"/>
      <c r="U14" s="445">
        <f t="shared" si="4"/>
        <v>3.3874535537399999</v>
      </c>
      <c r="V14" s="444"/>
    </row>
    <row r="15" spans="1:25" ht="17.25" customHeight="1" x14ac:dyDescent="0.2">
      <c r="C15" s="523" t="str">
        <f>'Пр 1 (произв)'!A166</f>
        <v>1.5.1.2</v>
      </c>
      <c r="D15" s="277" t="s">
        <v>628</v>
      </c>
      <c r="E15" s="278" t="s">
        <v>1404</v>
      </c>
      <c r="F15" s="444">
        <v>2020</v>
      </c>
      <c r="G15" s="444">
        <v>2021</v>
      </c>
      <c r="H15" s="445">
        <f>3016.204/1000</f>
        <v>3.0162040000000001</v>
      </c>
      <c r="I15" s="250" t="s">
        <v>1303</v>
      </c>
      <c r="J15" s="441">
        <f>H15*'Пр 15 (произв)'!$H$13/100*'Пр 15 (произв)'!$I$13/100</f>
        <v>3.2247443445599999</v>
      </c>
      <c r="K15" s="445">
        <v>1</v>
      </c>
      <c r="L15" s="446">
        <f t="shared" si="5"/>
        <v>2.2247443445599999</v>
      </c>
      <c r="M15" s="446">
        <f t="shared" si="6"/>
        <v>0</v>
      </c>
      <c r="N15" s="446">
        <f t="shared" si="2"/>
        <v>0</v>
      </c>
      <c r="O15" s="444" t="s">
        <v>1345</v>
      </c>
      <c r="P15" s="444"/>
      <c r="Q15" s="445">
        <f t="shared" si="3"/>
        <v>3.2247443445599999</v>
      </c>
      <c r="R15" s="444"/>
      <c r="S15" s="444"/>
      <c r="T15" s="444"/>
      <c r="U15" s="445">
        <f t="shared" si="4"/>
        <v>3.2247443445599999</v>
      </c>
      <c r="V15" s="444"/>
    </row>
    <row r="16" spans="1:25" ht="17.25" customHeight="1" x14ac:dyDescent="0.2">
      <c r="C16" s="523" t="str">
        <f>'Пр 1 (произв)'!A167</f>
        <v>1.5.1.3</v>
      </c>
      <c r="D16" s="277" t="s">
        <v>629</v>
      </c>
      <c r="E16" s="278" t="s">
        <v>1405</v>
      </c>
      <c r="F16" s="444">
        <v>2020</v>
      </c>
      <c r="G16" s="444">
        <v>2021</v>
      </c>
      <c r="H16" s="445">
        <f>3168.391/1000</f>
        <v>3.1683910000000002</v>
      </c>
      <c r="I16" s="250" t="s">
        <v>1303</v>
      </c>
      <c r="J16" s="441">
        <f>H16*'Пр 15 (произв)'!$H$13/100*'Пр 15 (произв)'!$I$13/100</f>
        <v>3.3874535537399999</v>
      </c>
      <c r="K16" s="445">
        <v>1</v>
      </c>
      <c r="L16" s="446">
        <f t="shared" si="5"/>
        <v>2.3874535537399999</v>
      </c>
      <c r="M16" s="446">
        <v>0</v>
      </c>
      <c r="N16" s="446">
        <f t="shared" si="2"/>
        <v>0</v>
      </c>
      <c r="O16" s="444" t="s">
        <v>1345</v>
      </c>
      <c r="P16" s="444"/>
      <c r="Q16" s="445">
        <f t="shared" si="3"/>
        <v>3.3874535537399999</v>
      </c>
      <c r="R16" s="444"/>
      <c r="S16" s="444"/>
      <c r="T16" s="444"/>
      <c r="U16" s="445">
        <f t="shared" si="4"/>
        <v>3.3874535537399999</v>
      </c>
      <c r="V16" s="444"/>
    </row>
    <row r="17" spans="1:25" ht="17.25" customHeight="1" x14ac:dyDescent="0.2">
      <c r="C17" s="523" t="str">
        <f>'Пр 1 (произв)'!A178</f>
        <v>1.5.4.1</v>
      </c>
      <c r="D17" s="277" t="s">
        <v>623</v>
      </c>
      <c r="E17" s="278" t="s">
        <v>1406</v>
      </c>
      <c r="F17" s="444">
        <v>2020</v>
      </c>
      <c r="G17" s="444">
        <v>2023</v>
      </c>
      <c r="H17" s="445">
        <f>5537*14000/1000000</f>
        <v>77.518000000000001</v>
      </c>
      <c r="I17" s="250">
        <v>44075</v>
      </c>
      <c r="J17" s="441">
        <f>H17*'Пр 15 (произв)'!$J$13/100</f>
        <v>80.618719999999996</v>
      </c>
      <c r="K17" s="445">
        <v>1</v>
      </c>
      <c r="L17" s="513">
        <f>J17/2-K17-20</f>
        <v>19.309359999999998</v>
      </c>
      <c r="M17" s="513">
        <f>J17-K17-L17</f>
        <v>60.309359999999998</v>
      </c>
      <c r="N17" s="446">
        <f t="shared" si="2"/>
        <v>0</v>
      </c>
      <c r="O17" s="444" t="s">
        <v>1601</v>
      </c>
      <c r="P17" s="445">
        <f t="shared" ref="P17:R18" si="7">K17</f>
        <v>1</v>
      </c>
      <c r="Q17" s="446">
        <f t="shared" si="7"/>
        <v>19.309359999999998</v>
      </c>
      <c r="R17" s="446">
        <f t="shared" si="7"/>
        <v>60.309359999999998</v>
      </c>
      <c r="S17" s="446">
        <f>L17+M17</f>
        <v>79.618719999999996</v>
      </c>
      <c r="T17" s="444"/>
      <c r="U17" s="444">
        <v>1</v>
      </c>
      <c r="V17" s="444"/>
    </row>
    <row r="18" spans="1:25" ht="17.25" customHeight="1" x14ac:dyDescent="0.2">
      <c r="A18" s="272" t="s">
        <v>1565</v>
      </c>
      <c r="B18" s="272">
        <v>2</v>
      </c>
      <c r="C18" s="275" t="str">
        <f>'Пр 1 (произв)'!A97</f>
        <v>1.3.1.10</v>
      </c>
      <c r="D18" s="277" t="s">
        <v>1351</v>
      </c>
      <c r="E18" s="278" t="s">
        <v>1353</v>
      </c>
      <c r="F18" s="444">
        <v>2021</v>
      </c>
      <c r="G18" s="444">
        <v>2021</v>
      </c>
      <c r="H18" s="445">
        <f t="shared" ref="H18:H49" si="8">SUMIF($A$67:$A$74,A18,$C$67:$C$74)/1000000*B18</f>
        <v>3.3333333333333335</v>
      </c>
      <c r="I18" s="250">
        <v>44075</v>
      </c>
      <c r="J18" s="445">
        <f>H18*'Пр 15 (произв)'!$J$13/100</f>
        <v>3.4666666666666668</v>
      </c>
      <c r="K18" s="445"/>
      <c r="L18" s="513">
        <f>J18</f>
        <v>3.4666666666666668</v>
      </c>
      <c r="M18" s="513">
        <f>J18-K18-L18</f>
        <v>0</v>
      </c>
      <c r="N18" s="446">
        <f t="shared" si="2"/>
        <v>0</v>
      </c>
      <c r="O18" s="444" t="s">
        <v>1344</v>
      </c>
      <c r="P18" s="445">
        <f t="shared" si="7"/>
        <v>0</v>
      </c>
      <c r="Q18" s="446">
        <f t="shared" si="7"/>
        <v>3.4666666666666668</v>
      </c>
      <c r="R18" s="446">
        <f t="shared" si="7"/>
        <v>0</v>
      </c>
      <c r="S18" s="444"/>
      <c r="T18" s="444"/>
      <c r="U18" s="444"/>
      <c r="V18" s="444"/>
      <c r="X18" s="272">
        <f>0.2*2</f>
        <v>0.4</v>
      </c>
    </row>
    <row r="19" spans="1:25" ht="17.25" customHeight="1" x14ac:dyDescent="0.2">
      <c r="A19" s="272" t="s">
        <v>1563</v>
      </c>
      <c r="B19" s="272">
        <v>2</v>
      </c>
      <c r="C19" s="275" t="str">
        <f>'Пр 1 (произв)'!A98</f>
        <v>1.3.1.11</v>
      </c>
      <c r="D19" s="277" t="s">
        <v>1352</v>
      </c>
      <c r="E19" s="278" t="s">
        <v>1354</v>
      </c>
      <c r="F19" s="444">
        <v>2021</v>
      </c>
      <c r="G19" s="444">
        <v>2021</v>
      </c>
      <c r="H19" s="445">
        <f t="shared" si="8"/>
        <v>3.0358320000000005</v>
      </c>
      <c r="I19" s="250">
        <v>44075</v>
      </c>
      <c r="J19" s="445">
        <f>H19*'Пр 15 (произв)'!$J$13/100</f>
        <v>3.1572652800000003</v>
      </c>
      <c r="K19" s="445"/>
      <c r="L19" s="513">
        <f>J19</f>
        <v>3.1572652800000003</v>
      </c>
      <c r="M19" s="513">
        <f>J19-K19-L19</f>
        <v>0</v>
      </c>
      <c r="N19" s="446">
        <f t="shared" si="2"/>
        <v>0</v>
      </c>
      <c r="O19" s="444" t="s">
        <v>1344</v>
      </c>
      <c r="P19" s="445">
        <f t="shared" ref="P19:P38" si="9">K19</f>
        <v>0</v>
      </c>
      <c r="Q19" s="446">
        <f t="shared" ref="Q19:Q38" si="10">L19</f>
        <v>3.1572652800000003</v>
      </c>
      <c r="R19" s="446">
        <f t="shared" ref="R19:R38" si="11">M19</f>
        <v>0</v>
      </c>
      <c r="S19" s="444"/>
      <c r="T19" s="444"/>
      <c r="U19" s="444"/>
      <c r="V19" s="444"/>
      <c r="X19" s="272">
        <f>0.1*2</f>
        <v>0.2</v>
      </c>
    </row>
    <row r="20" spans="1:25" ht="17.25" customHeight="1" x14ac:dyDescent="0.2">
      <c r="A20" s="272" t="s">
        <v>1566</v>
      </c>
      <c r="B20" s="272">
        <v>1</v>
      </c>
      <c r="C20" s="275" t="str">
        <f>'Пр 1 (произв)'!A99</f>
        <v>1.3.1.12</v>
      </c>
      <c r="D20" s="277" t="s">
        <v>1590</v>
      </c>
      <c r="E20" s="278" t="s">
        <v>1356</v>
      </c>
      <c r="F20" s="444">
        <v>2021</v>
      </c>
      <c r="G20" s="444">
        <v>2023</v>
      </c>
      <c r="H20" s="445">
        <f t="shared" si="8"/>
        <v>1.9840986666666665</v>
      </c>
      <c r="I20" s="250">
        <v>44075</v>
      </c>
      <c r="J20" s="445">
        <f>H20*'Пр 15 (произв)'!$J$13/100</f>
        <v>2.0634626133333329</v>
      </c>
      <c r="K20" s="445"/>
      <c r="L20" s="513"/>
      <c r="M20" s="513">
        <f>J20</f>
        <v>2.0634626133333329</v>
      </c>
      <c r="N20" s="446">
        <f t="shared" si="2"/>
        <v>0</v>
      </c>
      <c r="O20" s="444" t="s">
        <v>1344</v>
      </c>
      <c r="P20" s="445">
        <f t="shared" si="9"/>
        <v>0</v>
      </c>
      <c r="Q20" s="446">
        <f t="shared" si="10"/>
        <v>0</v>
      </c>
      <c r="R20" s="446">
        <f t="shared" si="11"/>
        <v>2.0634626133333329</v>
      </c>
      <c r="S20" s="444"/>
      <c r="T20" s="444"/>
      <c r="U20" s="444"/>
      <c r="V20" s="444"/>
      <c r="Y20" s="272">
        <f>0.25*2</f>
        <v>0.5</v>
      </c>
    </row>
    <row r="21" spans="1:25" ht="17.25" customHeight="1" x14ac:dyDescent="0.2">
      <c r="A21" s="272" t="s">
        <v>1561</v>
      </c>
      <c r="B21" s="272">
        <v>1</v>
      </c>
      <c r="C21" s="275" t="str">
        <f>'Пр 1 (произв)'!A100</f>
        <v>1.3.1.13</v>
      </c>
      <c r="D21" s="277" t="s">
        <v>1589</v>
      </c>
      <c r="E21" s="278" t="s">
        <v>1359</v>
      </c>
      <c r="F21" s="444">
        <v>2021</v>
      </c>
      <c r="G21" s="444">
        <v>2023</v>
      </c>
      <c r="H21" s="445">
        <f t="shared" si="8"/>
        <v>0.69974000000000003</v>
      </c>
      <c r="I21" s="250">
        <v>44075</v>
      </c>
      <c r="J21" s="445">
        <f>H21*'Пр 15 (произв)'!$J$13/100</f>
        <v>0.72772959999999998</v>
      </c>
      <c r="K21" s="445"/>
      <c r="L21" s="513">
        <f>J21</f>
        <v>0.72772959999999998</v>
      </c>
      <c r="M21" s="513"/>
      <c r="N21" s="446">
        <f t="shared" si="2"/>
        <v>0</v>
      </c>
      <c r="O21" s="444" t="s">
        <v>1344</v>
      </c>
      <c r="P21" s="445">
        <f t="shared" si="9"/>
        <v>0</v>
      </c>
      <c r="Q21" s="446">
        <f t="shared" si="10"/>
        <v>0.72772959999999998</v>
      </c>
      <c r="R21" s="446">
        <f t="shared" si="11"/>
        <v>0</v>
      </c>
      <c r="S21" s="444"/>
      <c r="T21" s="444"/>
      <c r="U21" s="444"/>
      <c r="V21" s="444"/>
      <c r="X21" s="272">
        <f>30/1000*2</f>
        <v>0.06</v>
      </c>
    </row>
    <row r="22" spans="1:25" ht="17.25" customHeight="1" x14ac:dyDescent="0.2">
      <c r="A22" s="272" t="s">
        <v>1562</v>
      </c>
      <c r="B22" s="272">
        <v>1</v>
      </c>
      <c r="C22" s="275" t="str">
        <f>'Пр 1 (произв)'!A101</f>
        <v>1.3.1.14</v>
      </c>
      <c r="D22" s="277" t="s">
        <v>1591</v>
      </c>
      <c r="E22" s="278" t="s">
        <v>1360</v>
      </c>
      <c r="F22" s="444">
        <v>2021</v>
      </c>
      <c r="G22" s="444">
        <v>2023</v>
      </c>
      <c r="H22" s="445">
        <f t="shared" si="8"/>
        <v>1.014465</v>
      </c>
      <c r="I22" s="250">
        <v>44075</v>
      </c>
      <c r="J22" s="445">
        <f>H22*'Пр 15 (произв)'!$J$13/100</f>
        <v>1.0550435999999999</v>
      </c>
      <c r="K22" s="445"/>
      <c r="L22" s="513">
        <f>J22</f>
        <v>1.0550435999999999</v>
      </c>
      <c r="M22" s="513"/>
      <c r="N22" s="446">
        <f t="shared" si="2"/>
        <v>0</v>
      </c>
      <c r="O22" s="444" t="s">
        <v>1344</v>
      </c>
      <c r="P22" s="445">
        <f t="shared" si="9"/>
        <v>0</v>
      </c>
      <c r="Q22" s="446">
        <f t="shared" si="10"/>
        <v>1.0550435999999999</v>
      </c>
      <c r="R22" s="446">
        <f t="shared" si="11"/>
        <v>0</v>
      </c>
      <c r="S22" s="444"/>
      <c r="T22" s="444"/>
      <c r="U22" s="444"/>
      <c r="V22" s="444"/>
      <c r="X22" s="272">
        <f>60/1000*2</f>
        <v>0.12</v>
      </c>
    </row>
    <row r="23" spans="1:25" ht="17.25" customHeight="1" x14ac:dyDescent="0.2">
      <c r="A23" s="272" t="s">
        <v>1565</v>
      </c>
      <c r="B23" s="272">
        <v>2</v>
      </c>
      <c r="C23" s="275" t="str">
        <f>'Пр 1 (произв)'!A102</f>
        <v>1.3.1.15</v>
      </c>
      <c r="D23" s="277" t="s">
        <v>1361</v>
      </c>
      <c r="E23" s="278" t="s">
        <v>1363</v>
      </c>
      <c r="F23" s="444">
        <v>2021</v>
      </c>
      <c r="G23" s="444">
        <v>2022</v>
      </c>
      <c r="H23" s="445">
        <f t="shared" si="8"/>
        <v>3.3333333333333335</v>
      </c>
      <c r="I23" s="250">
        <v>44075</v>
      </c>
      <c r="J23" s="445">
        <f>H23*'Пр 15 (произв)'!$J$13/100</f>
        <v>3.4666666666666668</v>
      </c>
      <c r="K23" s="445"/>
      <c r="L23" s="513">
        <f t="shared" ref="L23:L24" si="12">J23/2</f>
        <v>1.7333333333333334</v>
      </c>
      <c r="M23" s="511">
        <f t="shared" ref="M23:M44" si="13">J23-K23-L23</f>
        <v>1.7333333333333334</v>
      </c>
      <c r="N23" s="446">
        <f t="shared" si="2"/>
        <v>0</v>
      </c>
      <c r="O23" s="444" t="s">
        <v>1344</v>
      </c>
      <c r="P23" s="445">
        <f t="shared" si="9"/>
        <v>0</v>
      </c>
      <c r="Q23" s="446">
        <f t="shared" si="10"/>
        <v>1.7333333333333334</v>
      </c>
      <c r="R23" s="446">
        <f t="shared" si="11"/>
        <v>1.7333333333333334</v>
      </c>
      <c r="S23" s="444"/>
      <c r="T23" s="444"/>
      <c r="U23" s="444"/>
      <c r="V23" s="444"/>
      <c r="X23" s="272">
        <f>200/1000</f>
        <v>0.2</v>
      </c>
      <c r="Y23" s="272">
        <f>X23</f>
        <v>0.2</v>
      </c>
    </row>
    <row r="24" spans="1:25" ht="17.25" customHeight="1" x14ac:dyDescent="0.2">
      <c r="A24" s="272" t="s">
        <v>1567</v>
      </c>
      <c r="B24" s="272">
        <v>2</v>
      </c>
      <c r="C24" s="275" t="str">
        <f>'Пр 1 (произв)'!A103</f>
        <v>1.3.1.16</v>
      </c>
      <c r="D24" s="277" t="s">
        <v>1362</v>
      </c>
      <c r="E24" s="278" t="s">
        <v>1364</v>
      </c>
      <c r="F24" s="444">
        <v>2021</v>
      </c>
      <c r="G24" s="444">
        <v>2022</v>
      </c>
      <c r="H24" s="445">
        <f t="shared" si="8"/>
        <v>6.1120000000000001</v>
      </c>
      <c r="I24" s="250">
        <v>44075</v>
      </c>
      <c r="J24" s="445">
        <f>H24*'Пр 15 (произв)'!$J$13/100</f>
        <v>6.3564800000000004</v>
      </c>
      <c r="K24" s="445"/>
      <c r="L24" s="513">
        <f t="shared" si="12"/>
        <v>3.1782400000000002</v>
      </c>
      <c r="M24" s="511">
        <f t="shared" si="13"/>
        <v>3.1782400000000002</v>
      </c>
      <c r="N24" s="446">
        <f t="shared" si="2"/>
        <v>0</v>
      </c>
      <c r="O24" s="444" t="s">
        <v>1344</v>
      </c>
      <c r="P24" s="445">
        <f t="shared" si="9"/>
        <v>0</v>
      </c>
      <c r="Q24" s="446">
        <f t="shared" si="10"/>
        <v>3.1782400000000002</v>
      </c>
      <c r="R24" s="446">
        <f t="shared" si="11"/>
        <v>3.1782400000000002</v>
      </c>
      <c r="S24" s="444"/>
      <c r="T24" s="444"/>
      <c r="U24" s="444"/>
      <c r="V24" s="444"/>
      <c r="X24" s="272">
        <f>315/1000</f>
        <v>0.315</v>
      </c>
      <c r="Y24" s="272">
        <f>X24</f>
        <v>0.315</v>
      </c>
    </row>
    <row r="25" spans="1:25" ht="17.25" customHeight="1" x14ac:dyDescent="0.2">
      <c r="A25" s="272" t="s">
        <v>1561</v>
      </c>
      <c r="B25" s="272">
        <v>2</v>
      </c>
      <c r="C25" s="275" t="str">
        <f>'Пр 1 (произв)'!A104</f>
        <v>1.3.1.17</v>
      </c>
      <c r="D25" s="277" t="s">
        <v>624</v>
      </c>
      <c r="E25" s="278" t="s">
        <v>1367</v>
      </c>
      <c r="F25" s="444">
        <v>2021</v>
      </c>
      <c r="G25" s="444">
        <v>2021</v>
      </c>
      <c r="H25" s="445">
        <f t="shared" si="8"/>
        <v>1.3994800000000001</v>
      </c>
      <c r="I25" s="250">
        <v>44075</v>
      </c>
      <c r="J25" s="445">
        <f>H25*'Пр 15 (произв)'!$J$13/100</f>
        <v>1.4554592</v>
      </c>
      <c r="K25" s="445"/>
      <c r="L25" s="513">
        <f>J25</f>
        <v>1.4554592</v>
      </c>
      <c r="M25" s="513">
        <f t="shared" si="13"/>
        <v>0</v>
      </c>
      <c r="N25" s="446">
        <f t="shared" si="2"/>
        <v>0</v>
      </c>
      <c r="O25" s="444" t="s">
        <v>1344</v>
      </c>
      <c r="P25" s="445">
        <f t="shared" si="9"/>
        <v>0</v>
      </c>
      <c r="Q25" s="446">
        <f t="shared" si="10"/>
        <v>1.4554592</v>
      </c>
      <c r="R25" s="446">
        <f t="shared" si="11"/>
        <v>0</v>
      </c>
      <c r="S25" s="444"/>
      <c r="T25" s="444"/>
      <c r="U25" s="444"/>
      <c r="V25" s="444"/>
      <c r="X25" s="272">
        <f>30/1000*2</f>
        <v>0.06</v>
      </c>
    </row>
    <row r="26" spans="1:25" ht="17.25" customHeight="1" x14ac:dyDescent="0.2">
      <c r="A26" s="272" t="s">
        <v>1561</v>
      </c>
      <c r="B26" s="272">
        <v>2</v>
      </c>
      <c r="C26" s="275" t="str">
        <f>'Пр 1 (произв)'!A105</f>
        <v>1.3.1.18</v>
      </c>
      <c r="D26" s="277" t="s">
        <v>1347</v>
      </c>
      <c r="E26" s="278" t="s">
        <v>1368</v>
      </c>
      <c r="F26" s="444">
        <v>2021</v>
      </c>
      <c r="G26" s="444">
        <v>2021</v>
      </c>
      <c r="H26" s="445">
        <f t="shared" si="8"/>
        <v>1.3994800000000001</v>
      </c>
      <c r="I26" s="250">
        <v>44075</v>
      </c>
      <c r="J26" s="445">
        <f>H26*'Пр 15 (произв)'!$J$13/100</f>
        <v>1.4554592</v>
      </c>
      <c r="K26" s="445"/>
      <c r="L26" s="446">
        <f>J26/2*2</f>
        <v>1.4554592</v>
      </c>
      <c r="M26" s="446">
        <f t="shared" si="13"/>
        <v>0</v>
      </c>
      <c r="N26" s="446">
        <f t="shared" si="2"/>
        <v>0</v>
      </c>
      <c r="O26" s="444" t="s">
        <v>1344</v>
      </c>
      <c r="P26" s="445">
        <f t="shared" si="9"/>
        <v>0</v>
      </c>
      <c r="Q26" s="446">
        <f t="shared" si="10"/>
        <v>1.4554592</v>
      </c>
      <c r="R26" s="446">
        <f t="shared" si="11"/>
        <v>0</v>
      </c>
      <c r="S26" s="444"/>
      <c r="T26" s="444"/>
      <c r="U26" s="444"/>
      <c r="V26" s="444"/>
      <c r="X26" s="272">
        <f>X25</f>
        <v>0.06</v>
      </c>
    </row>
    <row r="27" spans="1:25" ht="17.25" customHeight="1" x14ac:dyDescent="0.2">
      <c r="A27" s="272" t="s">
        <v>1562</v>
      </c>
      <c r="B27" s="272">
        <v>3</v>
      </c>
      <c r="C27" s="275" t="str">
        <f>'Пр 1 (произв)'!A106</f>
        <v>1.3.1.19</v>
      </c>
      <c r="D27" s="277" t="s">
        <v>1348</v>
      </c>
      <c r="E27" s="278" t="s">
        <v>1369</v>
      </c>
      <c r="F27" s="444">
        <v>2021</v>
      </c>
      <c r="G27" s="444">
        <v>2022</v>
      </c>
      <c r="H27" s="445">
        <f t="shared" si="8"/>
        <v>3.0433949999999999</v>
      </c>
      <c r="I27" s="250">
        <v>44075</v>
      </c>
      <c r="J27" s="445">
        <f>H27*'Пр 15 (произв)'!$J$13/100</f>
        <v>3.1651308</v>
      </c>
      <c r="K27" s="445"/>
      <c r="L27" s="446">
        <f>J27/3*1</f>
        <v>1.0550436000000001</v>
      </c>
      <c r="M27" s="511">
        <f t="shared" si="13"/>
        <v>2.1100871999999997</v>
      </c>
      <c r="N27" s="446">
        <f t="shared" si="2"/>
        <v>0</v>
      </c>
      <c r="O27" s="444" t="s">
        <v>1344</v>
      </c>
      <c r="P27" s="445">
        <f t="shared" si="9"/>
        <v>0</v>
      </c>
      <c r="Q27" s="446">
        <f t="shared" si="10"/>
        <v>1.0550436000000001</v>
      </c>
      <c r="R27" s="446">
        <f t="shared" si="11"/>
        <v>2.1100871999999997</v>
      </c>
      <c r="S27" s="444"/>
      <c r="T27" s="444"/>
      <c r="U27" s="444"/>
      <c r="V27" s="444"/>
      <c r="X27" s="272">
        <f>60/1000</f>
        <v>0.06</v>
      </c>
      <c r="Y27" s="272">
        <f>60/1000*2</f>
        <v>0.12</v>
      </c>
    </row>
    <row r="28" spans="1:25" ht="17.25" customHeight="1" x14ac:dyDescent="0.2">
      <c r="A28" s="272" t="s">
        <v>1561</v>
      </c>
      <c r="B28" s="272">
        <v>2</v>
      </c>
      <c r="C28" s="275" t="str">
        <f>'Пр 1 (произв)'!A107</f>
        <v>1.3.1.20</v>
      </c>
      <c r="D28" s="277" t="s">
        <v>1350</v>
      </c>
      <c r="E28" s="278" t="s">
        <v>1373</v>
      </c>
      <c r="F28" s="444">
        <v>2021</v>
      </c>
      <c r="G28" s="444">
        <v>2021</v>
      </c>
      <c r="H28" s="445">
        <f t="shared" si="8"/>
        <v>1.3994800000000001</v>
      </c>
      <c r="I28" s="250">
        <v>44075</v>
      </c>
      <c r="J28" s="445">
        <f>H28*'Пр 15 (произв)'!$J$13/100</f>
        <v>1.4554592</v>
      </c>
      <c r="K28" s="445"/>
      <c r="L28" s="446">
        <f>J28/2*2</f>
        <v>1.4554592</v>
      </c>
      <c r="M28" s="446">
        <f t="shared" si="13"/>
        <v>0</v>
      </c>
      <c r="N28" s="446">
        <f t="shared" si="2"/>
        <v>0</v>
      </c>
      <c r="O28" s="444" t="s">
        <v>1344</v>
      </c>
      <c r="P28" s="445">
        <f t="shared" si="9"/>
        <v>0</v>
      </c>
      <c r="Q28" s="446">
        <f t="shared" si="10"/>
        <v>1.4554592</v>
      </c>
      <c r="R28" s="446">
        <f t="shared" si="11"/>
        <v>0</v>
      </c>
      <c r="S28" s="444"/>
      <c r="T28" s="444"/>
      <c r="U28" s="444"/>
      <c r="V28" s="444"/>
      <c r="X28" s="272">
        <f>30/1000*2</f>
        <v>0.06</v>
      </c>
    </row>
    <row r="29" spans="1:25" ht="22.5" customHeight="1" x14ac:dyDescent="0.2">
      <c r="A29" s="272" t="s">
        <v>1561</v>
      </c>
      <c r="B29" s="272">
        <v>2</v>
      </c>
      <c r="C29" s="275" t="str">
        <f>'Пр 1 (произв)'!A108</f>
        <v>1.3.1.21</v>
      </c>
      <c r="D29" s="277" t="s">
        <v>1376</v>
      </c>
      <c r="E29" s="278" t="s">
        <v>1374</v>
      </c>
      <c r="F29" s="444">
        <v>2021</v>
      </c>
      <c r="G29" s="444">
        <v>2022</v>
      </c>
      <c r="H29" s="445">
        <f t="shared" si="8"/>
        <v>1.3994800000000001</v>
      </c>
      <c r="I29" s="250">
        <v>44075</v>
      </c>
      <c r="J29" s="445">
        <f>H29*'Пр 15 (произв)'!$J$13/100</f>
        <v>1.4554592</v>
      </c>
      <c r="K29" s="445"/>
      <c r="L29" s="446">
        <f>J29/2</f>
        <v>0.72772959999999998</v>
      </c>
      <c r="M29" s="511">
        <f t="shared" si="13"/>
        <v>0.72772959999999998</v>
      </c>
      <c r="N29" s="446">
        <f t="shared" si="2"/>
        <v>0</v>
      </c>
      <c r="O29" s="444" t="s">
        <v>1344</v>
      </c>
      <c r="P29" s="445">
        <f t="shared" si="9"/>
        <v>0</v>
      </c>
      <c r="Q29" s="446">
        <f t="shared" si="10"/>
        <v>0.72772959999999998</v>
      </c>
      <c r="R29" s="446">
        <f t="shared" si="11"/>
        <v>0.72772959999999998</v>
      </c>
      <c r="S29" s="444"/>
      <c r="T29" s="444"/>
      <c r="U29" s="444"/>
      <c r="V29" s="444"/>
      <c r="X29" s="272">
        <f>30/1000</f>
        <v>0.03</v>
      </c>
      <c r="Y29" s="272">
        <f>X29</f>
        <v>0.03</v>
      </c>
    </row>
    <row r="30" spans="1:25" ht="22.5" customHeight="1" x14ac:dyDescent="0.2">
      <c r="A30" s="272" t="s">
        <v>1561</v>
      </c>
      <c r="B30" s="272">
        <v>2</v>
      </c>
      <c r="C30" s="275" t="str">
        <f>'Пр 1 (произв)'!A109</f>
        <v>1.3.1.22</v>
      </c>
      <c r="D30" s="277" t="s">
        <v>1377</v>
      </c>
      <c r="E30" s="278" t="s">
        <v>1389</v>
      </c>
      <c r="F30" s="444">
        <v>2021</v>
      </c>
      <c r="G30" s="444">
        <v>2022</v>
      </c>
      <c r="H30" s="445">
        <f t="shared" si="8"/>
        <v>1.3994800000000001</v>
      </c>
      <c r="I30" s="250">
        <v>44075</v>
      </c>
      <c r="J30" s="445">
        <f>H30*'Пр 15 (произв)'!$J$13/100</f>
        <v>1.4554592</v>
      </c>
      <c r="K30" s="445"/>
      <c r="L30" s="446">
        <f>J30/2</f>
        <v>0.72772959999999998</v>
      </c>
      <c r="M30" s="511">
        <f t="shared" si="13"/>
        <v>0.72772959999999998</v>
      </c>
      <c r="N30" s="446">
        <f t="shared" si="2"/>
        <v>0</v>
      </c>
      <c r="O30" s="444" t="s">
        <v>1344</v>
      </c>
      <c r="P30" s="445">
        <f t="shared" si="9"/>
        <v>0</v>
      </c>
      <c r="Q30" s="446">
        <f t="shared" si="10"/>
        <v>0.72772959999999998</v>
      </c>
      <c r="R30" s="446">
        <f t="shared" si="11"/>
        <v>0.72772959999999998</v>
      </c>
      <c r="S30" s="444"/>
      <c r="T30" s="444"/>
      <c r="U30" s="444"/>
      <c r="V30" s="444"/>
      <c r="X30" s="272">
        <f>30/1000</f>
        <v>0.03</v>
      </c>
      <c r="Y30" s="272">
        <f>X30</f>
        <v>0.03</v>
      </c>
    </row>
    <row r="31" spans="1:25" ht="22.5" customHeight="1" x14ac:dyDescent="0.2">
      <c r="A31" s="272" t="s">
        <v>1567</v>
      </c>
      <c r="B31" s="272">
        <v>1</v>
      </c>
      <c r="C31" s="275" t="str">
        <f>'Пр 1 (произв)'!A110</f>
        <v>1.3.1.23</v>
      </c>
      <c r="D31" s="277" t="s">
        <v>1585</v>
      </c>
      <c r="E31" s="278" t="s">
        <v>1375</v>
      </c>
      <c r="F31" s="444">
        <v>2021</v>
      </c>
      <c r="G31" s="444">
        <v>2022</v>
      </c>
      <c r="H31" s="445">
        <f t="shared" si="8"/>
        <v>3.056</v>
      </c>
      <c r="I31" s="250">
        <v>44075</v>
      </c>
      <c r="J31" s="445">
        <f>H31*'Пр 15 (произв)'!$J$13/100</f>
        <v>3.1782400000000002</v>
      </c>
      <c r="K31" s="445"/>
      <c r="L31" s="446"/>
      <c r="M31" s="511">
        <f>J31</f>
        <v>3.1782400000000002</v>
      </c>
      <c r="N31" s="446"/>
      <c r="O31" s="444" t="s">
        <v>1344</v>
      </c>
      <c r="P31" s="445">
        <f t="shared" si="9"/>
        <v>0</v>
      </c>
      <c r="Q31" s="446">
        <f t="shared" si="10"/>
        <v>0</v>
      </c>
      <c r="R31" s="446">
        <f t="shared" si="11"/>
        <v>3.1782400000000002</v>
      </c>
      <c r="S31" s="444"/>
      <c r="T31" s="444"/>
      <c r="U31" s="444"/>
      <c r="V31" s="444"/>
      <c r="Y31" s="272">
        <f>315/1000</f>
        <v>0.315</v>
      </c>
    </row>
    <row r="32" spans="1:25" ht="22.5" customHeight="1" x14ac:dyDescent="0.2">
      <c r="A32" s="272" t="s">
        <v>1561</v>
      </c>
      <c r="B32" s="272">
        <v>2</v>
      </c>
      <c r="C32" s="275" t="str">
        <f>'Пр 1 (произв)'!A111</f>
        <v>1.3.1.24</v>
      </c>
      <c r="D32" s="277" t="s">
        <v>1379</v>
      </c>
      <c r="E32" s="278" t="s">
        <v>1390</v>
      </c>
      <c r="F32" s="444">
        <v>2021</v>
      </c>
      <c r="G32" s="444">
        <v>2022</v>
      </c>
      <c r="H32" s="445">
        <f t="shared" si="8"/>
        <v>1.3994800000000001</v>
      </c>
      <c r="I32" s="250">
        <v>44075</v>
      </c>
      <c r="J32" s="445">
        <f>H32*'Пр 15 (произв)'!$J$13/100</f>
        <v>1.4554592</v>
      </c>
      <c r="K32" s="445"/>
      <c r="L32" s="446">
        <f>J32/2</f>
        <v>0.72772959999999998</v>
      </c>
      <c r="M32" s="511">
        <f t="shared" si="13"/>
        <v>0.72772959999999998</v>
      </c>
      <c r="N32" s="446">
        <f t="shared" si="2"/>
        <v>0</v>
      </c>
      <c r="O32" s="444" t="s">
        <v>1344</v>
      </c>
      <c r="P32" s="445">
        <f t="shared" si="9"/>
        <v>0</v>
      </c>
      <c r="Q32" s="446">
        <f t="shared" si="10"/>
        <v>0.72772959999999998</v>
      </c>
      <c r="R32" s="446">
        <f t="shared" si="11"/>
        <v>0.72772959999999998</v>
      </c>
      <c r="S32" s="444"/>
      <c r="T32" s="444"/>
      <c r="U32" s="444"/>
      <c r="V32" s="444"/>
      <c r="X32" s="272">
        <f>30/1000</f>
        <v>0.03</v>
      </c>
      <c r="Y32" s="272">
        <f>X32</f>
        <v>0.03</v>
      </c>
    </row>
    <row r="33" spans="1:25" ht="17.25" customHeight="1" x14ac:dyDescent="0.2">
      <c r="A33" s="272" t="s">
        <v>1562</v>
      </c>
      <c r="B33" s="272">
        <v>2</v>
      </c>
      <c r="C33" s="275" t="str">
        <f>'Пр 1 (произв)'!A112</f>
        <v>1.3.1.25</v>
      </c>
      <c r="D33" s="277" t="s">
        <v>1415</v>
      </c>
      <c r="E33" s="278" t="s">
        <v>1391</v>
      </c>
      <c r="F33" s="444">
        <v>2021</v>
      </c>
      <c r="G33" s="444">
        <v>2022</v>
      </c>
      <c r="H33" s="445">
        <f t="shared" si="8"/>
        <v>2.0289299999999999</v>
      </c>
      <c r="I33" s="250">
        <v>44075</v>
      </c>
      <c r="J33" s="445">
        <f>H33*'Пр 15 (произв)'!$J$13/100</f>
        <v>2.1100871999999997</v>
      </c>
      <c r="K33" s="445"/>
      <c r="L33" s="446">
        <f>J33/2*1</f>
        <v>1.0550435999999999</v>
      </c>
      <c r="M33" s="511">
        <f t="shared" si="13"/>
        <v>1.0550435999999999</v>
      </c>
      <c r="N33" s="446">
        <f t="shared" si="2"/>
        <v>0</v>
      </c>
      <c r="O33" s="444" t="s">
        <v>1344</v>
      </c>
      <c r="P33" s="445">
        <f t="shared" si="9"/>
        <v>0</v>
      </c>
      <c r="Q33" s="446">
        <f t="shared" si="10"/>
        <v>1.0550435999999999</v>
      </c>
      <c r="R33" s="446">
        <f t="shared" si="11"/>
        <v>1.0550435999999999</v>
      </c>
      <c r="S33" s="444"/>
      <c r="T33" s="444"/>
      <c r="U33" s="444"/>
      <c r="V33" s="444"/>
      <c r="X33" s="272">
        <f>60/1000</f>
        <v>0.06</v>
      </c>
      <c r="Y33" s="272">
        <f>X33</f>
        <v>0.06</v>
      </c>
    </row>
    <row r="34" spans="1:25" ht="22.5" customHeight="1" x14ac:dyDescent="0.2">
      <c r="A34" s="272" t="s">
        <v>1563</v>
      </c>
      <c r="B34" s="272">
        <v>1</v>
      </c>
      <c r="C34" s="275" t="str">
        <f>'Пр 1 (произв)'!A113</f>
        <v>1.3.1.26</v>
      </c>
      <c r="D34" s="277" t="s">
        <v>1382</v>
      </c>
      <c r="E34" s="278" t="s">
        <v>1392</v>
      </c>
      <c r="F34" s="444">
        <v>2021</v>
      </c>
      <c r="G34" s="444">
        <v>2021</v>
      </c>
      <c r="H34" s="445">
        <f t="shared" si="8"/>
        <v>1.5179160000000003</v>
      </c>
      <c r="I34" s="250">
        <v>44075</v>
      </c>
      <c r="J34" s="445">
        <f>H34*'Пр 15 (произв)'!$J$13/100</f>
        <v>1.5786326400000001</v>
      </c>
      <c r="K34" s="445"/>
      <c r="L34" s="446">
        <f>J34/2*2</f>
        <v>1.5786326400000001</v>
      </c>
      <c r="M34" s="446">
        <f t="shared" si="13"/>
        <v>0</v>
      </c>
      <c r="N34" s="446">
        <f t="shared" si="2"/>
        <v>0</v>
      </c>
      <c r="O34" s="444" t="s">
        <v>1344</v>
      </c>
      <c r="P34" s="445">
        <f t="shared" si="9"/>
        <v>0</v>
      </c>
      <c r="Q34" s="446">
        <f t="shared" si="10"/>
        <v>1.5786326400000001</v>
      </c>
      <c r="R34" s="446">
        <f t="shared" si="11"/>
        <v>0</v>
      </c>
      <c r="S34" s="444"/>
      <c r="T34" s="444"/>
      <c r="U34" s="444"/>
      <c r="V34" s="444"/>
      <c r="X34" s="272">
        <f>100/1000</f>
        <v>0.1</v>
      </c>
    </row>
    <row r="35" spans="1:25" ht="22.5" customHeight="1" x14ac:dyDescent="0.2">
      <c r="A35" s="272" t="s">
        <v>1562</v>
      </c>
      <c r="B35" s="272">
        <v>1</v>
      </c>
      <c r="C35" s="275" t="str">
        <f>'Пр 1 (произв)'!A114</f>
        <v>1.3.1.27</v>
      </c>
      <c r="D35" s="277" t="s">
        <v>1383</v>
      </c>
      <c r="E35" s="278" t="s">
        <v>1393</v>
      </c>
      <c r="F35" s="444">
        <v>2021</v>
      </c>
      <c r="G35" s="444">
        <v>2021</v>
      </c>
      <c r="H35" s="445">
        <f t="shared" si="8"/>
        <v>1.014465</v>
      </c>
      <c r="I35" s="250">
        <v>44075</v>
      </c>
      <c r="J35" s="445">
        <f>H35*'Пр 15 (произв)'!$J$13/100</f>
        <v>1.0550435999999999</v>
      </c>
      <c r="K35" s="445"/>
      <c r="L35" s="446">
        <f>J35/1*1</f>
        <v>1.0550435999999999</v>
      </c>
      <c r="M35" s="446">
        <f t="shared" si="13"/>
        <v>0</v>
      </c>
      <c r="N35" s="446">
        <f t="shared" si="2"/>
        <v>0</v>
      </c>
      <c r="O35" s="444" t="s">
        <v>1344</v>
      </c>
      <c r="P35" s="445">
        <f t="shared" si="9"/>
        <v>0</v>
      </c>
      <c r="Q35" s="446">
        <f t="shared" si="10"/>
        <v>1.0550435999999999</v>
      </c>
      <c r="R35" s="446">
        <f t="shared" si="11"/>
        <v>0</v>
      </c>
      <c r="S35" s="444"/>
      <c r="T35" s="444"/>
      <c r="U35" s="444"/>
      <c r="V35" s="444"/>
      <c r="X35" s="272">
        <f>60/1000</f>
        <v>0.06</v>
      </c>
    </row>
    <row r="36" spans="1:25" ht="17.25" customHeight="1" x14ac:dyDescent="0.2">
      <c r="A36" s="272" t="s">
        <v>1561</v>
      </c>
      <c r="B36" s="272">
        <v>2</v>
      </c>
      <c r="C36" s="275" t="str">
        <f>'Пр 1 (произв)'!A115</f>
        <v>1.3.1.28</v>
      </c>
      <c r="D36" s="277" t="s">
        <v>1385</v>
      </c>
      <c r="E36" s="278" t="s">
        <v>1394</v>
      </c>
      <c r="F36" s="444">
        <v>2021</v>
      </c>
      <c r="G36" s="444">
        <v>2022</v>
      </c>
      <c r="H36" s="445">
        <f t="shared" si="8"/>
        <v>1.3994800000000001</v>
      </c>
      <c r="I36" s="250">
        <v>44075</v>
      </c>
      <c r="J36" s="445">
        <f>H36*'Пр 15 (произв)'!$J$13/100</f>
        <v>1.4554592</v>
      </c>
      <c r="K36" s="445"/>
      <c r="L36" s="446">
        <f>J36/2*1</f>
        <v>0.72772959999999998</v>
      </c>
      <c r="M36" s="446">
        <f t="shared" si="13"/>
        <v>0.72772959999999998</v>
      </c>
      <c r="N36" s="446">
        <f t="shared" si="2"/>
        <v>0</v>
      </c>
      <c r="O36" s="444" t="s">
        <v>1345</v>
      </c>
      <c r="P36" s="445">
        <f t="shared" si="9"/>
        <v>0</v>
      </c>
      <c r="Q36" s="446">
        <f t="shared" si="10"/>
        <v>0.72772959999999998</v>
      </c>
      <c r="R36" s="446">
        <f t="shared" si="11"/>
        <v>0.72772959999999998</v>
      </c>
      <c r="S36" s="444"/>
      <c r="T36" s="444"/>
      <c r="U36" s="444"/>
      <c r="V36" s="444"/>
      <c r="X36" s="272">
        <f>30/1000</f>
        <v>0.03</v>
      </c>
      <c r="Y36" s="272">
        <f>X36</f>
        <v>0.03</v>
      </c>
    </row>
    <row r="37" spans="1:25" ht="22.5" customHeight="1" x14ac:dyDescent="0.2">
      <c r="A37" s="272" t="s">
        <v>1562</v>
      </c>
      <c r="B37" s="272">
        <v>1</v>
      </c>
      <c r="C37" s="275" t="str">
        <f>'Пр 1 (произв)'!A116</f>
        <v>1.3.1.29</v>
      </c>
      <c r="D37" s="277" t="s">
        <v>1387</v>
      </c>
      <c r="E37" s="278" t="s">
        <v>1395</v>
      </c>
      <c r="F37" s="444">
        <v>2021</v>
      </c>
      <c r="G37" s="444">
        <v>2021</v>
      </c>
      <c r="H37" s="445">
        <f t="shared" si="8"/>
        <v>1.014465</v>
      </c>
      <c r="I37" s="250">
        <v>44075</v>
      </c>
      <c r="J37" s="445">
        <f>H37*'Пр 15 (произв)'!$J$13/100</f>
        <v>1.0550435999999999</v>
      </c>
      <c r="K37" s="445"/>
      <c r="L37" s="446">
        <f>J37</f>
        <v>1.0550435999999999</v>
      </c>
      <c r="M37" s="446">
        <f t="shared" si="13"/>
        <v>0</v>
      </c>
      <c r="N37" s="446">
        <f t="shared" si="2"/>
        <v>0</v>
      </c>
      <c r="O37" s="444" t="s">
        <v>1344</v>
      </c>
      <c r="P37" s="445">
        <f t="shared" si="9"/>
        <v>0</v>
      </c>
      <c r="Q37" s="446">
        <f t="shared" si="10"/>
        <v>1.0550435999999999</v>
      </c>
      <c r="R37" s="446">
        <f t="shared" si="11"/>
        <v>0</v>
      </c>
      <c r="S37" s="444"/>
      <c r="T37" s="444"/>
      <c r="U37" s="444"/>
      <c r="V37" s="444"/>
      <c r="X37" s="272">
        <f>60/1000</f>
        <v>0.06</v>
      </c>
    </row>
    <row r="38" spans="1:25" ht="17.25" customHeight="1" x14ac:dyDescent="0.2">
      <c r="A38" s="272" t="s">
        <v>1562</v>
      </c>
      <c r="B38" s="272">
        <v>2</v>
      </c>
      <c r="C38" s="275" t="str">
        <f>'Пр 1 (произв)'!A117</f>
        <v>1.3.1.30</v>
      </c>
      <c r="D38" s="277" t="s">
        <v>1388</v>
      </c>
      <c r="E38" s="278" t="s">
        <v>1396</v>
      </c>
      <c r="F38" s="444">
        <v>2021</v>
      </c>
      <c r="G38" s="444">
        <v>2022</v>
      </c>
      <c r="H38" s="445">
        <f t="shared" si="8"/>
        <v>2.0289299999999999</v>
      </c>
      <c r="I38" s="250">
        <v>44075</v>
      </c>
      <c r="J38" s="445">
        <f>H38*'Пр 15 (произв)'!$J$13/100</f>
        <v>2.1100871999999997</v>
      </c>
      <c r="K38" s="445"/>
      <c r="L38" s="446">
        <f>J38/2*1</f>
        <v>1.0550435999999999</v>
      </c>
      <c r="M38" s="511">
        <f t="shared" si="13"/>
        <v>1.0550435999999999</v>
      </c>
      <c r="N38" s="446">
        <f t="shared" si="2"/>
        <v>0</v>
      </c>
      <c r="O38" s="444" t="s">
        <v>1345</v>
      </c>
      <c r="P38" s="445">
        <f t="shared" si="9"/>
        <v>0</v>
      </c>
      <c r="Q38" s="446">
        <f t="shared" si="10"/>
        <v>1.0550435999999999</v>
      </c>
      <c r="R38" s="446">
        <f t="shared" si="11"/>
        <v>1.0550435999999999</v>
      </c>
      <c r="S38" s="444"/>
      <c r="T38" s="444"/>
      <c r="U38" s="444"/>
      <c r="V38" s="444"/>
      <c r="X38" s="272">
        <f>60/1000</f>
        <v>0.06</v>
      </c>
      <c r="Y38" s="272">
        <f>60/1000</f>
        <v>0.06</v>
      </c>
    </row>
    <row r="39" spans="1:25" ht="17.25" customHeight="1" x14ac:dyDescent="0.2">
      <c r="A39" s="272" t="s">
        <v>1568</v>
      </c>
      <c r="B39" s="272">
        <v>1</v>
      </c>
      <c r="C39" s="275" t="str">
        <f>'Пр 1 (произв)'!A118</f>
        <v>1.3.1.31</v>
      </c>
      <c r="D39" s="277" t="s">
        <v>1475</v>
      </c>
      <c r="E39" s="278" t="s">
        <v>1397</v>
      </c>
      <c r="F39" s="444">
        <v>2021</v>
      </c>
      <c r="G39" s="444">
        <v>2021</v>
      </c>
      <c r="H39" s="445">
        <f t="shared" si="8"/>
        <v>0.27589200000000003</v>
      </c>
      <c r="I39" s="250">
        <v>44075</v>
      </c>
      <c r="J39" s="445">
        <f>H39*'Пр 15 (произв)'!$J$13/100</f>
        <v>0.28692768000000002</v>
      </c>
      <c r="K39" s="445"/>
      <c r="L39" s="446">
        <f>J39</f>
        <v>0.28692768000000002</v>
      </c>
      <c r="M39" s="446"/>
      <c r="N39" s="446">
        <f t="shared" si="2"/>
        <v>0</v>
      </c>
      <c r="O39" s="444" t="s">
        <v>1344</v>
      </c>
      <c r="P39" s="445">
        <f t="shared" ref="P39:P40" si="14">K39</f>
        <v>0</v>
      </c>
      <c r="Q39" s="446">
        <f t="shared" ref="Q39:Q43" si="15">L39</f>
        <v>0.28692768000000002</v>
      </c>
      <c r="R39" s="446">
        <f t="shared" ref="R39:R49" si="16">M39</f>
        <v>0</v>
      </c>
      <c r="S39" s="444"/>
      <c r="T39" s="444"/>
      <c r="U39" s="444"/>
      <c r="V39" s="444"/>
      <c r="X39" s="272">
        <f>16/1000</f>
        <v>1.6E-2</v>
      </c>
    </row>
    <row r="40" spans="1:25" ht="17.25" customHeight="1" x14ac:dyDescent="0.2">
      <c r="A40" s="272" t="s">
        <v>1562</v>
      </c>
      <c r="B40" s="272">
        <v>1</v>
      </c>
      <c r="C40" s="275" t="str">
        <f>'Пр 1 (произв)'!A119</f>
        <v>1.3.1.32</v>
      </c>
      <c r="D40" s="277" t="s">
        <v>1551</v>
      </c>
      <c r="E40" s="278" t="s">
        <v>1398</v>
      </c>
      <c r="F40" s="444">
        <v>2021</v>
      </c>
      <c r="G40" s="444">
        <v>2021</v>
      </c>
      <c r="H40" s="445">
        <f t="shared" si="8"/>
        <v>1.014465</v>
      </c>
      <c r="I40" s="250">
        <v>44075</v>
      </c>
      <c r="J40" s="445">
        <f>H40*'Пр 15 (произв)'!$J$13/100</f>
        <v>1.0550435999999999</v>
      </c>
      <c r="K40" s="445"/>
      <c r="L40" s="446">
        <f>J40</f>
        <v>1.0550435999999999</v>
      </c>
      <c r="M40" s="446"/>
      <c r="N40" s="446">
        <f t="shared" si="2"/>
        <v>0</v>
      </c>
      <c r="O40" s="444" t="s">
        <v>1344</v>
      </c>
      <c r="P40" s="445">
        <f t="shared" si="14"/>
        <v>0</v>
      </c>
      <c r="Q40" s="446">
        <f t="shared" si="15"/>
        <v>1.0550435999999999</v>
      </c>
      <c r="R40" s="446">
        <f t="shared" si="16"/>
        <v>0</v>
      </c>
      <c r="S40" s="444"/>
      <c r="T40" s="444"/>
      <c r="U40" s="444"/>
      <c r="V40" s="444"/>
      <c r="X40" s="272">
        <f>60/1000</f>
        <v>0.06</v>
      </c>
    </row>
    <row r="41" spans="1:25" ht="17.25" customHeight="1" x14ac:dyDescent="0.2">
      <c r="A41" s="272" t="s">
        <v>1565</v>
      </c>
      <c r="B41" s="272">
        <v>2</v>
      </c>
      <c r="C41" s="275" t="str">
        <f>'Пр 1 (произв)'!A120</f>
        <v>1.3.1.33</v>
      </c>
      <c r="D41" s="277" t="s">
        <v>1553</v>
      </c>
      <c r="E41" s="278" t="s">
        <v>1399</v>
      </c>
      <c r="F41" s="444">
        <v>2021</v>
      </c>
      <c r="G41" s="444">
        <v>2021</v>
      </c>
      <c r="H41" s="445">
        <f t="shared" si="8"/>
        <v>3.3333333333333335</v>
      </c>
      <c r="I41" s="250">
        <v>44075</v>
      </c>
      <c r="J41" s="445">
        <f>H41*'Пр 15 (произв)'!$J$13/100</f>
        <v>3.4666666666666668</v>
      </c>
      <c r="K41" s="445"/>
      <c r="L41" s="446">
        <f>J41</f>
        <v>3.4666666666666668</v>
      </c>
      <c r="M41" s="446"/>
      <c r="N41" s="446">
        <f t="shared" si="2"/>
        <v>0</v>
      </c>
      <c r="O41" s="444" t="s">
        <v>1344</v>
      </c>
      <c r="P41" s="445"/>
      <c r="Q41" s="446">
        <f t="shared" si="15"/>
        <v>3.4666666666666668</v>
      </c>
      <c r="R41" s="446">
        <f t="shared" si="16"/>
        <v>0</v>
      </c>
      <c r="S41" s="444"/>
      <c r="T41" s="444"/>
      <c r="U41" s="444"/>
      <c r="V41" s="444"/>
      <c r="X41" s="272">
        <f>200/1000*2</f>
        <v>0.4</v>
      </c>
    </row>
    <row r="42" spans="1:25" ht="17.25" customHeight="1" x14ac:dyDescent="0.2">
      <c r="A42" s="272" t="s">
        <v>1562</v>
      </c>
      <c r="B42" s="272">
        <v>2</v>
      </c>
      <c r="C42" s="275" t="str">
        <f>'Пр 1 (произв)'!A121</f>
        <v>1.3.1.34</v>
      </c>
      <c r="D42" s="277" t="s">
        <v>1556</v>
      </c>
      <c r="E42" s="278" t="s">
        <v>1400</v>
      </c>
      <c r="F42" s="444">
        <v>2021</v>
      </c>
      <c r="G42" s="444">
        <v>2021</v>
      </c>
      <c r="H42" s="445">
        <f t="shared" si="8"/>
        <v>2.0289299999999999</v>
      </c>
      <c r="I42" s="250">
        <v>44075</v>
      </c>
      <c r="J42" s="445">
        <f>H42*'Пр 15 (произв)'!$J$13/100</f>
        <v>2.1100871999999997</v>
      </c>
      <c r="K42" s="445"/>
      <c r="L42" s="446">
        <f>J42</f>
        <v>2.1100871999999997</v>
      </c>
      <c r="M42" s="446"/>
      <c r="N42" s="446">
        <f t="shared" si="2"/>
        <v>0</v>
      </c>
      <c r="O42" s="444" t="s">
        <v>1344</v>
      </c>
      <c r="P42" s="445"/>
      <c r="Q42" s="446">
        <f t="shared" si="15"/>
        <v>2.1100871999999997</v>
      </c>
      <c r="R42" s="446">
        <f t="shared" si="16"/>
        <v>0</v>
      </c>
      <c r="S42" s="444"/>
      <c r="T42" s="444"/>
      <c r="U42" s="444"/>
      <c r="V42" s="444"/>
      <c r="X42" s="272">
        <f>60/1000*2</f>
        <v>0.12</v>
      </c>
    </row>
    <row r="43" spans="1:25" ht="17.25" customHeight="1" x14ac:dyDescent="0.2">
      <c r="A43" s="272" t="s">
        <v>1567</v>
      </c>
      <c r="B43" s="272">
        <v>1</v>
      </c>
      <c r="C43" s="275" t="str">
        <f>'Пр 1 (произв)'!A122</f>
        <v>1.3.1.35</v>
      </c>
      <c r="D43" s="277" t="s">
        <v>1554</v>
      </c>
      <c r="E43" s="278" t="s">
        <v>1401</v>
      </c>
      <c r="F43" s="444">
        <v>2021</v>
      </c>
      <c r="G43" s="444">
        <v>2021</v>
      </c>
      <c r="H43" s="445">
        <f t="shared" si="8"/>
        <v>3.056</v>
      </c>
      <c r="I43" s="250">
        <v>44075</v>
      </c>
      <c r="J43" s="445">
        <f>H43*'Пр 15 (произв)'!$J$13/100</f>
        <v>3.1782400000000002</v>
      </c>
      <c r="K43" s="445"/>
      <c r="L43" s="446">
        <f>J43</f>
        <v>3.1782400000000002</v>
      </c>
      <c r="M43" s="446"/>
      <c r="N43" s="446">
        <f t="shared" si="2"/>
        <v>0</v>
      </c>
      <c r="O43" s="444" t="s">
        <v>1344</v>
      </c>
      <c r="P43" s="445"/>
      <c r="Q43" s="446">
        <f t="shared" si="15"/>
        <v>3.1782400000000002</v>
      </c>
      <c r="R43" s="446">
        <f t="shared" si="16"/>
        <v>0</v>
      </c>
      <c r="S43" s="444"/>
      <c r="T43" s="444"/>
      <c r="U43" s="444"/>
      <c r="V43" s="444"/>
      <c r="X43" s="272">
        <f>315/1000</f>
        <v>0.315</v>
      </c>
    </row>
    <row r="44" spans="1:25" ht="17.25" customHeight="1" x14ac:dyDescent="0.2">
      <c r="A44" s="272" t="s">
        <v>1562</v>
      </c>
      <c r="B44" s="272">
        <v>1</v>
      </c>
      <c r="C44" s="275" t="str">
        <f>'Пр 1 (произв)'!A123</f>
        <v>1.3.1.36</v>
      </c>
      <c r="D44" s="277" t="s">
        <v>1550</v>
      </c>
      <c r="E44" s="278" t="s">
        <v>1587</v>
      </c>
      <c r="F44" s="444">
        <v>2022</v>
      </c>
      <c r="G44" s="444">
        <v>2022</v>
      </c>
      <c r="H44" s="445">
        <f t="shared" si="8"/>
        <v>1.014465</v>
      </c>
      <c r="I44" s="250">
        <v>44075</v>
      </c>
      <c r="J44" s="445">
        <f>H44*'Пр 15 (произв)'!$J$13/100*'Пр 15 (произв)'!$K$13/100</f>
        <v>1.0972453439999998</v>
      </c>
      <c r="K44" s="445"/>
      <c r="L44" s="446"/>
      <c r="M44" s="446">
        <f t="shared" si="13"/>
        <v>1.0972453439999998</v>
      </c>
      <c r="N44" s="446">
        <f t="shared" si="2"/>
        <v>0</v>
      </c>
      <c r="O44" s="444" t="s">
        <v>1345</v>
      </c>
      <c r="P44" s="445"/>
      <c r="Q44" s="446"/>
      <c r="R44" s="446">
        <f t="shared" si="16"/>
        <v>1.0972453439999998</v>
      </c>
      <c r="S44" s="444"/>
      <c r="T44" s="444"/>
      <c r="U44" s="444"/>
      <c r="V44" s="444"/>
      <c r="Y44" s="272">
        <f>60/1000</f>
        <v>0.06</v>
      </c>
    </row>
    <row r="45" spans="1:25" ht="17.25" customHeight="1" x14ac:dyDescent="0.2">
      <c r="A45" s="272" t="s">
        <v>1567</v>
      </c>
      <c r="B45" s="272">
        <v>2</v>
      </c>
      <c r="C45" s="275" t="str">
        <f>'Пр 1 (произв)'!A124</f>
        <v>1.3.1.37</v>
      </c>
      <c r="D45" s="277" t="s">
        <v>1586</v>
      </c>
      <c r="E45" s="278" t="s">
        <v>1577</v>
      </c>
      <c r="F45" s="444">
        <v>2022</v>
      </c>
      <c r="G45" s="444">
        <v>2023</v>
      </c>
      <c r="H45" s="445">
        <f t="shared" si="8"/>
        <v>6.1120000000000001</v>
      </c>
      <c r="I45" s="250">
        <v>44075</v>
      </c>
      <c r="J45" s="445">
        <f>H45*'Пр 15 (произв)'!$J$13/100</f>
        <v>6.3564800000000004</v>
      </c>
      <c r="K45" s="445"/>
      <c r="L45" s="446"/>
      <c r="M45" s="446">
        <f>J45</f>
        <v>6.3564800000000004</v>
      </c>
      <c r="N45" s="446">
        <f>J45-K45-L45-M45</f>
        <v>0</v>
      </c>
      <c r="O45" s="444" t="s">
        <v>1345</v>
      </c>
      <c r="P45" s="445"/>
      <c r="Q45" s="446"/>
      <c r="R45" s="446">
        <f t="shared" si="16"/>
        <v>6.3564800000000004</v>
      </c>
      <c r="S45" s="444"/>
      <c r="T45" s="444"/>
      <c r="U45" s="444"/>
      <c r="V45" s="444"/>
      <c r="Y45" s="272">
        <f>315/1000*2</f>
        <v>0.63</v>
      </c>
    </row>
    <row r="46" spans="1:25" ht="22.5" customHeight="1" x14ac:dyDescent="0.2">
      <c r="A46" s="272" t="s">
        <v>1565</v>
      </c>
      <c r="B46" s="272">
        <v>2</v>
      </c>
      <c r="C46" s="275" t="str">
        <f>'Пр 1 (произв)'!A125</f>
        <v>1.3.1.38</v>
      </c>
      <c r="D46" s="277" t="s">
        <v>1381</v>
      </c>
      <c r="E46" s="278" t="s">
        <v>1578</v>
      </c>
      <c r="F46" s="444">
        <v>2022</v>
      </c>
      <c r="G46" s="444">
        <v>2022</v>
      </c>
      <c r="H46" s="445">
        <f t="shared" si="8"/>
        <v>3.3333333333333335</v>
      </c>
      <c r="I46" s="250">
        <v>44075</v>
      </c>
      <c r="J46" s="445">
        <f>H46*'Пр 15 (произв)'!$J$13/100</f>
        <v>3.4666666666666668</v>
      </c>
      <c r="K46" s="445"/>
      <c r="L46" s="446"/>
      <c r="M46" s="511">
        <f>J46-K46-L46</f>
        <v>3.4666666666666668</v>
      </c>
      <c r="N46" s="446">
        <f>J46-K46-L46-M46</f>
        <v>0</v>
      </c>
      <c r="O46" s="444" t="s">
        <v>1345</v>
      </c>
      <c r="P46" s="445"/>
      <c r="Q46" s="446"/>
      <c r="R46" s="446">
        <f t="shared" si="16"/>
        <v>3.4666666666666668</v>
      </c>
      <c r="S46" s="444"/>
      <c r="T46" s="444"/>
      <c r="U46" s="444"/>
      <c r="V46" s="444"/>
      <c r="Y46" s="272">
        <f>200/1000*2</f>
        <v>0.4</v>
      </c>
    </row>
    <row r="47" spans="1:25" ht="22.5" customHeight="1" x14ac:dyDescent="0.2">
      <c r="A47" s="272" t="s">
        <v>1563</v>
      </c>
      <c r="B47" s="272">
        <v>2</v>
      </c>
      <c r="C47" s="275" t="str">
        <f>'Пр 1 (произв)'!A126</f>
        <v>1.3.1.39</v>
      </c>
      <c r="D47" s="277" t="s">
        <v>1384</v>
      </c>
      <c r="E47" s="278" t="s">
        <v>1579</v>
      </c>
      <c r="F47" s="444">
        <v>2022</v>
      </c>
      <c r="G47" s="444">
        <v>2022</v>
      </c>
      <c r="H47" s="445">
        <f t="shared" si="8"/>
        <v>3.0358320000000005</v>
      </c>
      <c r="I47" s="250">
        <v>44075</v>
      </c>
      <c r="J47" s="445">
        <f>H47*'Пр 15 (произв)'!$J$13/100</f>
        <v>3.1572652800000003</v>
      </c>
      <c r="K47" s="445"/>
      <c r="L47" s="446"/>
      <c r="M47" s="446">
        <f>J47-K47-L47</f>
        <v>3.1572652800000003</v>
      </c>
      <c r="N47" s="446">
        <f>J47-K47-L47-M47</f>
        <v>0</v>
      </c>
      <c r="O47" s="444" t="s">
        <v>1345</v>
      </c>
      <c r="P47" s="445"/>
      <c r="Q47" s="446"/>
      <c r="R47" s="446">
        <f t="shared" si="16"/>
        <v>3.1572652800000003</v>
      </c>
      <c r="S47" s="444"/>
      <c r="T47" s="444"/>
      <c r="U47" s="444"/>
      <c r="V47" s="444"/>
      <c r="Y47" s="272">
        <f>100/1000*2</f>
        <v>0.2</v>
      </c>
    </row>
    <row r="48" spans="1:25" ht="22.5" customHeight="1" x14ac:dyDescent="0.2">
      <c r="A48" s="272" t="s">
        <v>1563</v>
      </c>
      <c r="B48" s="272">
        <v>1</v>
      </c>
      <c r="C48" s="275" t="str">
        <f>'Пр 1 (произв)'!A127</f>
        <v>1.3.1.40</v>
      </c>
      <c r="D48" s="277" t="s">
        <v>1588</v>
      </c>
      <c r="E48" s="278" t="s">
        <v>1580</v>
      </c>
      <c r="F48" s="444">
        <v>2022</v>
      </c>
      <c r="G48" s="444">
        <v>2023</v>
      </c>
      <c r="H48" s="445">
        <f t="shared" si="8"/>
        <v>1.5179160000000003</v>
      </c>
      <c r="I48" s="250">
        <v>44075</v>
      </c>
      <c r="J48" s="445">
        <f>H48*'Пр 15 (произв)'!$J$13/100</f>
        <v>1.5786326400000001</v>
      </c>
      <c r="K48" s="445"/>
      <c r="L48" s="446"/>
      <c r="M48" s="446">
        <f>J48</f>
        <v>1.5786326400000001</v>
      </c>
      <c r="N48" s="446">
        <f>J48-K48-L48-M48</f>
        <v>0</v>
      </c>
      <c r="O48" s="444" t="s">
        <v>1345</v>
      </c>
      <c r="P48" s="445"/>
      <c r="Q48" s="446"/>
      <c r="R48" s="446">
        <f t="shared" si="16"/>
        <v>1.5786326400000001</v>
      </c>
      <c r="S48" s="444"/>
      <c r="T48" s="444"/>
      <c r="U48" s="444"/>
      <c r="V48" s="444"/>
      <c r="Y48" s="272">
        <f>100/1000*2</f>
        <v>0.2</v>
      </c>
    </row>
    <row r="49" spans="1:25" ht="17.25" customHeight="1" x14ac:dyDescent="0.2">
      <c r="A49" s="272" t="s">
        <v>1561</v>
      </c>
      <c r="B49" s="272">
        <v>1</v>
      </c>
      <c r="C49" s="275" t="str">
        <f>'Пр 1 (произв)'!A128</f>
        <v>1.3.1.41</v>
      </c>
      <c r="D49" s="277" t="s">
        <v>1477</v>
      </c>
      <c r="E49" s="278" t="s">
        <v>1581</v>
      </c>
      <c r="F49" s="444">
        <v>2022</v>
      </c>
      <c r="G49" s="444">
        <v>2022</v>
      </c>
      <c r="H49" s="445">
        <f t="shared" si="8"/>
        <v>0.69974000000000003</v>
      </c>
      <c r="I49" s="250">
        <v>44075</v>
      </c>
      <c r="J49" s="445">
        <f>H49*'Пр 15 (произв)'!$J$13/100*'Пр 15 (произв)'!$K$13/100</f>
        <v>0.75683878399999993</v>
      </c>
      <c r="K49" s="445"/>
      <c r="L49" s="446"/>
      <c r="M49" s="446">
        <f>J49</f>
        <v>0.75683878399999993</v>
      </c>
      <c r="N49" s="446">
        <f t="shared" si="2"/>
        <v>0</v>
      </c>
      <c r="O49" s="444" t="s">
        <v>1345</v>
      </c>
      <c r="P49" s="445"/>
      <c r="Q49" s="446"/>
      <c r="R49" s="446">
        <f t="shared" si="16"/>
        <v>0.75683878399999993</v>
      </c>
      <c r="S49" s="444"/>
      <c r="T49" s="444"/>
      <c r="U49" s="444"/>
      <c r="V49" s="444"/>
      <c r="Y49" s="272">
        <f>30/1000</f>
        <v>0.03</v>
      </c>
    </row>
    <row r="50" spans="1:25" ht="17.25" customHeight="1" x14ac:dyDescent="0.2">
      <c r="C50" s="447"/>
      <c r="D50" s="448"/>
      <c r="E50" s="449"/>
      <c r="F50" s="450"/>
      <c r="G50" s="450"/>
      <c r="H50" s="451"/>
      <c r="I50" s="452"/>
      <c r="J50" s="451"/>
      <c r="K50" s="451"/>
      <c r="L50" s="453"/>
      <c r="M50" s="453"/>
      <c r="N50" s="453"/>
      <c r="O50" s="450"/>
      <c r="P50" s="434"/>
      <c r="Q50" s="435"/>
      <c r="R50" s="435"/>
    </row>
    <row r="51" spans="1:25" ht="17.25" customHeight="1" outlineLevel="1" x14ac:dyDescent="0.2">
      <c r="C51" s="447"/>
      <c r="D51" s="448"/>
      <c r="E51" s="449"/>
      <c r="F51" s="450"/>
      <c r="G51" s="450"/>
      <c r="H51" s="451"/>
      <c r="I51" s="452"/>
      <c r="J51" s="451"/>
      <c r="K51" s="451"/>
      <c r="L51" s="453"/>
      <c r="M51" s="453"/>
      <c r="N51" s="453"/>
      <c r="O51" s="450"/>
    </row>
    <row r="52" spans="1:25" outlineLevel="1" x14ac:dyDescent="0.2"/>
    <row r="53" spans="1:25" outlineLevel="1" x14ac:dyDescent="0.2"/>
    <row r="54" spans="1:25" outlineLevel="1" x14ac:dyDescent="0.2"/>
    <row r="55" spans="1:25" outlineLevel="1" x14ac:dyDescent="0.2"/>
    <row r="56" spans="1:25" x14ac:dyDescent="0.2">
      <c r="H56" s="436">
        <f>SUM(H5:H49)</f>
        <v>179.10110800000015</v>
      </c>
      <c r="I56" s="436"/>
      <c r="J56" s="436">
        <f>SUM(J5:J49)</f>
        <v>186.60900926004001</v>
      </c>
      <c r="K56" s="436">
        <f>SUM(K5:K49)</f>
        <v>8.5</v>
      </c>
      <c r="L56" s="436">
        <f>SUM(L5:L49)</f>
        <v>84.102151798706686</v>
      </c>
      <c r="M56" s="436">
        <f>SUM(M5:M49)</f>
        <v>94.006857461333354</v>
      </c>
      <c r="N56" s="436">
        <f>SUM(N5:N49)</f>
        <v>0</v>
      </c>
      <c r="O56" s="436">
        <f>SUM(O5:O51)</f>
        <v>0</v>
      </c>
      <c r="P56" s="436">
        <f>SUM(P5:P49)</f>
        <v>1</v>
      </c>
      <c r="Q56" s="436">
        <f t="shared" ref="Q56:V56" si="17">SUM(Q5:Q49)</f>
        <v>91.602151798706714</v>
      </c>
      <c r="R56" s="436">
        <f t="shared" si="17"/>
        <v>94.006857461333354</v>
      </c>
      <c r="S56" s="436">
        <f t="shared" si="17"/>
        <v>79.618719999999996</v>
      </c>
      <c r="T56" s="436">
        <f t="shared" si="17"/>
        <v>0</v>
      </c>
      <c r="U56" s="436">
        <f t="shared" si="17"/>
        <v>35.746401532039997</v>
      </c>
      <c r="V56" s="436">
        <f t="shared" si="17"/>
        <v>0</v>
      </c>
    </row>
    <row r="57" spans="1:25" x14ac:dyDescent="0.2">
      <c r="D57" s="272" t="s">
        <v>1344</v>
      </c>
      <c r="J57" s="434">
        <f>SUMIF(O5:O49,D57,J5:J49)</f>
        <v>51.26521261333334</v>
      </c>
      <c r="K57" s="434">
        <f>SUMIF(O5:O85,D57,K5:K85)</f>
        <v>0</v>
      </c>
      <c r="L57" s="434">
        <f>SUMIF(O5:O49,D57,L5:L49)+L17</f>
        <v>55.072977066666681</v>
      </c>
      <c r="M57" s="434">
        <f>SUMIF(O5:O49,D57,M5:M49)+M17-M61</f>
        <v>60.810955546666662</v>
      </c>
      <c r="N57" s="434">
        <f>SUMIF(O5:O49,D57,N5:N49)</f>
        <v>0</v>
      </c>
    </row>
    <row r="58" spans="1:25" x14ac:dyDescent="0.2">
      <c r="D58" s="272" t="s">
        <v>1345</v>
      </c>
      <c r="J58" s="434">
        <f>SUMIF(O5:O49,D58,J5:J49)+J17</f>
        <v>135.34379664670666</v>
      </c>
      <c r="K58" s="434">
        <f>SUMIF(O5:O49,D58,K5:K49)+K17</f>
        <v>8.5</v>
      </c>
      <c r="L58" s="434">
        <f>SUMIF(O5:O49,D58,L5:L49)</f>
        <v>29.029174732039998</v>
      </c>
      <c r="M58" s="434">
        <f>SUMIF(O5:O49,D58,M5:M49)+M61</f>
        <v>33.195901914666663</v>
      </c>
      <c r="N58" s="434">
        <f>SUMIF(O5:O49,D58,N5:N49)</f>
        <v>0</v>
      </c>
    </row>
    <row r="59" spans="1:25" x14ac:dyDescent="0.2">
      <c r="D59" s="272" t="s">
        <v>1506</v>
      </c>
      <c r="K59" s="434">
        <f>SUMIF(O5:O49,D59,K5:K49)+K18</f>
        <v>0</v>
      </c>
      <c r="L59" s="434">
        <f>SUMIF(O5:O49,D59,L5:L49)</f>
        <v>0</v>
      </c>
      <c r="M59" s="434">
        <f>SUMIF(O5:O49,D59,M5:M49)</f>
        <v>0</v>
      </c>
      <c r="N59" s="434">
        <f>SUMIF(O5:O49,D59,N5:N49)</f>
        <v>0</v>
      </c>
    </row>
    <row r="60" spans="1:25" x14ac:dyDescent="0.2">
      <c r="D60" s="272" t="s">
        <v>1559</v>
      </c>
      <c r="L60" s="434"/>
      <c r="M60" s="434"/>
      <c r="N60" s="434"/>
    </row>
    <row r="61" spans="1:25" x14ac:dyDescent="0.2">
      <c r="L61" s="534" t="s">
        <v>1602</v>
      </c>
      <c r="M61" s="272">
        <v>15</v>
      </c>
    </row>
    <row r="62" spans="1:25" x14ac:dyDescent="0.2">
      <c r="D62" s="272" t="s">
        <v>1346</v>
      </c>
      <c r="K62" s="514">
        <v>35822031</v>
      </c>
    </row>
    <row r="63" spans="1:25" x14ac:dyDescent="0.2">
      <c r="D63" s="272" t="s">
        <v>1558</v>
      </c>
      <c r="K63" s="514">
        <v>15531196.68</v>
      </c>
    </row>
    <row r="64" spans="1:25" x14ac:dyDescent="0.2">
      <c r="K64" s="514">
        <f>K62-K63</f>
        <v>20290834.32</v>
      </c>
    </row>
    <row r="65" spans="1:22" x14ac:dyDescent="0.2">
      <c r="K65" s="434">
        <f>K64-K58</f>
        <v>20290825.82</v>
      </c>
    </row>
    <row r="66" spans="1:22" ht="15" customHeight="1" x14ac:dyDescent="0.2">
      <c r="A66" s="537" t="s">
        <v>1560</v>
      </c>
      <c r="B66" s="537"/>
      <c r="C66" s="537"/>
      <c r="D66" s="537"/>
    </row>
    <row r="67" spans="1:22" x14ac:dyDescent="0.2">
      <c r="A67" s="521" t="s">
        <v>1568</v>
      </c>
      <c r="B67" s="522"/>
      <c r="C67" s="524">
        <v>275892</v>
      </c>
      <c r="D67" s="521" t="s">
        <v>1576</v>
      </c>
    </row>
    <row r="68" spans="1:22" x14ac:dyDescent="0.2">
      <c r="A68" s="521" t="s">
        <v>1561</v>
      </c>
      <c r="B68" s="522"/>
      <c r="C68" s="524">
        <f>699740</f>
        <v>699740</v>
      </c>
      <c r="D68" s="521" t="s">
        <v>1576</v>
      </c>
    </row>
    <row r="69" spans="1:22" x14ac:dyDescent="0.2">
      <c r="A69" s="521" t="s">
        <v>1562</v>
      </c>
      <c r="B69" s="522"/>
      <c r="C69" s="524">
        <v>1014465</v>
      </c>
      <c r="D69" s="521" t="s">
        <v>1576</v>
      </c>
    </row>
    <row r="70" spans="1:22" ht="36" x14ac:dyDescent="0.2">
      <c r="A70" s="521" t="s">
        <v>1563</v>
      </c>
      <c r="B70" s="521"/>
      <c r="C70" s="524">
        <f>(1900000/1.2+2044497.6/1.2+1520000/1.2)/3</f>
        <v>1517916.0000000002</v>
      </c>
      <c r="D70" s="521" t="s">
        <v>1574</v>
      </c>
    </row>
    <row r="71" spans="1:22" ht="24" x14ac:dyDescent="0.2">
      <c r="A71" s="521" t="s">
        <v>1564</v>
      </c>
      <c r="B71" s="521"/>
      <c r="C71" s="524">
        <f>(1600000/1.2+2134284.8/1.2)/2</f>
        <v>1555952</v>
      </c>
      <c r="D71" s="521" t="s">
        <v>1573</v>
      </c>
    </row>
    <row r="72" spans="1:22" x14ac:dyDescent="0.2">
      <c r="A72" s="521" t="s">
        <v>1565</v>
      </c>
      <c r="B72" s="521"/>
      <c r="C72" s="524">
        <f>(2000000/1.2)</f>
        <v>1666666.6666666667</v>
      </c>
      <c r="D72" s="521" t="s">
        <v>1571</v>
      </c>
    </row>
    <row r="73" spans="1:22" ht="24" x14ac:dyDescent="0.2">
      <c r="A73" s="521" t="s">
        <v>1566</v>
      </c>
      <c r="B73" s="521"/>
      <c r="C73" s="524">
        <f>(2311836.8/1.2+2450000/1.2)/2</f>
        <v>1984098.6666666665</v>
      </c>
      <c r="D73" s="521" t="s">
        <v>1575</v>
      </c>
    </row>
    <row r="74" spans="1:22" x14ac:dyDescent="0.2">
      <c r="A74" s="521" t="s">
        <v>1567</v>
      </c>
      <c r="B74" s="521"/>
      <c r="C74" s="524">
        <f>3667200/1.2</f>
        <v>3056000</v>
      </c>
      <c r="D74" s="521" t="s">
        <v>1572</v>
      </c>
    </row>
    <row r="78" spans="1:22" ht="17.25" customHeight="1" x14ac:dyDescent="0.2">
      <c r="C78" s="275" t="str">
        <f>'Пр 1 (произв)'!A105</f>
        <v>1.3.1.18</v>
      </c>
      <c r="D78" s="277" t="s">
        <v>1365</v>
      </c>
      <c r="E78" s="278"/>
      <c r="F78" s="444">
        <v>2023</v>
      </c>
      <c r="G78" s="444">
        <v>2023</v>
      </c>
      <c r="H78" s="445">
        <f>1.2*2</f>
        <v>2.4</v>
      </c>
      <c r="I78" s="250">
        <v>44075</v>
      </c>
      <c r="J78" s="445">
        <f>H78*'Пр 15 (произв)'!$J$13/100</f>
        <v>2.496</v>
      </c>
      <c r="K78" s="445"/>
      <c r="L78" s="510"/>
      <c r="M78" s="510"/>
      <c r="N78" s="446">
        <f t="shared" ref="N78:N86" si="18">J78-K78-L78-M78</f>
        <v>2.496</v>
      </c>
      <c r="O78" s="444" t="s">
        <v>1344</v>
      </c>
      <c r="P78" s="445">
        <f t="shared" ref="P78:R86" si="19">K78</f>
        <v>0</v>
      </c>
      <c r="Q78" s="446">
        <f t="shared" si="19"/>
        <v>0</v>
      </c>
      <c r="R78" s="446">
        <f t="shared" si="19"/>
        <v>0</v>
      </c>
      <c r="S78" s="444"/>
      <c r="T78" s="444"/>
      <c r="U78" s="444"/>
      <c r="V78" s="444"/>
    </row>
    <row r="79" spans="1:22" ht="17.25" customHeight="1" x14ac:dyDescent="0.2">
      <c r="C79" s="275" t="str">
        <f>'Пр 1 (произв)'!A106</f>
        <v>1.3.1.19</v>
      </c>
      <c r="D79" s="277" t="s">
        <v>1366</v>
      </c>
      <c r="E79" s="278"/>
      <c r="F79" s="444">
        <v>2023</v>
      </c>
      <c r="G79" s="444">
        <v>2022</v>
      </c>
      <c r="H79" s="445">
        <f>2.4*2</f>
        <v>4.8</v>
      </c>
      <c r="I79" s="250">
        <v>44075</v>
      </c>
      <c r="J79" s="445">
        <f>H79*'Пр 15 (произв)'!$J$13/100</f>
        <v>4.992</v>
      </c>
      <c r="K79" s="445"/>
      <c r="L79" s="510"/>
      <c r="M79" s="510"/>
      <c r="N79" s="446">
        <f t="shared" si="18"/>
        <v>4.992</v>
      </c>
      <c r="O79" s="444" t="s">
        <v>1344</v>
      </c>
      <c r="P79" s="445">
        <f t="shared" si="19"/>
        <v>0</v>
      </c>
      <c r="Q79" s="446">
        <f t="shared" si="19"/>
        <v>0</v>
      </c>
      <c r="R79" s="446">
        <f t="shared" si="19"/>
        <v>0</v>
      </c>
      <c r="S79" s="444"/>
      <c r="T79" s="444"/>
      <c r="U79" s="444"/>
      <c r="V79" s="444"/>
    </row>
    <row r="80" spans="1:22" ht="21.75" customHeight="1" x14ac:dyDescent="0.2">
      <c r="C80" s="275" t="str">
        <f>'Пр 1 (произв)'!A107</f>
        <v>1.3.1.20</v>
      </c>
      <c r="D80" s="277" t="s">
        <v>1349</v>
      </c>
      <c r="E80" s="278"/>
      <c r="F80" s="444">
        <v>2023</v>
      </c>
      <c r="G80" s="444">
        <v>2022</v>
      </c>
      <c r="H80" s="445">
        <f>2.4*4</f>
        <v>9.6</v>
      </c>
      <c r="I80" s="250">
        <v>44075</v>
      </c>
      <c r="J80" s="445">
        <f>H80*'Пр 15 (произв)'!$J$13/100</f>
        <v>9.984</v>
      </c>
      <c r="K80" s="445"/>
      <c r="L80" s="446"/>
      <c r="M80" s="446"/>
      <c r="N80" s="446">
        <f t="shared" si="18"/>
        <v>9.984</v>
      </c>
      <c r="O80" s="444" t="s">
        <v>1344</v>
      </c>
      <c r="P80" s="445">
        <f t="shared" si="19"/>
        <v>0</v>
      </c>
      <c r="Q80" s="446">
        <f t="shared" si="19"/>
        <v>0</v>
      </c>
      <c r="R80" s="446">
        <f t="shared" si="19"/>
        <v>0</v>
      </c>
      <c r="S80" s="444"/>
      <c r="T80" s="444"/>
      <c r="U80" s="444"/>
      <c r="V80" s="444"/>
    </row>
    <row r="81" spans="1:22" ht="21.75" customHeight="1" x14ac:dyDescent="0.2">
      <c r="C81" s="275" t="str">
        <f>'Пр 1 (произв)'!A109</f>
        <v>1.3.1.22</v>
      </c>
      <c r="D81" s="277" t="s">
        <v>1370</v>
      </c>
      <c r="E81" s="278"/>
      <c r="F81" s="444">
        <v>2023</v>
      </c>
      <c r="G81" s="444">
        <v>2022</v>
      </c>
      <c r="H81" s="445">
        <f>3*2</f>
        <v>6</v>
      </c>
      <c r="I81" s="250">
        <v>44075</v>
      </c>
      <c r="J81" s="445">
        <f>H81*'Пр 15 (произв)'!$J$13/100</f>
        <v>6.24</v>
      </c>
      <c r="K81" s="445"/>
      <c r="L81" s="446"/>
      <c r="M81" s="446"/>
      <c r="N81" s="446">
        <f t="shared" si="18"/>
        <v>6.24</v>
      </c>
      <c r="O81" s="444" t="s">
        <v>1344</v>
      </c>
      <c r="P81" s="445">
        <f t="shared" si="19"/>
        <v>0</v>
      </c>
      <c r="Q81" s="446">
        <f t="shared" si="19"/>
        <v>0</v>
      </c>
      <c r="R81" s="446">
        <f t="shared" si="19"/>
        <v>0</v>
      </c>
      <c r="S81" s="444"/>
      <c r="T81" s="444"/>
      <c r="U81" s="444"/>
      <c r="V81" s="444"/>
    </row>
    <row r="82" spans="1:22" ht="21.75" customHeight="1" x14ac:dyDescent="0.2">
      <c r="C82" s="275" t="str">
        <f>'Пр 1 (произв)'!A110</f>
        <v>1.3.1.23</v>
      </c>
      <c r="D82" s="277" t="s">
        <v>1371</v>
      </c>
      <c r="E82" s="278"/>
      <c r="F82" s="444">
        <v>2023</v>
      </c>
      <c r="G82" s="444">
        <v>2022</v>
      </c>
      <c r="H82" s="445">
        <f>2.4*2</f>
        <v>4.8</v>
      </c>
      <c r="I82" s="250">
        <v>44075</v>
      </c>
      <c r="J82" s="445">
        <f>H82*'Пр 15 (произв)'!$J$13/100</f>
        <v>4.992</v>
      </c>
      <c r="K82" s="445"/>
      <c r="L82" s="446"/>
      <c r="M82" s="446"/>
      <c r="N82" s="446">
        <f t="shared" si="18"/>
        <v>4.992</v>
      </c>
      <c r="O82" s="444" t="s">
        <v>1344</v>
      </c>
      <c r="P82" s="445">
        <f t="shared" si="19"/>
        <v>0</v>
      </c>
      <c r="Q82" s="446">
        <f t="shared" si="19"/>
        <v>0</v>
      </c>
      <c r="R82" s="446">
        <f t="shared" si="19"/>
        <v>0</v>
      </c>
      <c r="S82" s="444"/>
      <c r="T82" s="444"/>
      <c r="U82" s="444"/>
      <c r="V82" s="444"/>
    </row>
    <row r="83" spans="1:22" ht="17.25" customHeight="1" x14ac:dyDescent="0.2">
      <c r="C83" s="275" t="str">
        <f>'Пр 1 (произв)'!A127</f>
        <v>1.3.1.40</v>
      </c>
      <c r="D83" s="277" t="s">
        <v>1416</v>
      </c>
      <c r="E83" s="278"/>
      <c r="F83" s="444">
        <v>2023</v>
      </c>
      <c r="G83" s="444">
        <v>2023</v>
      </c>
      <c r="H83" s="445">
        <f>3*2</f>
        <v>6</v>
      </c>
      <c r="I83" s="250">
        <v>44075</v>
      </c>
      <c r="J83" s="445">
        <f>H83*'Пр 15 (произв)'!$J$13/100</f>
        <v>6.24</v>
      </c>
      <c r="K83" s="445"/>
      <c r="L83" s="446"/>
      <c r="M83" s="446"/>
      <c r="N83" s="446">
        <f t="shared" si="18"/>
        <v>6.24</v>
      </c>
      <c r="O83" s="444" t="s">
        <v>1344</v>
      </c>
      <c r="P83" s="445">
        <f t="shared" si="19"/>
        <v>0</v>
      </c>
      <c r="Q83" s="446">
        <f t="shared" si="19"/>
        <v>0</v>
      </c>
      <c r="R83" s="446">
        <f t="shared" si="19"/>
        <v>0</v>
      </c>
      <c r="S83" s="444"/>
      <c r="T83" s="444"/>
      <c r="U83" s="444"/>
      <c r="V83" s="444"/>
    </row>
    <row r="84" spans="1:22" ht="22.5" customHeight="1" x14ac:dyDescent="0.2">
      <c r="C84" s="275" t="e">
        <f>'Пр 1 (произв)'!#REF!</f>
        <v>#REF!</v>
      </c>
      <c r="D84" s="277" t="s">
        <v>1380</v>
      </c>
      <c r="E84" s="278"/>
      <c r="F84" s="444">
        <v>2023</v>
      </c>
      <c r="G84" s="444">
        <v>2022</v>
      </c>
      <c r="H84" s="445">
        <f>2335000/6*2/1000000*1.04</f>
        <v>0.80946666666666667</v>
      </c>
      <c r="I84" s="250">
        <v>44075</v>
      </c>
      <c r="J84" s="445">
        <f>H84*'Пр 15 (произв)'!$J$13/100*'Пр 15 (произв)'!$K$13/100</f>
        <v>0.87551914666666664</v>
      </c>
      <c r="K84" s="445"/>
      <c r="L84" s="446"/>
      <c r="M84" s="446"/>
      <c r="N84" s="446">
        <f t="shared" si="18"/>
        <v>0.87551914666666664</v>
      </c>
      <c r="O84" s="444" t="s">
        <v>1345</v>
      </c>
      <c r="P84" s="445">
        <f t="shared" si="19"/>
        <v>0</v>
      </c>
      <c r="Q84" s="446">
        <f t="shared" si="19"/>
        <v>0</v>
      </c>
      <c r="R84" s="446">
        <f t="shared" si="19"/>
        <v>0</v>
      </c>
      <c r="S84" s="444"/>
      <c r="T84" s="444"/>
      <c r="U84" s="444"/>
      <c r="V84" s="444"/>
    </row>
    <row r="85" spans="1:22" ht="17.25" customHeight="1" x14ac:dyDescent="0.2">
      <c r="C85" s="275" t="e">
        <f>'Пр 1 (произв)'!#REF!</f>
        <v>#REF!</v>
      </c>
      <c r="D85" s="277" t="s">
        <v>1372</v>
      </c>
      <c r="E85" s="278"/>
      <c r="F85" s="444">
        <v>2023</v>
      </c>
      <c r="G85" s="444">
        <v>2022</v>
      </c>
      <c r="H85" s="445">
        <f>3*2</f>
        <v>6</v>
      </c>
      <c r="I85" s="250">
        <v>44075</v>
      </c>
      <c r="J85" s="445">
        <f>H85*'Пр 15 (произв)'!$J$13/100*'Пр 15 (произв)'!$K$13/100</f>
        <v>6.4896000000000003</v>
      </c>
      <c r="K85" s="445"/>
      <c r="L85" s="446"/>
      <c r="M85" s="446"/>
      <c r="N85" s="446">
        <f t="shared" si="18"/>
        <v>6.4896000000000003</v>
      </c>
      <c r="O85" s="444" t="s">
        <v>1345</v>
      </c>
      <c r="P85" s="445">
        <f t="shared" si="19"/>
        <v>0</v>
      </c>
      <c r="Q85" s="446">
        <f t="shared" si="19"/>
        <v>0</v>
      </c>
      <c r="R85" s="446">
        <f t="shared" si="19"/>
        <v>0</v>
      </c>
      <c r="S85" s="444"/>
      <c r="T85" s="444"/>
      <c r="U85" s="444"/>
      <c r="V85" s="444"/>
    </row>
    <row r="86" spans="1:22" ht="22.5" customHeight="1" x14ac:dyDescent="0.2">
      <c r="A86" s="272" t="s">
        <v>1565</v>
      </c>
      <c r="B86" s="272">
        <v>1</v>
      </c>
      <c r="C86" s="275" t="str">
        <f>'Пр 1 (произв)'!A165</f>
        <v>1.5.1.1</v>
      </c>
      <c r="D86" s="277" t="s">
        <v>1414</v>
      </c>
      <c r="E86" s="278" t="s">
        <v>1390</v>
      </c>
      <c r="F86" s="444">
        <v>2023</v>
      </c>
      <c r="G86" s="444">
        <v>2023</v>
      </c>
      <c r="H86" s="445">
        <f t="shared" ref="H86" si="20">SUMIF($A$67:$A$74,A86,$C$67:$C$74)/1000000*B86</f>
        <v>1.6666666666666667</v>
      </c>
      <c r="I86" s="250">
        <v>44075</v>
      </c>
      <c r="J86" s="445">
        <f>H86*'Пр 15 (произв)'!$J$13/100</f>
        <v>1.7333333333333334</v>
      </c>
      <c r="K86" s="445"/>
      <c r="L86" s="446"/>
      <c r="M86" s="446"/>
      <c r="N86" s="446">
        <f t="shared" si="18"/>
        <v>1.7333333333333334</v>
      </c>
      <c r="O86" s="444" t="s">
        <v>1344</v>
      </c>
      <c r="P86" s="445">
        <f t="shared" si="19"/>
        <v>0</v>
      </c>
      <c r="Q86" s="446">
        <f t="shared" si="19"/>
        <v>0</v>
      </c>
      <c r="R86" s="446">
        <f t="shared" si="19"/>
        <v>0</v>
      </c>
      <c r="S86" s="444"/>
      <c r="T86" s="444"/>
      <c r="U86" s="444"/>
      <c r="V86" s="444"/>
    </row>
  </sheetData>
  <autoFilter ref="A3:V49">
    <filterColumn colId="15" showButton="0"/>
    <filterColumn colId="16" showButton="0"/>
    <filterColumn colId="18" showButton="0"/>
    <filterColumn colId="19" showButton="0"/>
  </autoFilter>
  <mergeCells count="4">
    <mergeCell ref="P3:R3"/>
    <mergeCell ref="S3:U3"/>
    <mergeCell ref="A66:D66"/>
    <mergeCell ref="W3:Y3"/>
  </mergeCells>
  <pageMargins left="0.11811023622047245" right="0.11811023622047245" top="0.15748031496062992" bottom="0.15748031496062992" header="0.31496062992125984" footer="0.31496062992125984"/>
  <pageSetup paperSize="9" scale="48" fitToHeight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26"/>
  <sheetViews>
    <sheetView workbookViewId="0">
      <selection activeCell="B30" sqref="B30"/>
    </sheetView>
  </sheetViews>
  <sheetFormatPr defaultRowHeight="15" x14ac:dyDescent="0.25"/>
  <cols>
    <col min="1" max="1" width="27.28515625" customWidth="1"/>
    <col min="2" max="2" width="91.85546875" style="110" customWidth="1"/>
  </cols>
  <sheetData>
    <row r="4" spans="1:2" x14ac:dyDescent="0.25">
      <c r="B4" s="111" t="s">
        <v>507</v>
      </c>
    </row>
    <row r="5" spans="1:2" s="112" customFormat="1" ht="30" x14ac:dyDescent="0.25">
      <c r="A5" s="113" t="s">
        <v>484</v>
      </c>
      <c r="B5" s="114" t="s">
        <v>508</v>
      </c>
    </row>
    <row r="6" spans="1:2" ht="30" x14ac:dyDescent="0.25">
      <c r="A6" t="s">
        <v>485</v>
      </c>
      <c r="B6" s="110" t="s">
        <v>1</v>
      </c>
    </row>
    <row r="7" spans="1:2" x14ac:dyDescent="0.25">
      <c r="A7" t="s">
        <v>486</v>
      </c>
      <c r="B7" s="110" t="s">
        <v>75</v>
      </c>
    </row>
    <row r="8" spans="1:2" x14ac:dyDescent="0.25">
      <c r="A8" t="s">
        <v>487</v>
      </c>
      <c r="B8" s="110" t="s">
        <v>105</v>
      </c>
    </row>
    <row r="9" spans="1:2" x14ac:dyDescent="0.25">
      <c r="A9" t="s">
        <v>488</v>
      </c>
      <c r="B9" s="110" t="s">
        <v>194</v>
      </c>
    </row>
    <row r="10" spans="1:2" ht="45" x14ac:dyDescent="0.25">
      <c r="A10" t="s">
        <v>489</v>
      </c>
      <c r="B10" s="110" t="s">
        <v>237</v>
      </c>
    </row>
    <row r="11" spans="1:2" ht="30" x14ac:dyDescent="0.25">
      <c r="A11" t="s">
        <v>490</v>
      </c>
      <c r="B11" s="110" t="s">
        <v>278</v>
      </c>
    </row>
    <row r="12" spans="1:2" ht="30" x14ac:dyDescent="0.25">
      <c r="A12" t="s">
        <v>491</v>
      </c>
      <c r="B12" s="110" t="s">
        <v>304</v>
      </c>
    </row>
    <row r="13" spans="1:2" ht="30" x14ac:dyDescent="0.25">
      <c r="A13" t="s">
        <v>492</v>
      </c>
      <c r="B13" s="110" t="s">
        <v>310</v>
      </c>
    </row>
    <row r="14" spans="1:2" ht="30" x14ac:dyDescent="0.25">
      <c r="A14" t="s">
        <v>493</v>
      </c>
      <c r="B14" s="110" t="s">
        <v>323</v>
      </c>
    </row>
    <row r="15" spans="1:2" ht="30" x14ac:dyDescent="0.25">
      <c r="A15" t="s">
        <v>494</v>
      </c>
      <c r="B15" s="110" t="s">
        <v>495</v>
      </c>
    </row>
    <row r="16" spans="1:2" ht="30" x14ac:dyDescent="0.25">
      <c r="A16" t="s">
        <v>496</v>
      </c>
      <c r="B16" s="110" t="s">
        <v>391</v>
      </c>
    </row>
    <row r="17" spans="1:2" ht="30" x14ac:dyDescent="0.25">
      <c r="A17" t="s">
        <v>497</v>
      </c>
      <c r="B17" s="110" t="s">
        <v>419</v>
      </c>
    </row>
    <row r="18" spans="1:2" ht="30" x14ac:dyDescent="0.25">
      <c r="A18" t="s">
        <v>498</v>
      </c>
      <c r="B18" s="110" t="s">
        <v>442</v>
      </c>
    </row>
    <row r="19" spans="1:2" ht="30" x14ac:dyDescent="0.25">
      <c r="A19" t="s">
        <v>499</v>
      </c>
      <c r="B19" s="110" t="s">
        <v>451</v>
      </c>
    </row>
    <row r="20" spans="1:2" ht="30" x14ac:dyDescent="0.25">
      <c r="A20" t="s">
        <v>500</v>
      </c>
      <c r="B20" s="110" t="s">
        <v>471</v>
      </c>
    </row>
    <row r="21" spans="1:2" x14ac:dyDescent="0.25">
      <c r="A21" t="s">
        <v>501</v>
      </c>
    </row>
    <row r="22" spans="1:2" x14ac:dyDescent="0.25">
      <c r="A22" t="s">
        <v>502</v>
      </c>
    </row>
    <row r="23" spans="1:2" x14ac:dyDescent="0.25">
      <c r="A23" t="s">
        <v>503</v>
      </c>
    </row>
    <row r="24" spans="1:2" x14ac:dyDescent="0.25">
      <c r="A24" t="s">
        <v>504</v>
      </c>
    </row>
    <row r="25" spans="1:2" x14ac:dyDescent="0.25">
      <c r="A25" t="s">
        <v>505</v>
      </c>
    </row>
    <row r="26" spans="1:2" x14ac:dyDescent="0.25">
      <c r="A26" t="s">
        <v>506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02"/>
  <sheetViews>
    <sheetView view="pageBreakPreview" zoomScale="115" zoomScaleNormal="100" zoomScaleSheetLayoutView="11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C189" sqref="C189:E189"/>
    </sheetView>
  </sheetViews>
  <sheetFormatPr defaultRowHeight="15" outlineLevelRow="2" outlineLevelCol="3" x14ac:dyDescent="0.25"/>
  <cols>
    <col min="1" max="1" width="7" style="120" customWidth="1"/>
    <col min="2" max="2" width="37.140625" style="119" customWidth="1"/>
    <col min="3" max="3" width="8.28515625" style="12" customWidth="1"/>
    <col min="4" max="6" width="5.5703125" style="12" customWidth="1"/>
    <col min="7" max="7" width="5.85546875" style="12" customWidth="1"/>
    <col min="8" max="8" width="5.5703125" style="283" customWidth="1"/>
    <col min="9" max="9" width="5.85546875" style="283" customWidth="1"/>
    <col min="10" max="10" width="5.5703125" style="12" customWidth="1" outlineLevel="1"/>
    <col min="11" max="11" width="5.5703125" style="283" customWidth="1" outlineLevel="2"/>
    <col min="12" max="12" width="5.85546875" style="283" customWidth="1" outlineLevel="2"/>
    <col min="13" max="13" width="5.5703125" style="283" customWidth="1" outlineLevel="2"/>
    <col min="14" max="14" width="6" style="283" customWidth="1" outlineLevel="1"/>
    <col min="15" max="15" width="7.140625" style="283" customWidth="1" outlineLevel="1"/>
    <col min="16" max="16" width="2.42578125" style="283" customWidth="1" outlineLevel="1"/>
    <col min="17" max="23" width="5.5703125" style="291" customWidth="1" outlineLevel="1"/>
    <col min="24" max="24" width="5.7109375" style="291" customWidth="1" outlineLevel="1"/>
    <col min="25" max="25" width="7" style="291" customWidth="1" outlineLevel="1"/>
    <col min="26" max="26" width="5.5703125" style="291" customWidth="1" outlineLevel="1"/>
    <col min="27" max="28" width="5.5703125" style="291" customWidth="1" outlineLevel="2"/>
    <col min="29" max="29" width="5.7109375" style="291" customWidth="1" outlineLevel="2"/>
    <col min="30" max="30" width="7" style="291" customWidth="1" outlineLevel="2"/>
    <col min="31" max="31" width="5.5703125" style="291" customWidth="1" outlineLevel="2"/>
    <col min="32" max="32" width="5.28515625" style="291" customWidth="1" outlineLevel="1"/>
    <col min="33" max="33" width="3.7109375" style="291" customWidth="1" outlineLevel="1"/>
    <col min="34" max="34" width="5.28515625" style="291" customWidth="1" outlineLevel="1"/>
    <col min="35" max="35" width="6.7109375" style="291" customWidth="1" outlineLevel="1"/>
    <col min="36" max="36" width="3.7109375" style="291" customWidth="1" outlineLevel="1"/>
    <col min="37" max="38" width="3.7109375" style="291" customWidth="1" outlineLevel="2"/>
    <col min="39" max="39" width="5.28515625" style="291" customWidth="1" outlineLevel="2"/>
    <col min="40" max="40" width="6.7109375" style="291" customWidth="1" outlineLevel="2"/>
    <col min="41" max="41" width="3.7109375" style="291" customWidth="1" outlineLevel="2"/>
    <col min="42" max="42" width="4.42578125" style="291" customWidth="1" outlineLevel="1"/>
    <col min="43" max="43" width="3.7109375" style="291" customWidth="1" outlineLevel="1"/>
    <col min="44" max="44" width="5.28515625" style="291" customWidth="1" outlineLevel="1"/>
    <col min="45" max="45" width="6.7109375" style="291" customWidth="1" outlineLevel="1"/>
    <col min="46" max="46" width="3.7109375" style="291" customWidth="1" outlineLevel="1"/>
    <col min="47" max="48" width="3.7109375" style="291" customWidth="1" outlineLevel="2"/>
    <col min="49" max="49" width="5.28515625" style="291" customWidth="1" outlineLevel="2"/>
    <col min="50" max="50" width="6.7109375" style="291" customWidth="1" outlineLevel="2"/>
    <col min="51" max="51" width="3.7109375" style="291" customWidth="1" outlineLevel="2"/>
    <col min="52" max="53" width="3.7109375" style="291" customWidth="1" outlineLevel="1"/>
    <col min="54" max="54" width="5.28515625" style="291" customWidth="1" outlineLevel="1"/>
    <col min="55" max="55" width="6.7109375" style="291" customWidth="1" outlineLevel="1"/>
    <col min="56" max="56" width="3.7109375" style="291" customWidth="1" outlineLevel="1"/>
    <col min="57" max="58" width="3.7109375" style="291" customWidth="1" outlineLevel="3"/>
    <col min="59" max="59" width="5.28515625" style="291" customWidth="1" outlineLevel="3"/>
    <col min="60" max="60" width="6.7109375" style="291" customWidth="1" outlineLevel="3"/>
    <col min="61" max="61" width="3.7109375" style="291" customWidth="1" outlineLevel="3"/>
    <col min="62" max="62" width="4.42578125" style="291" customWidth="1"/>
    <col min="63" max="63" width="3.7109375" style="291" customWidth="1"/>
    <col min="64" max="64" width="5.28515625" style="291" customWidth="1"/>
    <col min="65" max="65" width="6.7109375" style="291" customWidth="1"/>
    <col min="66" max="68" width="3.7109375" style="291" customWidth="1"/>
    <col min="69" max="69" width="5.28515625" style="291" customWidth="1"/>
    <col min="70" max="70" width="6.7109375" style="291" customWidth="1"/>
    <col min="71" max="71" width="3.7109375" style="291" customWidth="1"/>
    <col min="72" max="72" width="12.7109375" style="12" customWidth="1"/>
    <col min="73" max="256" width="9.140625" style="12"/>
    <col min="257" max="257" width="7" style="12" customWidth="1"/>
    <col min="258" max="258" width="20.5703125" style="12" customWidth="1"/>
    <col min="259" max="259" width="8.28515625" style="12" customWidth="1"/>
    <col min="260" max="262" width="5.5703125" style="12" customWidth="1"/>
    <col min="263" max="263" width="5.85546875" style="12" customWidth="1"/>
    <col min="264" max="264" width="5.5703125" style="12" customWidth="1"/>
    <col min="265" max="265" width="5.85546875" style="12" customWidth="1"/>
    <col min="266" max="267" width="5.5703125" style="12" customWidth="1"/>
    <col min="268" max="268" width="5.85546875" style="12" customWidth="1"/>
    <col min="269" max="269" width="5.5703125" style="12" customWidth="1"/>
    <col min="270" max="270" width="6" style="12" customWidth="1"/>
    <col min="271" max="271" width="7.140625" style="12" customWidth="1"/>
    <col min="272" max="272" width="2.42578125" style="12" customWidth="1"/>
    <col min="273" max="279" width="5.5703125" style="12" customWidth="1"/>
    <col min="280" max="280" width="5.7109375" style="12" customWidth="1"/>
    <col min="281" max="281" width="7" style="12" customWidth="1"/>
    <col min="282" max="284" width="5.5703125" style="12" customWidth="1"/>
    <col min="285" max="285" width="5.7109375" style="12" customWidth="1"/>
    <col min="286" max="286" width="7" style="12" customWidth="1"/>
    <col min="287" max="287" width="5.5703125" style="12" customWidth="1"/>
    <col min="288" max="289" width="3.7109375" style="12" customWidth="1"/>
    <col min="290" max="290" width="5.28515625" style="12" customWidth="1"/>
    <col min="291" max="291" width="6.7109375" style="12" customWidth="1"/>
    <col min="292" max="294" width="3.7109375" style="12" customWidth="1"/>
    <col min="295" max="295" width="5.28515625" style="12" customWidth="1"/>
    <col min="296" max="296" width="6.7109375" style="12" customWidth="1"/>
    <col min="297" max="299" width="3.7109375" style="12" customWidth="1"/>
    <col min="300" max="300" width="5.28515625" style="12" customWidth="1"/>
    <col min="301" max="301" width="6.7109375" style="12" customWidth="1"/>
    <col min="302" max="304" width="3.7109375" style="12" customWidth="1"/>
    <col min="305" max="305" width="5.28515625" style="12" customWidth="1"/>
    <col min="306" max="306" width="6.7109375" style="12" customWidth="1"/>
    <col min="307" max="309" width="3.7109375" style="12" customWidth="1"/>
    <col min="310" max="310" width="5.28515625" style="12" customWidth="1"/>
    <col min="311" max="311" width="6.7109375" style="12" customWidth="1"/>
    <col min="312" max="314" width="3.7109375" style="12" customWidth="1"/>
    <col min="315" max="315" width="5.28515625" style="12" customWidth="1"/>
    <col min="316" max="316" width="6.7109375" style="12" customWidth="1"/>
    <col min="317" max="319" width="3.7109375" style="12" customWidth="1"/>
    <col min="320" max="320" width="5.28515625" style="12" customWidth="1"/>
    <col min="321" max="321" width="6.7109375" style="12" customWidth="1"/>
    <col min="322" max="324" width="3.7109375" style="12" customWidth="1"/>
    <col min="325" max="325" width="5.28515625" style="12" customWidth="1"/>
    <col min="326" max="326" width="6.7109375" style="12" customWidth="1"/>
    <col min="327" max="327" width="3.7109375" style="12" customWidth="1"/>
    <col min="328" max="328" width="12.7109375" style="12" customWidth="1"/>
    <col min="329" max="512" width="9.140625" style="12"/>
    <col min="513" max="513" width="7" style="12" customWidth="1"/>
    <col min="514" max="514" width="20.5703125" style="12" customWidth="1"/>
    <col min="515" max="515" width="8.28515625" style="12" customWidth="1"/>
    <col min="516" max="518" width="5.5703125" style="12" customWidth="1"/>
    <col min="519" max="519" width="5.85546875" style="12" customWidth="1"/>
    <col min="520" max="520" width="5.5703125" style="12" customWidth="1"/>
    <col min="521" max="521" width="5.85546875" style="12" customWidth="1"/>
    <col min="522" max="523" width="5.5703125" style="12" customWidth="1"/>
    <col min="524" max="524" width="5.85546875" style="12" customWidth="1"/>
    <col min="525" max="525" width="5.5703125" style="12" customWidth="1"/>
    <col min="526" max="526" width="6" style="12" customWidth="1"/>
    <col min="527" max="527" width="7.140625" style="12" customWidth="1"/>
    <col min="528" max="528" width="2.42578125" style="12" customWidth="1"/>
    <col min="529" max="535" width="5.5703125" style="12" customWidth="1"/>
    <col min="536" max="536" width="5.7109375" style="12" customWidth="1"/>
    <col min="537" max="537" width="7" style="12" customWidth="1"/>
    <col min="538" max="540" width="5.5703125" style="12" customWidth="1"/>
    <col min="541" max="541" width="5.7109375" style="12" customWidth="1"/>
    <col min="542" max="542" width="7" style="12" customWidth="1"/>
    <col min="543" max="543" width="5.5703125" style="12" customWidth="1"/>
    <col min="544" max="545" width="3.7109375" style="12" customWidth="1"/>
    <col min="546" max="546" width="5.28515625" style="12" customWidth="1"/>
    <col min="547" max="547" width="6.7109375" style="12" customWidth="1"/>
    <col min="548" max="550" width="3.7109375" style="12" customWidth="1"/>
    <col min="551" max="551" width="5.28515625" style="12" customWidth="1"/>
    <col min="552" max="552" width="6.7109375" style="12" customWidth="1"/>
    <col min="553" max="555" width="3.7109375" style="12" customWidth="1"/>
    <col min="556" max="556" width="5.28515625" style="12" customWidth="1"/>
    <col min="557" max="557" width="6.7109375" style="12" customWidth="1"/>
    <col min="558" max="560" width="3.7109375" style="12" customWidth="1"/>
    <col min="561" max="561" width="5.28515625" style="12" customWidth="1"/>
    <col min="562" max="562" width="6.7109375" style="12" customWidth="1"/>
    <col min="563" max="565" width="3.7109375" style="12" customWidth="1"/>
    <col min="566" max="566" width="5.28515625" style="12" customWidth="1"/>
    <col min="567" max="567" width="6.7109375" style="12" customWidth="1"/>
    <col min="568" max="570" width="3.7109375" style="12" customWidth="1"/>
    <col min="571" max="571" width="5.28515625" style="12" customWidth="1"/>
    <col min="572" max="572" width="6.7109375" style="12" customWidth="1"/>
    <col min="573" max="575" width="3.7109375" style="12" customWidth="1"/>
    <col min="576" max="576" width="5.28515625" style="12" customWidth="1"/>
    <col min="577" max="577" width="6.7109375" style="12" customWidth="1"/>
    <col min="578" max="580" width="3.7109375" style="12" customWidth="1"/>
    <col min="581" max="581" width="5.28515625" style="12" customWidth="1"/>
    <col min="582" max="582" width="6.7109375" style="12" customWidth="1"/>
    <col min="583" max="583" width="3.7109375" style="12" customWidth="1"/>
    <col min="584" max="584" width="12.7109375" style="12" customWidth="1"/>
    <col min="585" max="768" width="9.140625" style="12"/>
    <col min="769" max="769" width="7" style="12" customWidth="1"/>
    <col min="770" max="770" width="20.5703125" style="12" customWidth="1"/>
    <col min="771" max="771" width="8.28515625" style="12" customWidth="1"/>
    <col min="772" max="774" width="5.5703125" style="12" customWidth="1"/>
    <col min="775" max="775" width="5.85546875" style="12" customWidth="1"/>
    <col min="776" max="776" width="5.5703125" style="12" customWidth="1"/>
    <col min="777" max="777" width="5.85546875" style="12" customWidth="1"/>
    <col min="778" max="779" width="5.5703125" style="12" customWidth="1"/>
    <col min="780" max="780" width="5.85546875" style="12" customWidth="1"/>
    <col min="781" max="781" width="5.5703125" style="12" customWidth="1"/>
    <col min="782" max="782" width="6" style="12" customWidth="1"/>
    <col min="783" max="783" width="7.140625" style="12" customWidth="1"/>
    <col min="784" max="784" width="2.42578125" style="12" customWidth="1"/>
    <col min="785" max="791" width="5.5703125" style="12" customWidth="1"/>
    <col min="792" max="792" width="5.7109375" style="12" customWidth="1"/>
    <col min="793" max="793" width="7" style="12" customWidth="1"/>
    <col min="794" max="796" width="5.5703125" style="12" customWidth="1"/>
    <col min="797" max="797" width="5.7109375" style="12" customWidth="1"/>
    <col min="798" max="798" width="7" style="12" customWidth="1"/>
    <col min="799" max="799" width="5.5703125" style="12" customWidth="1"/>
    <col min="800" max="801" width="3.7109375" style="12" customWidth="1"/>
    <col min="802" max="802" width="5.28515625" style="12" customWidth="1"/>
    <col min="803" max="803" width="6.7109375" style="12" customWidth="1"/>
    <col min="804" max="806" width="3.7109375" style="12" customWidth="1"/>
    <col min="807" max="807" width="5.28515625" style="12" customWidth="1"/>
    <col min="808" max="808" width="6.7109375" style="12" customWidth="1"/>
    <col min="809" max="811" width="3.7109375" style="12" customWidth="1"/>
    <col min="812" max="812" width="5.28515625" style="12" customWidth="1"/>
    <col min="813" max="813" width="6.7109375" style="12" customWidth="1"/>
    <col min="814" max="816" width="3.7109375" style="12" customWidth="1"/>
    <col min="817" max="817" width="5.28515625" style="12" customWidth="1"/>
    <col min="818" max="818" width="6.7109375" style="12" customWidth="1"/>
    <col min="819" max="821" width="3.7109375" style="12" customWidth="1"/>
    <col min="822" max="822" width="5.28515625" style="12" customWidth="1"/>
    <col min="823" max="823" width="6.7109375" style="12" customWidth="1"/>
    <col min="824" max="826" width="3.7109375" style="12" customWidth="1"/>
    <col min="827" max="827" width="5.28515625" style="12" customWidth="1"/>
    <col min="828" max="828" width="6.7109375" style="12" customWidth="1"/>
    <col min="829" max="831" width="3.7109375" style="12" customWidth="1"/>
    <col min="832" max="832" width="5.28515625" style="12" customWidth="1"/>
    <col min="833" max="833" width="6.7109375" style="12" customWidth="1"/>
    <col min="834" max="836" width="3.7109375" style="12" customWidth="1"/>
    <col min="837" max="837" width="5.28515625" style="12" customWidth="1"/>
    <col min="838" max="838" width="6.7109375" style="12" customWidth="1"/>
    <col min="839" max="839" width="3.7109375" style="12" customWidth="1"/>
    <col min="840" max="840" width="12.7109375" style="12" customWidth="1"/>
    <col min="841" max="1024" width="9.140625" style="12"/>
    <col min="1025" max="1025" width="7" style="12" customWidth="1"/>
    <col min="1026" max="1026" width="20.5703125" style="12" customWidth="1"/>
    <col min="1027" max="1027" width="8.28515625" style="12" customWidth="1"/>
    <col min="1028" max="1030" width="5.5703125" style="12" customWidth="1"/>
    <col min="1031" max="1031" width="5.85546875" style="12" customWidth="1"/>
    <col min="1032" max="1032" width="5.5703125" style="12" customWidth="1"/>
    <col min="1033" max="1033" width="5.85546875" style="12" customWidth="1"/>
    <col min="1034" max="1035" width="5.5703125" style="12" customWidth="1"/>
    <col min="1036" max="1036" width="5.85546875" style="12" customWidth="1"/>
    <col min="1037" max="1037" width="5.5703125" style="12" customWidth="1"/>
    <col min="1038" max="1038" width="6" style="12" customWidth="1"/>
    <col min="1039" max="1039" width="7.140625" style="12" customWidth="1"/>
    <col min="1040" max="1040" width="2.42578125" style="12" customWidth="1"/>
    <col min="1041" max="1047" width="5.5703125" style="12" customWidth="1"/>
    <col min="1048" max="1048" width="5.7109375" style="12" customWidth="1"/>
    <col min="1049" max="1049" width="7" style="12" customWidth="1"/>
    <col min="1050" max="1052" width="5.5703125" style="12" customWidth="1"/>
    <col min="1053" max="1053" width="5.7109375" style="12" customWidth="1"/>
    <col min="1054" max="1054" width="7" style="12" customWidth="1"/>
    <col min="1055" max="1055" width="5.5703125" style="12" customWidth="1"/>
    <col min="1056" max="1057" width="3.7109375" style="12" customWidth="1"/>
    <col min="1058" max="1058" width="5.28515625" style="12" customWidth="1"/>
    <col min="1059" max="1059" width="6.7109375" style="12" customWidth="1"/>
    <col min="1060" max="1062" width="3.7109375" style="12" customWidth="1"/>
    <col min="1063" max="1063" width="5.28515625" style="12" customWidth="1"/>
    <col min="1064" max="1064" width="6.7109375" style="12" customWidth="1"/>
    <col min="1065" max="1067" width="3.7109375" style="12" customWidth="1"/>
    <col min="1068" max="1068" width="5.28515625" style="12" customWidth="1"/>
    <col min="1069" max="1069" width="6.7109375" style="12" customWidth="1"/>
    <col min="1070" max="1072" width="3.7109375" style="12" customWidth="1"/>
    <col min="1073" max="1073" width="5.28515625" style="12" customWidth="1"/>
    <col min="1074" max="1074" width="6.7109375" style="12" customWidth="1"/>
    <col min="1075" max="1077" width="3.7109375" style="12" customWidth="1"/>
    <col min="1078" max="1078" width="5.28515625" style="12" customWidth="1"/>
    <col min="1079" max="1079" width="6.7109375" style="12" customWidth="1"/>
    <col min="1080" max="1082" width="3.7109375" style="12" customWidth="1"/>
    <col min="1083" max="1083" width="5.28515625" style="12" customWidth="1"/>
    <col min="1084" max="1084" width="6.7109375" style="12" customWidth="1"/>
    <col min="1085" max="1087" width="3.7109375" style="12" customWidth="1"/>
    <col min="1088" max="1088" width="5.28515625" style="12" customWidth="1"/>
    <col min="1089" max="1089" width="6.7109375" style="12" customWidth="1"/>
    <col min="1090" max="1092" width="3.7109375" style="12" customWidth="1"/>
    <col min="1093" max="1093" width="5.28515625" style="12" customWidth="1"/>
    <col min="1094" max="1094" width="6.7109375" style="12" customWidth="1"/>
    <col min="1095" max="1095" width="3.7109375" style="12" customWidth="1"/>
    <col min="1096" max="1096" width="12.7109375" style="12" customWidth="1"/>
    <col min="1097" max="1280" width="9.140625" style="12"/>
    <col min="1281" max="1281" width="7" style="12" customWidth="1"/>
    <col min="1282" max="1282" width="20.5703125" style="12" customWidth="1"/>
    <col min="1283" max="1283" width="8.28515625" style="12" customWidth="1"/>
    <col min="1284" max="1286" width="5.5703125" style="12" customWidth="1"/>
    <col min="1287" max="1287" width="5.85546875" style="12" customWidth="1"/>
    <col min="1288" max="1288" width="5.5703125" style="12" customWidth="1"/>
    <col min="1289" max="1289" width="5.85546875" style="12" customWidth="1"/>
    <col min="1290" max="1291" width="5.5703125" style="12" customWidth="1"/>
    <col min="1292" max="1292" width="5.85546875" style="12" customWidth="1"/>
    <col min="1293" max="1293" width="5.5703125" style="12" customWidth="1"/>
    <col min="1294" max="1294" width="6" style="12" customWidth="1"/>
    <col min="1295" max="1295" width="7.140625" style="12" customWidth="1"/>
    <col min="1296" max="1296" width="2.42578125" style="12" customWidth="1"/>
    <col min="1297" max="1303" width="5.5703125" style="12" customWidth="1"/>
    <col min="1304" max="1304" width="5.7109375" style="12" customWidth="1"/>
    <col min="1305" max="1305" width="7" style="12" customWidth="1"/>
    <col min="1306" max="1308" width="5.5703125" style="12" customWidth="1"/>
    <col min="1309" max="1309" width="5.7109375" style="12" customWidth="1"/>
    <col min="1310" max="1310" width="7" style="12" customWidth="1"/>
    <col min="1311" max="1311" width="5.5703125" style="12" customWidth="1"/>
    <col min="1312" max="1313" width="3.7109375" style="12" customWidth="1"/>
    <col min="1314" max="1314" width="5.28515625" style="12" customWidth="1"/>
    <col min="1315" max="1315" width="6.7109375" style="12" customWidth="1"/>
    <col min="1316" max="1318" width="3.7109375" style="12" customWidth="1"/>
    <col min="1319" max="1319" width="5.28515625" style="12" customWidth="1"/>
    <col min="1320" max="1320" width="6.7109375" style="12" customWidth="1"/>
    <col min="1321" max="1323" width="3.7109375" style="12" customWidth="1"/>
    <col min="1324" max="1324" width="5.28515625" style="12" customWidth="1"/>
    <col min="1325" max="1325" width="6.7109375" style="12" customWidth="1"/>
    <col min="1326" max="1328" width="3.7109375" style="12" customWidth="1"/>
    <col min="1329" max="1329" width="5.28515625" style="12" customWidth="1"/>
    <col min="1330" max="1330" width="6.7109375" style="12" customWidth="1"/>
    <col min="1331" max="1333" width="3.7109375" style="12" customWidth="1"/>
    <col min="1334" max="1334" width="5.28515625" style="12" customWidth="1"/>
    <col min="1335" max="1335" width="6.7109375" style="12" customWidth="1"/>
    <col min="1336" max="1338" width="3.7109375" style="12" customWidth="1"/>
    <col min="1339" max="1339" width="5.28515625" style="12" customWidth="1"/>
    <col min="1340" max="1340" width="6.7109375" style="12" customWidth="1"/>
    <col min="1341" max="1343" width="3.7109375" style="12" customWidth="1"/>
    <col min="1344" max="1344" width="5.28515625" style="12" customWidth="1"/>
    <col min="1345" max="1345" width="6.7109375" style="12" customWidth="1"/>
    <col min="1346" max="1348" width="3.7109375" style="12" customWidth="1"/>
    <col min="1349" max="1349" width="5.28515625" style="12" customWidth="1"/>
    <col min="1350" max="1350" width="6.7109375" style="12" customWidth="1"/>
    <col min="1351" max="1351" width="3.7109375" style="12" customWidth="1"/>
    <col min="1352" max="1352" width="12.7109375" style="12" customWidth="1"/>
    <col min="1353" max="1536" width="9.140625" style="12"/>
    <col min="1537" max="1537" width="7" style="12" customWidth="1"/>
    <col min="1538" max="1538" width="20.5703125" style="12" customWidth="1"/>
    <col min="1539" max="1539" width="8.28515625" style="12" customWidth="1"/>
    <col min="1540" max="1542" width="5.5703125" style="12" customWidth="1"/>
    <col min="1543" max="1543" width="5.85546875" style="12" customWidth="1"/>
    <col min="1544" max="1544" width="5.5703125" style="12" customWidth="1"/>
    <col min="1545" max="1545" width="5.85546875" style="12" customWidth="1"/>
    <col min="1546" max="1547" width="5.5703125" style="12" customWidth="1"/>
    <col min="1548" max="1548" width="5.85546875" style="12" customWidth="1"/>
    <col min="1549" max="1549" width="5.5703125" style="12" customWidth="1"/>
    <col min="1550" max="1550" width="6" style="12" customWidth="1"/>
    <col min="1551" max="1551" width="7.140625" style="12" customWidth="1"/>
    <col min="1552" max="1552" width="2.42578125" style="12" customWidth="1"/>
    <col min="1553" max="1559" width="5.5703125" style="12" customWidth="1"/>
    <col min="1560" max="1560" width="5.7109375" style="12" customWidth="1"/>
    <col min="1561" max="1561" width="7" style="12" customWidth="1"/>
    <col min="1562" max="1564" width="5.5703125" style="12" customWidth="1"/>
    <col min="1565" max="1565" width="5.7109375" style="12" customWidth="1"/>
    <col min="1566" max="1566" width="7" style="12" customWidth="1"/>
    <col min="1567" max="1567" width="5.5703125" style="12" customWidth="1"/>
    <col min="1568" max="1569" width="3.7109375" style="12" customWidth="1"/>
    <col min="1570" max="1570" width="5.28515625" style="12" customWidth="1"/>
    <col min="1571" max="1571" width="6.7109375" style="12" customWidth="1"/>
    <col min="1572" max="1574" width="3.7109375" style="12" customWidth="1"/>
    <col min="1575" max="1575" width="5.28515625" style="12" customWidth="1"/>
    <col min="1576" max="1576" width="6.7109375" style="12" customWidth="1"/>
    <col min="1577" max="1579" width="3.7109375" style="12" customWidth="1"/>
    <col min="1580" max="1580" width="5.28515625" style="12" customWidth="1"/>
    <col min="1581" max="1581" width="6.7109375" style="12" customWidth="1"/>
    <col min="1582" max="1584" width="3.7109375" style="12" customWidth="1"/>
    <col min="1585" max="1585" width="5.28515625" style="12" customWidth="1"/>
    <col min="1586" max="1586" width="6.7109375" style="12" customWidth="1"/>
    <col min="1587" max="1589" width="3.7109375" style="12" customWidth="1"/>
    <col min="1590" max="1590" width="5.28515625" style="12" customWidth="1"/>
    <col min="1591" max="1591" width="6.7109375" style="12" customWidth="1"/>
    <col min="1592" max="1594" width="3.7109375" style="12" customWidth="1"/>
    <col min="1595" max="1595" width="5.28515625" style="12" customWidth="1"/>
    <col min="1596" max="1596" width="6.7109375" style="12" customWidth="1"/>
    <col min="1597" max="1599" width="3.7109375" style="12" customWidth="1"/>
    <col min="1600" max="1600" width="5.28515625" style="12" customWidth="1"/>
    <col min="1601" max="1601" width="6.7109375" style="12" customWidth="1"/>
    <col min="1602" max="1604" width="3.7109375" style="12" customWidth="1"/>
    <col min="1605" max="1605" width="5.28515625" style="12" customWidth="1"/>
    <col min="1606" max="1606" width="6.7109375" style="12" customWidth="1"/>
    <col min="1607" max="1607" width="3.7109375" style="12" customWidth="1"/>
    <col min="1608" max="1608" width="12.7109375" style="12" customWidth="1"/>
    <col min="1609" max="1792" width="9.140625" style="12"/>
    <col min="1793" max="1793" width="7" style="12" customWidth="1"/>
    <col min="1794" max="1794" width="20.5703125" style="12" customWidth="1"/>
    <col min="1795" max="1795" width="8.28515625" style="12" customWidth="1"/>
    <col min="1796" max="1798" width="5.5703125" style="12" customWidth="1"/>
    <col min="1799" max="1799" width="5.85546875" style="12" customWidth="1"/>
    <col min="1800" max="1800" width="5.5703125" style="12" customWidth="1"/>
    <col min="1801" max="1801" width="5.85546875" style="12" customWidth="1"/>
    <col min="1802" max="1803" width="5.5703125" style="12" customWidth="1"/>
    <col min="1804" max="1804" width="5.85546875" style="12" customWidth="1"/>
    <col min="1805" max="1805" width="5.5703125" style="12" customWidth="1"/>
    <col min="1806" max="1806" width="6" style="12" customWidth="1"/>
    <col min="1807" max="1807" width="7.140625" style="12" customWidth="1"/>
    <col min="1808" max="1808" width="2.42578125" style="12" customWidth="1"/>
    <col min="1809" max="1815" width="5.5703125" style="12" customWidth="1"/>
    <col min="1816" max="1816" width="5.7109375" style="12" customWidth="1"/>
    <col min="1817" max="1817" width="7" style="12" customWidth="1"/>
    <col min="1818" max="1820" width="5.5703125" style="12" customWidth="1"/>
    <col min="1821" max="1821" width="5.7109375" style="12" customWidth="1"/>
    <col min="1822" max="1822" width="7" style="12" customWidth="1"/>
    <col min="1823" max="1823" width="5.5703125" style="12" customWidth="1"/>
    <col min="1824" max="1825" width="3.7109375" style="12" customWidth="1"/>
    <col min="1826" max="1826" width="5.28515625" style="12" customWidth="1"/>
    <col min="1827" max="1827" width="6.7109375" style="12" customWidth="1"/>
    <col min="1828" max="1830" width="3.7109375" style="12" customWidth="1"/>
    <col min="1831" max="1831" width="5.28515625" style="12" customWidth="1"/>
    <col min="1832" max="1832" width="6.7109375" style="12" customWidth="1"/>
    <col min="1833" max="1835" width="3.7109375" style="12" customWidth="1"/>
    <col min="1836" max="1836" width="5.28515625" style="12" customWidth="1"/>
    <col min="1837" max="1837" width="6.7109375" style="12" customWidth="1"/>
    <col min="1838" max="1840" width="3.7109375" style="12" customWidth="1"/>
    <col min="1841" max="1841" width="5.28515625" style="12" customWidth="1"/>
    <col min="1842" max="1842" width="6.7109375" style="12" customWidth="1"/>
    <col min="1843" max="1845" width="3.7109375" style="12" customWidth="1"/>
    <col min="1846" max="1846" width="5.28515625" style="12" customWidth="1"/>
    <col min="1847" max="1847" width="6.7109375" style="12" customWidth="1"/>
    <col min="1848" max="1850" width="3.7109375" style="12" customWidth="1"/>
    <col min="1851" max="1851" width="5.28515625" style="12" customWidth="1"/>
    <col min="1852" max="1852" width="6.7109375" style="12" customWidth="1"/>
    <col min="1853" max="1855" width="3.7109375" style="12" customWidth="1"/>
    <col min="1856" max="1856" width="5.28515625" style="12" customWidth="1"/>
    <col min="1857" max="1857" width="6.7109375" style="12" customWidth="1"/>
    <col min="1858" max="1860" width="3.7109375" style="12" customWidth="1"/>
    <col min="1861" max="1861" width="5.28515625" style="12" customWidth="1"/>
    <col min="1862" max="1862" width="6.7109375" style="12" customWidth="1"/>
    <col min="1863" max="1863" width="3.7109375" style="12" customWidth="1"/>
    <col min="1864" max="1864" width="12.7109375" style="12" customWidth="1"/>
    <col min="1865" max="2048" width="9.140625" style="12"/>
    <col min="2049" max="2049" width="7" style="12" customWidth="1"/>
    <col min="2050" max="2050" width="20.5703125" style="12" customWidth="1"/>
    <col min="2051" max="2051" width="8.28515625" style="12" customWidth="1"/>
    <col min="2052" max="2054" width="5.5703125" style="12" customWidth="1"/>
    <col min="2055" max="2055" width="5.85546875" style="12" customWidth="1"/>
    <col min="2056" max="2056" width="5.5703125" style="12" customWidth="1"/>
    <col min="2057" max="2057" width="5.85546875" style="12" customWidth="1"/>
    <col min="2058" max="2059" width="5.5703125" style="12" customWidth="1"/>
    <col min="2060" max="2060" width="5.85546875" style="12" customWidth="1"/>
    <col min="2061" max="2061" width="5.5703125" style="12" customWidth="1"/>
    <col min="2062" max="2062" width="6" style="12" customWidth="1"/>
    <col min="2063" max="2063" width="7.140625" style="12" customWidth="1"/>
    <col min="2064" max="2064" width="2.42578125" style="12" customWidth="1"/>
    <col min="2065" max="2071" width="5.5703125" style="12" customWidth="1"/>
    <col min="2072" max="2072" width="5.7109375" style="12" customWidth="1"/>
    <col min="2073" max="2073" width="7" style="12" customWidth="1"/>
    <col min="2074" max="2076" width="5.5703125" style="12" customWidth="1"/>
    <col min="2077" max="2077" width="5.7109375" style="12" customWidth="1"/>
    <col min="2078" max="2078" width="7" style="12" customWidth="1"/>
    <col min="2079" max="2079" width="5.5703125" style="12" customWidth="1"/>
    <col min="2080" max="2081" width="3.7109375" style="12" customWidth="1"/>
    <col min="2082" max="2082" width="5.28515625" style="12" customWidth="1"/>
    <col min="2083" max="2083" width="6.7109375" style="12" customWidth="1"/>
    <col min="2084" max="2086" width="3.7109375" style="12" customWidth="1"/>
    <col min="2087" max="2087" width="5.28515625" style="12" customWidth="1"/>
    <col min="2088" max="2088" width="6.7109375" style="12" customWidth="1"/>
    <col min="2089" max="2091" width="3.7109375" style="12" customWidth="1"/>
    <col min="2092" max="2092" width="5.28515625" style="12" customWidth="1"/>
    <col min="2093" max="2093" width="6.7109375" style="12" customWidth="1"/>
    <col min="2094" max="2096" width="3.7109375" style="12" customWidth="1"/>
    <col min="2097" max="2097" width="5.28515625" style="12" customWidth="1"/>
    <col min="2098" max="2098" width="6.7109375" style="12" customWidth="1"/>
    <col min="2099" max="2101" width="3.7109375" style="12" customWidth="1"/>
    <col min="2102" max="2102" width="5.28515625" style="12" customWidth="1"/>
    <col min="2103" max="2103" width="6.7109375" style="12" customWidth="1"/>
    <col min="2104" max="2106" width="3.7109375" style="12" customWidth="1"/>
    <col min="2107" max="2107" width="5.28515625" style="12" customWidth="1"/>
    <col min="2108" max="2108" width="6.7109375" style="12" customWidth="1"/>
    <col min="2109" max="2111" width="3.7109375" style="12" customWidth="1"/>
    <col min="2112" max="2112" width="5.28515625" style="12" customWidth="1"/>
    <col min="2113" max="2113" width="6.7109375" style="12" customWidth="1"/>
    <col min="2114" max="2116" width="3.7109375" style="12" customWidth="1"/>
    <col min="2117" max="2117" width="5.28515625" style="12" customWidth="1"/>
    <col min="2118" max="2118" width="6.7109375" style="12" customWidth="1"/>
    <col min="2119" max="2119" width="3.7109375" style="12" customWidth="1"/>
    <col min="2120" max="2120" width="12.7109375" style="12" customWidth="1"/>
    <col min="2121" max="2304" width="9.140625" style="12"/>
    <col min="2305" max="2305" width="7" style="12" customWidth="1"/>
    <col min="2306" max="2306" width="20.5703125" style="12" customWidth="1"/>
    <col min="2307" max="2307" width="8.28515625" style="12" customWidth="1"/>
    <col min="2308" max="2310" width="5.5703125" style="12" customWidth="1"/>
    <col min="2311" max="2311" width="5.85546875" style="12" customWidth="1"/>
    <col min="2312" max="2312" width="5.5703125" style="12" customWidth="1"/>
    <col min="2313" max="2313" width="5.85546875" style="12" customWidth="1"/>
    <col min="2314" max="2315" width="5.5703125" style="12" customWidth="1"/>
    <col min="2316" max="2316" width="5.85546875" style="12" customWidth="1"/>
    <col min="2317" max="2317" width="5.5703125" style="12" customWidth="1"/>
    <col min="2318" max="2318" width="6" style="12" customWidth="1"/>
    <col min="2319" max="2319" width="7.140625" style="12" customWidth="1"/>
    <col min="2320" max="2320" width="2.42578125" style="12" customWidth="1"/>
    <col min="2321" max="2327" width="5.5703125" style="12" customWidth="1"/>
    <col min="2328" max="2328" width="5.7109375" style="12" customWidth="1"/>
    <col min="2329" max="2329" width="7" style="12" customWidth="1"/>
    <col min="2330" max="2332" width="5.5703125" style="12" customWidth="1"/>
    <col min="2333" max="2333" width="5.7109375" style="12" customWidth="1"/>
    <col min="2334" max="2334" width="7" style="12" customWidth="1"/>
    <col min="2335" max="2335" width="5.5703125" style="12" customWidth="1"/>
    <col min="2336" max="2337" width="3.7109375" style="12" customWidth="1"/>
    <col min="2338" max="2338" width="5.28515625" style="12" customWidth="1"/>
    <col min="2339" max="2339" width="6.7109375" style="12" customWidth="1"/>
    <col min="2340" max="2342" width="3.7109375" style="12" customWidth="1"/>
    <col min="2343" max="2343" width="5.28515625" style="12" customWidth="1"/>
    <col min="2344" max="2344" width="6.7109375" style="12" customWidth="1"/>
    <col min="2345" max="2347" width="3.7109375" style="12" customWidth="1"/>
    <col min="2348" max="2348" width="5.28515625" style="12" customWidth="1"/>
    <col min="2349" max="2349" width="6.7109375" style="12" customWidth="1"/>
    <col min="2350" max="2352" width="3.7109375" style="12" customWidth="1"/>
    <col min="2353" max="2353" width="5.28515625" style="12" customWidth="1"/>
    <col min="2354" max="2354" width="6.7109375" style="12" customWidth="1"/>
    <col min="2355" max="2357" width="3.7109375" style="12" customWidth="1"/>
    <col min="2358" max="2358" width="5.28515625" style="12" customWidth="1"/>
    <col min="2359" max="2359" width="6.7109375" style="12" customWidth="1"/>
    <col min="2360" max="2362" width="3.7109375" style="12" customWidth="1"/>
    <col min="2363" max="2363" width="5.28515625" style="12" customWidth="1"/>
    <col min="2364" max="2364" width="6.7109375" style="12" customWidth="1"/>
    <col min="2365" max="2367" width="3.7109375" style="12" customWidth="1"/>
    <col min="2368" max="2368" width="5.28515625" style="12" customWidth="1"/>
    <col min="2369" max="2369" width="6.7109375" style="12" customWidth="1"/>
    <col min="2370" max="2372" width="3.7109375" style="12" customWidth="1"/>
    <col min="2373" max="2373" width="5.28515625" style="12" customWidth="1"/>
    <col min="2374" max="2374" width="6.7109375" style="12" customWidth="1"/>
    <col min="2375" max="2375" width="3.7109375" style="12" customWidth="1"/>
    <col min="2376" max="2376" width="12.7109375" style="12" customWidth="1"/>
    <col min="2377" max="2560" width="9.140625" style="12"/>
    <col min="2561" max="2561" width="7" style="12" customWidth="1"/>
    <col min="2562" max="2562" width="20.5703125" style="12" customWidth="1"/>
    <col min="2563" max="2563" width="8.28515625" style="12" customWidth="1"/>
    <col min="2564" max="2566" width="5.5703125" style="12" customWidth="1"/>
    <col min="2567" max="2567" width="5.85546875" style="12" customWidth="1"/>
    <col min="2568" max="2568" width="5.5703125" style="12" customWidth="1"/>
    <col min="2569" max="2569" width="5.85546875" style="12" customWidth="1"/>
    <col min="2570" max="2571" width="5.5703125" style="12" customWidth="1"/>
    <col min="2572" max="2572" width="5.85546875" style="12" customWidth="1"/>
    <col min="2573" max="2573" width="5.5703125" style="12" customWidth="1"/>
    <col min="2574" max="2574" width="6" style="12" customWidth="1"/>
    <col min="2575" max="2575" width="7.140625" style="12" customWidth="1"/>
    <col min="2576" max="2576" width="2.42578125" style="12" customWidth="1"/>
    <col min="2577" max="2583" width="5.5703125" style="12" customWidth="1"/>
    <col min="2584" max="2584" width="5.7109375" style="12" customWidth="1"/>
    <col min="2585" max="2585" width="7" style="12" customWidth="1"/>
    <col min="2586" max="2588" width="5.5703125" style="12" customWidth="1"/>
    <col min="2589" max="2589" width="5.7109375" style="12" customWidth="1"/>
    <col min="2590" max="2590" width="7" style="12" customWidth="1"/>
    <col min="2591" max="2591" width="5.5703125" style="12" customWidth="1"/>
    <col min="2592" max="2593" width="3.7109375" style="12" customWidth="1"/>
    <col min="2594" max="2594" width="5.28515625" style="12" customWidth="1"/>
    <col min="2595" max="2595" width="6.7109375" style="12" customWidth="1"/>
    <col min="2596" max="2598" width="3.7109375" style="12" customWidth="1"/>
    <col min="2599" max="2599" width="5.28515625" style="12" customWidth="1"/>
    <col min="2600" max="2600" width="6.7109375" style="12" customWidth="1"/>
    <col min="2601" max="2603" width="3.7109375" style="12" customWidth="1"/>
    <col min="2604" max="2604" width="5.28515625" style="12" customWidth="1"/>
    <col min="2605" max="2605" width="6.7109375" style="12" customWidth="1"/>
    <col min="2606" max="2608" width="3.7109375" style="12" customWidth="1"/>
    <col min="2609" max="2609" width="5.28515625" style="12" customWidth="1"/>
    <col min="2610" max="2610" width="6.7109375" style="12" customWidth="1"/>
    <col min="2611" max="2613" width="3.7109375" style="12" customWidth="1"/>
    <col min="2614" max="2614" width="5.28515625" style="12" customWidth="1"/>
    <col min="2615" max="2615" width="6.7109375" style="12" customWidth="1"/>
    <col min="2616" max="2618" width="3.7109375" style="12" customWidth="1"/>
    <col min="2619" max="2619" width="5.28515625" style="12" customWidth="1"/>
    <col min="2620" max="2620" width="6.7109375" style="12" customWidth="1"/>
    <col min="2621" max="2623" width="3.7109375" style="12" customWidth="1"/>
    <col min="2624" max="2624" width="5.28515625" style="12" customWidth="1"/>
    <col min="2625" max="2625" width="6.7109375" style="12" customWidth="1"/>
    <col min="2626" max="2628" width="3.7109375" style="12" customWidth="1"/>
    <col min="2629" max="2629" width="5.28515625" style="12" customWidth="1"/>
    <col min="2630" max="2630" width="6.7109375" style="12" customWidth="1"/>
    <col min="2631" max="2631" width="3.7109375" style="12" customWidth="1"/>
    <col min="2632" max="2632" width="12.7109375" style="12" customWidth="1"/>
    <col min="2633" max="2816" width="9.140625" style="12"/>
    <col min="2817" max="2817" width="7" style="12" customWidth="1"/>
    <col min="2818" max="2818" width="20.5703125" style="12" customWidth="1"/>
    <col min="2819" max="2819" width="8.28515625" style="12" customWidth="1"/>
    <col min="2820" max="2822" width="5.5703125" style="12" customWidth="1"/>
    <col min="2823" max="2823" width="5.85546875" style="12" customWidth="1"/>
    <col min="2824" max="2824" width="5.5703125" style="12" customWidth="1"/>
    <col min="2825" max="2825" width="5.85546875" style="12" customWidth="1"/>
    <col min="2826" max="2827" width="5.5703125" style="12" customWidth="1"/>
    <col min="2828" max="2828" width="5.85546875" style="12" customWidth="1"/>
    <col min="2829" max="2829" width="5.5703125" style="12" customWidth="1"/>
    <col min="2830" max="2830" width="6" style="12" customWidth="1"/>
    <col min="2831" max="2831" width="7.140625" style="12" customWidth="1"/>
    <col min="2832" max="2832" width="2.42578125" style="12" customWidth="1"/>
    <col min="2833" max="2839" width="5.5703125" style="12" customWidth="1"/>
    <col min="2840" max="2840" width="5.7109375" style="12" customWidth="1"/>
    <col min="2841" max="2841" width="7" style="12" customWidth="1"/>
    <col min="2842" max="2844" width="5.5703125" style="12" customWidth="1"/>
    <col min="2845" max="2845" width="5.7109375" style="12" customWidth="1"/>
    <col min="2846" max="2846" width="7" style="12" customWidth="1"/>
    <col min="2847" max="2847" width="5.5703125" style="12" customWidth="1"/>
    <col min="2848" max="2849" width="3.7109375" style="12" customWidth="1"/>
    <col min="2850" max="2850" width="5.28515625" style="12" customWidth="1"/>
    <col min="2851" max="2851" width="6.7109375" style="12" customWidth="1"/>
    <col min="2852" max="2854" width="3.7109375" style="12" customWidth="1"/>
    <col min="2855" max="2855" width="5.28515625" style="12" customWidth="1"/>
    <col min="2856" max="2856" width="6.7109375" style="12" customWidth="1"/>
    <col min="2857" max="2859" width="3.7109375" style="12" customWidth="1"/>
    <col min="2860" max="2860" width="5.28515625" style="12" customWidth="1"/>
    <col min="2861" max="2861" width="6.7109375" style="12" customWidth="1"/>
    <col min="2862" max="2864" width="3.7109375" style="12" customWidth="1"/>
    <col min="2865" max="2865" width="5.28515625" style="12" customWidth="1"/>
    <col min="2866" max="2866" width="6.7109375" style="12" customWidth="1"/>
    <col min="2867" max="2869" width="3.7109375" style="12" customWidth="1"/>
    <col min="2870" max="2870" width="5.28515625" style="12" customWidth="1"/>
    <col min="2871" max="2871" width="6.7109375" style="12" customWidth="1"/>
    <col min="2872" max="2874" width="3.7109375" style="12" customWidth="1"/>
    <col min="2875" max="2875" width="5.28515625" style="12" customWidth="1"/>
    <col min="2876" max="2876" width="6.7109375" style="12" customWidth="1"/>
    <col min="2877" max="2879" width="3.7109375" style="12" customWidth="1"/>
    <col min="2880" max="2880" width="5.28515625" style="12" customWidth="1"/>
    <col min="2881" max="2881" width="6.7109375" style="12" customWidth="1"/>
    <col min="2882" max="2884" width="3.7109375" style="12" customWidth="1"/>
    <col min="2885" max="2885" width="5.28515625" style="12" customWidth="1"/>
    <col min="2886" max="2886" width="6.7109375" style="12" customWidth="1"/>
    <col min="2887" max="2887" width="3.7109375" style="12" customWidth="1"/>
    <col min="2888" max="2888" width="12.7109375" style="12" customWidth="1"/>
    <col min="2889" max="3072" width="9.140625" style="12"/>
    <col min="3073" max="3073" width="7" style="12" customWidth="1"/>
    <col min="3074" max="3074" width="20.5703125" style="12" customWidth="1"/>
    <col min="3075" max="3075" width="8.28515625" style="12" customWidth="1"/>
    <col min="3076" max="3078" width="5.5703125" style="12" customWidth="1"/>
    <col min="3079" max="3079" width="5.85546875" style="12" customWidth="1"/>
    <col min="3080" max="3080" width="5.5703125" style="12" customWidth="1"/>
    <col min="3081" max="3081" width="5.85546875" style="12" customWidth="1"/>
    <col min="3082" max="3083" width="5.5703125" style="12" customWidth="1"/>
    <col min="3084" max="3084" width="5.85546875" style="12" customWidth="1"/>
    <col min="3085" max="3085" width="5.5703125" style="12" customWidth="1"/>
    <col min="3086" max="3086" width="6" style="12" customWidth="1"/>
    <col min="3087" max="3087" width="7.140625" style="12" customWidth="1"/>
    <col min="3088" max="3088" width="2.42578125" style="12" customWidth="1"/>
    <col min="3089" max="3095" width="5.5703125" style="12" customWidth="1"/>
    <col min="3096" max="3096" width="5.7109375" style="12" customWidth="1"/>
    <col min="3097" max="3097" width="7" style="12" customWidth="1"/>
    <col min="3098" max="3100" width="5.5703125" style="12" customWidth="1"/>
    <col min="3101" max="3101" width="5.7109375" style="12" customWidth="1"/>
    <col min="3102" max="3102" width="7" style="12" customWidth="1"/>
    <col min="3103" max="3103" width="5.5703125" style="12" customWidth="1"/>
    <col min="3104" max="3105" width="3.7109375" style="12" customWidth="1"/>
    <col min="3106" max="3106" width="5.28515625" style="12" customWidth="1"/>
    <col min="3107" max="3107" width="6.7109375" style="12" customWidth="1"/>
    <col min="3108" max="3110" width="3.7109375" style="12" customWidth="1"/>
    <col min="3111" max="3111" width="5.28515625" style="12" customWidth="1"/>
    <col min="3112" max="3112" width="6.7109375" style="12" customWidth="1"/>
    <col min="3113" max="3115" width="3.7109375" style="12" customWidth="1"/>
    <col min="3116" max="3116" width="5.28515625" style="12" customWidth="1"/>
    <col min="3117" max="3117" width="6.7109375" style="12" customWidth="1"/>
    <col min="3118" max="3120" width="3.7109375" style="12" customWidth="1"/>
    <col min="3121" max="3121" width="5.28515625" style="12" customWidth="1"/>
    <col min="3122" max="3122" width="6.7109375" style="12" customWidth="1"/>
    <col min="3123" max="3125" width="3.7109375" style="12" customWidth="1"/>
    <col min="3126" max="3126" width="5.28515625" style="12" customWidth="1"/>
    <col min="3127" max="3127" width="6.7109375" style="12" customWidth="1"/>
    <col min="3128" max="3130" width="3.7109375" style="12" customWidth="1"/>
    <col min="3131" max="3131" width="5.28515625" style="12" customWidth="1"/>
    <col min="3132" max="3132" width="6.7109375" style="12" customWidth="1"/>
    <col min="3133" max="3135" width="3.7109375" style="12" customWidth="1"/>
    <col min="3136" max="3136" width="5.28515625" style="12" customWidth="1"/>
    <col min="3137" max="3137" width="6.7109375" style="12" customWidth="1"/>
    <col min="3138" max="3140" width="3.7109375" style="12" customWidth="1"/>
    <col min="3141" max="3141" width="5.28515625" style="12" customWidth="1"/>
    <col min="3142" max="3142" width="6.7109375" style="12" customWidth="1"/>
    <col min="3143" max="3143" width="3.7109375" style="12" customWidth="1"/>
    <col min="3144" max="3144" width="12.7109375" style="12" customWidth="1"/>
    <col min="3145" max="3328" width="9.140625" style="12"/>
    <col min="3329" max="3329" width="7" style="12" customWidth="1"/>
    <col min="3330" max="3330" width="20.5703125" style="12" customWidth="1"/>
    <col min="3331" max="3331" width="8.28515625" style="12" customWidth="1"/>
    <col min="3332" max="3334" width="5.5703125" style="12" customWidth="1"/>
    <col min="3335" max="3335" width="5.85546875" style="12" customWidth="1"/>
    <col min="3336" max="3336" width="5.5703125" style="12" customWidth="1"/>
    <col min="3337" max="3337" width="5.85546875" style="12" customWidth="1"/>
    <col min="3338" max="3339" width="5.5703125" style="12" customWidth="1"/>
    <col min="3340" max="3340" width="5.85546875" style="12" customWidth="1"/>
    <col min="3341" max="3341" width="5.5703125" style="12" customWidth="1"/>
    <col min="3342" max="3342" width="6" style="12" customWidth="1"/>
    <col min="3343" max="3343" width="7.140625" style="12" customWidth="1"/>
    <col min="3344" max="3344" width="2.42578125" style="12" customWidth="1"/>
    <col min="3345" max="3351" width="5.5703125" style="12" customWidth="1"/>
    <col min="3352" max="3352" width="5.7109375" style="12" customWidth="1"/>
    <col min="3353" max="3353" width="7" style="12" customWidth="1"/>
    <col min="3354" max="3356" width="5.5703125" style="12" customWidth="1"/>
    <col min="3357" max="3357" width="5.7109375" style="12" customWidth="1"/>
    <col min="3358" max="3358" width="7" style="12" customWidth="1"/>
    <col min="3359" max="3359" width="5.5703125" style="12" customWidth="1"/>
    <col min="3360" max="3361" width="3.7109375" style="12" customWidth="1"/>
    <col min="3362" max="3362" width="5.28515625" style="12" customWidth="1"/>
    <col min="3363" max="3363" width="6.7109375" style="12" customWidth="1"/>
    <col min="3364" max="3366" width="3.7109375" style="12" customWidth="1"/>
    <col min="3367" max="3367" width="5.28515625" style="12" customWidth="1"/>
    <col min="3368" max="3368" width="6.7109375" style="12" customWidth="1"/>
    <col min="3369" max="3371" width="3.7109375" style="12" customWidth="1"/>
    <col min="3372" max="3372" width="5.28515625" style="12" customWidth="1"/>
    <col min="3373" max="3373" width="6.7109375" style="12" customWidth="1"/>
    <col min="3374" max="3376" width="3.7109375" style="12" customWidth="1"/>
    <col min="3377" max="3377" width="5.28515625" style="12" customWidth="1"/>
    <col min="3378" max="3378" width="6.7109375" style="12" customWidth="1"/>
    <col min="3379" max="3381" width="3.7109375" style="12" customWidth="1"/>
    <col min="3382" max="3382" width="5.28515625" style="12" customWidth="1"/>
    <col min="3383" max="3383" width="6.7109375" style="12" customWidth="1"/>
    <col min="3384" max="3386" width="3.7109375" style="12" customWidth="1"/>
    <col min="3387" max="3387" width="5.28515625" style="12" customWidth="1"/>
    <col min="3388" max="3388" width="6.7109375" style="12" customWidth="1"/>
    <col min="3389" max="3391" width="3.7109375" style="12" customWidth="1"/>
    <col min="3392" max="3392" width="5.28515625" style="12" customWidth="1"/>
    <col min="3393" max="3393" width="6.7109375" style="12" customWidth="1"/>
    <col min="3394" max="3396" width="3.7109375" style="12" customWidth="1"/>
    <col min="3397" max="3397" width="5.28515625" style="12" customWidth="1"/>
    <col min="3398" max="3398" width="6.7109375" style="12" customWidth="1"/>
    <col min="3399" max="3399" width="3.7109375" style="12" customWidth="1"/>
    <col min="3400" max="3400" width="12.7109375" style="12" customWidth="1"/>
    <col min="3401" max="3584" width="9.140625" style="12"/>
    <col min="3585" max="3585" width="7" style="12" customWidth="1"/>
    <col min="3586" max="3586" width="20.5703125" style="12" customWidth="1"/>
    <col min="3587" max="3587" width="8.28515625" style="12" customWidth="1"/>
    <col min="3588" max="3590" width="5.5703125" style="12" customWidth="1"/>
    <col min="3591" max="3591" width="5.85546875" style="12" customWidth="1"/>
    <col min="3592" max="3592" width="5.5703125" style="12" customWidth="1"/>
    <col min="3593" max="3593" width="5.85546875" style="12" customWidth="1"/>
    <col min="3594" max="3595" width="5.5703125" style="12" customWidth="1"/>
    <col min="3596" max="3596" width="5.85546875" style="12" customWidth="1"/>
    <col min="3597" max="3597" width="5.5703125" style="12" customWidth="1"/>
    <col min="3598" max="3598" width="6" style="12" customWidth="1"/>
    <col min="3599" max="3599" width="7.140625" style="12" customWidth="1"/>
    <col min="3600" max="3600" width="2.42578125" style="12" customWidth="1"/>
    <col min="3601" max="3607" width="5.5703125" style="12" customWidth="1"/>
    <col min="3608" max="3608" width="5.7109375" style="12" customWidth="1"/>
    <col min="3609" max="3609" width="7" style="12" customWidth="1"/>
    <col min="3610" max="3612" width="5.5703125" style="12" customWidth="1"/>
    <col min="3613" max="3613" width="5.7109375" style="12" customWidth="1"/>
    <col min="3614" max="3614" width="7" style="12" customWidth="1"/>
    <col min="3615" max="3615" width="5.5703125" style="12" customWidth="1"/>
    <col min="3616" max="3617" width="3.7109375" style="12" customWidth="1"/>
    <col min="3618" max="3618" width="5.28515625" style="12" customWidth="1"/>
    <col min="3619" max="3619" width="6.7109375" style="12" customWidth="1"/>
    <col min="3620" max="3622" width="3.7109375" style="12" customWidth="1"/>
    <col min="3623" max="3623" width="5.28515625" style="12" customWidth="1"/>
    <col min="3624" max="3624" width="6.7109375" style="12" customWidth="1"/>
    <col min="3625" max="3627" width="3.7109375" style="12" customWidth="1"/>
    <col min="3628" max="3628" width="5.28515625" style="12" customWidth="1"/>
    <col min="3629" max="3629" width="6.7109375" style="12" customWidth="1"/>
    <col min="3630" max="3632" width="3.7109375" style="12" customWidth="1"/>
    <col min="3633" max="3633" width="5.28515625" style="12" customWidth="1"/>
    <col min="3634" max="3634" width="6.7109375" style="12" customWidth="1"/>
    <col min="3635" max="3637" width="3.7109375" style="12" customWidth="1"/>
    <col min="3638" max="3638" width="5.28515625" style="12" customWidth="1"/>
    <col min="3639" max="3639" width="6.7109375" style="12" customWidth="1"/>
    <col min="3640" max="3642" width="3.7109375" style="12" customWidth="1"/>
    <col min="3643" max="3643" width="5.28515625" style="12" customWidth="1"/>
    <col min="3644" max="3644" width="6.7109375" style="12" customWidth="1"/>
    <col min="3645" max="3647" width="3.7109375" style="12" customWidth="1"/>
    <col min="3648" max="3648" width="5.28515625" style="12" customWidth="1"/>
    <col min="3649" max="3649" width="6.7109375" style="12" customWidth="1"/>
    <col min="3650" max="3652" width="3.7109375" style="12" customWidth="1"/>
    <col min="3653" max="3653" width="5.28515625" style="12" customWidth="1"/>
    <col min="3654" max="3654" width="6.7109375" style="12" customWidth="1"/>
    <col min="3655" max="3655" width="3.7109375" style="12" customWidth="1"/>
    <col min="3656" max="3656" width="12.7109375" style="12" customWidth="1"/>
    <col min="3657" max="3840" width="9.140625" style="12"/>
    <col min="3841" max="3841" width="7" style="12" customWidth="1"/>
    <col min="3842" max="3842" width="20.5703125" style="12" customWidth="1"/>
    <col min="3843" max="3843" width="8.28515625" style="12" customWidth="1"/>
    <col min="3844" max="3846" width="5.5703125" style="12" customWidth="1"/>
    <col min="3847" max="3847" width="5.85546875" style="12" customWidth="1"/>
    <col min="3848" max="3848" width="5.5703125" style="12" customWidth="1"/>
    <col min="3849" max="3849" width="5.85546875" style="12" customWidth="1"/>
    <col min="3850" max="3851" width="5.5703125" style="12" customWidth="1"/>
    <col min="3852" max="3852" width="5.85546875" style="12" customWidth="1"/>
    <col min="3853" max="3853" width="5.5703125" style="12" customWidth="1"/>
    <col min="3854" max="3854" width="6" style="12" customWidth="1"/>
    <col min="3855" max="3855" width="7.140625" style="12" customWidth="1"/>
    <col min="3856" max="3856" width="2.42578125" style="12" customWidth="1"/>
    <col min="3857" max="3863" width="5.5703125" style="12" customWidth="1"/>
    <col min="3864" max="3864" width="5.7109375" style="12" customWidth="1"/>
    <col min="3865" max="3865" width="7" style="12" customWidth="1"/>
    <col min="3866" max="3868" width="5.5703125" style="12" customWidth="1"/>
    <col min="3869" max="3869" width="5.7109375" style="12" customWidth="1"/>
    <col min="3870" max="3870" width="7" style="12" customWidth="1"/>
    <col min="3871" max="3871" width="5.5703125" style="12" customWidth="1"/>
    <col min="3872" max="3873" width="3.7109375" style="12" customWidth="1"/>
    <col min="3874" max="3874" width="5.28515625" style="12" customWidth="1"/>
    <col min="3875" max="3875" width="6.7109375" style="12" customWidth="1"/>
    <col min="3876" max="3878" width="3.7109375" style="12" customWidth="1"/>
    <col min="3879" max="3879" width="5.28515625" style="12" customWidth="1"/>
    <col min="3880" max="3880" width="6.7109375" style="12" customWidth="1"/>
    <col min="3881" max="3883" width="3.7109375" style="12" customWidth="1"/>
    <col min="3884" max="3884" width="5.28515625" style="12" customWidth="1"/>
    <col min="3885" max="3885" width="6.7109375" style="12" customWidth="1"/>
    <col min="3886" max="3888" width="3.7109375" style="12" customWidth="1"/>
    <col min="3889" max="3889" width="5.28515625" style="12" customWidth="1"/>
    <col min="3890" max="3890" width="6.7109375" style="12" customWidth="1"/>
    <col min="3891" max="3893" width="3.7109375" style="12" customWidth="1"/>
    <col min="3894" max="3894" width="5.28515625" style="12" customWidth="1"/>
    <col min="3895" max="3895" width="6.7109375" style="12" customWidth="1"/>
    <col min="3896" max="3898" width="3.7109375" style="12" customWidth="1"/>
    <col min="3899" max="3899" width="5.28515625" style="12" customWidth="1"/>
    <col min="3900" max="3900" width="6.7109375" style="12" customWidth="1"/>
    <col min="3901" max="3903" width="3.7109375" style="12" customWidth="1"/>
    <col min="3904" max="3904" width="5.28515625" style="12" customWidth="1"/>
    <col min="3905" max="3905" width="6.7109375" style="12" customWidth="1"/>
    <col min="3906" max="3908" width="3.7109375" style="12" customWidth="1"/>
    <col min="3909" max="3909" width="5.28515625" style="12" customWidth="1"/>
    <col min="3910" max="3910" width="6.7109375" style="12" customWidth="1"/>
    <col min="3911" max="3911" width="3.7109375" style="12" customWidth="1"/>
    <col min="3912" max="3912" width="12.7109375" style="12" customWidth="1"/>
    <col min="3913" max="4096" width="9.140625" style="12"/>
    <col min="4097" max="4097" width="7" style="12" customWidth="1"/>
    <col min="4098" max="4098" width="20.5703125" style="12" customWidth="1"/>
    <col min="4099" max="4099" width="8.28515625" style="12" customWidth="1"/>
    <col min="4100" max="4102" width="5.5703125" style="12" customWidth="1"/>
    <col min="4103" max="4103" width="5.85546875" style="12" customWidth="1"/>
    <col min="4104" max="4104" width="5.5703125" style="12" customWidth="1"/>
    <col min="4105" max="4105" width="5.85546875" style="12" customWidth="1"/>
    <col min="4106" max="4107" width="5.5703125" style="12" customWidth="1"/>
    <col min="4108" max="4108" width="5.85546875" style="12" customWidth="1"/>
    <col min="4109" max="4109" width="5.5703125" style="12" customWidth="1"/>
    <col min="4110" max="4110" width="6" style="12" customWidth="1"/>
    <col min="4111" max="4111" width="7.140625" style="12" customWidth="1"/>
    <col min="4112" max="4112" width="2.42578125" style="12" customWidth="1"/>
    <col min="4113" max="4119" width="5.5703125" style="12" customWidth="1"/>
    <col min="4120" max="4120" width="5.7109375" style="12" customWidth="1"/>
    <col min="4121" max="4121" width="7" style="12" customWidth="1"/>
    <col min="4122" max="4124" width="5.5703125" style="12" customWidth="1"/>
    <col min="4125" max="4125" width="5.7109375" style="12" customWidth="1"/>
    <col min="4126" max="4126" width="7" style="12" customWidth="1"/>
    <col min="4127" max="4127" width="5.5703125" style="12" customWidth="1"/>
    <col min="4128" max="4129" width="3.7109375" style="12" customWidth="1"/>
    <col min="4130" max="4130" width="5.28515625" style="12" customWidth="1"/>
    <col min="4131" max="4131" width="6.7109375" style="12" customWidth="1"/>
    <col min="4132" max="4134" width="3.7109375" style="12" customWidth="1"/>
    <col min="4135" max="4135" width="5.28515625" style="12" customWidth="1"/>
    <col min="4136" max="4136" width="6.7109375" style="12" customWidth="1"/>
    <col min="4137" max="4139" width="3.7109375" style="12" customWidth="1"/>
    <col min="4140" max="4140" width="5.28515625" style="12" customWidth="1"/>
    <col min="4141" max="4141" width="6.7109375" style="12" customWidth="1"/>
    <col min="4142" max="4144" width="3.7109375" style="12" customWidth="1"/>
    <col min="4145" max="4145" width="5.28515625" style="12" customWidth="1"/>
    <col min="4146" max="4146" width="6.7109375" style="12" customWidth="1"/>
    <col min="4147" max="4149" width="3.7109375" style="12" customWidth="1"/>
    <col min="4150" max="4150" width="5.28515625" style="12" customWidth="1"/>
    <col min="4151" max="4151" width="6.7109375" style="12" customWidth="1"/>
    <col min="4152" max="4154" width="3.7109375" style="12" customWidth="1"/>
    <col min="4155" max="4155" width="5.28515625" style="12" customWidth="1"/>
    <col min="4156" max="4156" width="6.7109375" style="12" customWidth="1"/>
    <col min="4157" max="4159" width="3.7109375" style="12" customWidth="1"/>
    <col min="4160" max="4160" width="5.28515625" style="12" customWidth="1"/>
    <col min="4161" max="4161" width="6.7109375" style="12" customWidth="1"/>
    <col min="4162" max="4164" width="3.7109375" style="12" customWidth="1"/>
    <col min="4165" max="4165" width="5.28515625" style="12" customWidth="1"/>
    <col min="4166" max="4166" width="6.7109375" style="12" customWidth="1"/>
    <col min="4167" max="4167" width="3.7109375" style="12" customWidth="1"/>
    <col min="4168" max="4168" width="12.7109375" style="12" customWidth="1"/>
    <col min="4169" max="4352" width="9.140625" style="12"/>
    <col min="4353" max="4353" width="7" style="12" customWidth="1"/>
    <col min="4354" max="4354" width="20.5703125" style="12" customWidth="1"/>
    <col min="4355" max="4355" width="8.28515625" style="12" customWidth="1"/>
    <col min="4356" max="4358" width="5.5703125" style="12" customWidth="1"/>
    <col min="4359" max="4359" width="5.85546875" style="12" customWidth="1"/>
    <col min="4360" max="4360" width="5.5703125" style="12" customWidth="1"/>
    <col min="4361" max="4361" width="5.85546875" style="12" customWidth="1"/>
    <col min="4362" max="4363" width="5.5703125" style="12" customWidth="1"/>
    <col min="4364" max="4364" width="5.85546875" style="12" customWidth="1"/>
    <col min="4365" max="4365" width="5.5703125" style="12" customWidth="1"/>
    <col min="4366" max="4366" width="6" style="12" customWidth="1"/>
    <col min="4367" max="4367" width="7.140625" style="12" customWidth="1"/>
    <col min="4368" max="4368" width="2.42578125" style="12" customWidth="1"/>
    <col min="4369" max="4375" width="5.5703125" style="12" customWidth="1"/>
    <col min="4376" max="4376" width="5.7109375" style="12" customWidth="1"/>
    <col min="4377" max="4377" width="7" style="12" customWidth="1"/>
    <col min="4378" max="4380" width="5.5703125" style="12" customWidth="1"/>
    <col min="4381" max="4381" width="5.7109375" style="12" customWidth="1"/>
    <col min="4382" max="4382" width="7" style="12" customWidth="1"/>
    <col min="4383" max="4383" width="5.5703125" style="12" customWidth="1"/>
    <col min="4384" max="4385" width="3.7109375" style="12" customWidth="1"/>
    <col min="4386" max="4386" width="5.28515625" style="12" customWidth="1"/>
    <col min="4387" max="4387" width="6.7109375" style="12" customWidth="1"/>
    <col min="4388" max="4390" width="3.7109375" style="12" customWidth="1"/>
    <col min="4391" max="4391" width="5.28515625" style="12" customWidth="1"/>
    <col min="4392" max="4392" width="6.7109375" style="12" customWidth="1"/>
    <col min="4393" max="4395" width="3.7109375" style="12" customWidth="1"/>
    <col min="4396" max="4396" width="5.28515625" style="12" customWidth="1"/>
    <col min="4397" max="4397" width="6.7109375" style="12" customWidth="1"/>
    <col min="4398" max="4400" width="3.7109375" style="12" customWidth="1"/>
    <col min="4401" max="4401" width="5.28515625" style="12" customWidth="1"/>
    <col min="4402" max="4402" width="6.7109375" style="12" customWidth="1"/>
    <col min="4403" max="4405" width="3.7109375" style="12" customWidth="1"/>
    <col min="4406" max="4406" width="5.28515625" style="12" customWidth="1"/>
    <col min="4407" max="4407" width="6.7109375" style="12" customWidth="1"/>
    <col min="4408" max="4410" width="3.7109375" style="12" customWidth="1"/>
    <col min="4411" max="4411" width="5.28515625" style="12" customWidth="1"/>
    <col min="4412" max="4412" width="6.7109375" style="12" customWidth="1"/>
    <col min="4413" max="4415" width="3.7109375" style="12" customWidth="1"/>
    <col min="4416" max="4416" width="5.28515625" style="12" customWidth="1"/>
    <col min="4417" max="4417" width="6.7109375" style="12" customWidth="1"/>
    <col min="4418" max="4420" width="3.7109375" style="12" customWidth="1"/>
    <col min="4421" max="4421" width="5.28515625" style="12" customWidth="1"/>
    <col min="4422" max="4422" width="6.7109375" style="12" customWidth="1"/>
    <col min="4423" max="4423" width="3.7109375" style="12" customWidth="1"/>
    <col min="4424" max="4424" width="12.7109375" style="12" customWidth="1"/>
    <col min="4425" max="4608" width="9.140625" style="12"/>
    <col min="4609" max="4609" width="7" style="12" customWidth="1"/>
    <col min="4610" max="4610" width="20.5703125" style="12" customWidth="1"/>
    <col min="4611" max="4611" width="8.28515625" style="12" customWidth="1"/>
    <col min="4612" max="4614" width="5.5703125" style="12" customWidth="1"/>
    <col min="4615" max="4615" width="5.85546875" style="12" customWidth="1"/>
    <col min="4616" max="4616" width="5.5703125" style="12" customWidth="1"/>
    <col min="4617" max="4617" width="5.85546875" style="12" customWidth="1"/>
    <col min="4618" max="4619" width="5.5703125" style="12" customWidth="1"/>
    <col min="4620" max="4620" width="5.85546875" style="12" customWidth="1"/>
    <col min="4621" max="4621" width="5.5703125" style="12" customWidth="1"/>
    <col min="4622" max="4622" width="6" style="12" customWidth="1"/>
    <col min="4623" max="4623" width="7.140625" style="12" customWidth="1"/>
    <col min="4624" max="4624" width="2.42578125" style="12" customWidth="1"/>
    <col min="4625" max="4631" width="5.5703125" style="12" customWidth="1"/>
    <col min="4632" max="4632" width="5.7109375" style="12" customWidth="1"/>
    <col min="4633" max="4633" width="7" style="12" customWidth="1"/>
    <col min="4634" max="4636" width="5.5703125" style="12" customWidth="1"/>
    <col min="4637" max="4637" width="5.7109375" style="12" customWidth="1"/>
    <col min="4638" max="4638" width="7" style="12" customWidth="1"/>
    <col min="4639" max="4639" width="5.5703125" style="12" customWidth="1"/>
    <col min="4640" max="4641" width="3.7109375" style="12" customWidth="1"/>
    <col min="4642" max="4642" width="5.28515625" style="12" customWidth="1"/>
    <col min="4643" max="4643" width="6.7109375" style="12" customWidth="1"/>
    <col min="4644" max="4646" width="3.7109375" style="12" customWidth="1"/>
    <col min="4647" max="4647" width="5.28515625" style="12" customWidth="1"/>
    <col min="4648" max="4648" width="6.7109375" style="12" customWidth="1"/>
    <col min="4649" max="4651" width="3.7109375" style="12" customWidth="1"/>
    <col min="4652" max="4652" width="5.28515625" style="12" customWidth="1"/>
    <col min="4653" max="4653" width="6.7109375" style="12" customWidth="1"/>
    <col min="4654" max="4656" width="3.7109375" style="12" customWidth="1"/>
    <col min="4657" max="4657" width="5.28515625" style="12" customWidth="1"/>
    <col min="4658" max="4658" width="6.7109375" style="12" customWidth="1"/>
    <col min="4659" max="4661" width="3.7109375" style="12" customWidth="1"/>
    <col min="4662" max="4662" width="5.28515625" style="12" customWidth="1"/>
    <col min="4663" max="4663" width="6.7109375" style="12" customWidth="1"/>
    <col min="4664" max="4666" width="3.7109375" style="12" customWidth="1"/>
    <col min="4667" max="4667" width="5.28515625" style="12" customWidth="1"/>
    <col min="4668" max="4668" width="6.7109375" style="12" customWidth="1"/>
    <col min="4669" max="4671" width="3.7109375" style="12" customWidth="1"/>
    <col min="4672" max="4672" width="5.28515625" style="12" customWidth="1"/>
    <col min="4673" max="4673" width="6.7109375" style="12" customWidth="1"/>
    <col min="4674" max="4676" width="3.7109375" style="12" customWidth="1"/>
    <col min="4677" max="4677" width="5.28515625" style="12" customWidth="1"/>
    <col min="4678" max="4678" width="6.7109375" style="12" customWidth="1"/>
    <col min="4679" max="4679" width="3.7109375" style="12" customWidth="1"/>
    <col min="4680" max="4680" width="12.7109375" style="12" customWidth="1"/>
    <col min="4681" max="4864" width="9.140625" style="12"/>
    <col min="4865" max="4865" width="7" style="12" customWidth="1"/>
    <col min="4866" max="4866" width="20.5703125" style="12" customWidth="1"/>
    <col min="4867" max="4867" width="8.28515625" style="12" customWidth="1"/>
    <col min="4868" max="4870" width="5.5703125" style="12" customWidth="1"/>
    <col min="4871" max="4871" width="5.85546875" style="12" customWidth="1"/>
    <col min="4872" max="4872" width="5.5703125" style="12" customWidth="1"/>
    <col min="4873" max="4873" width="5.85546875" style="12" customWidth="1"/>
    <col min="4874" max="4875" width="5.5703125" style="12" customWidth="1"/>
    <col min="4876" max="4876" width="5.85546875" style="12" customWidth="1"/>
    <col min="4877" max="4877" width="5.5703125" style="12" customWidth="1"/>
    <col min="4878" max="4878" width="6" style="12" customWidth="1"/>
    <col min="4879" max="4879" width="7.140625" style="12" customWidth="1"/>
    <col min="4880" max="4880" width="2.42578125" style="12" customWidth="1"/>
    <col min="4881" max="4887" width="5.5703125" style="12" customWidth="1"/>
    <col min="4888" max="4888" width="5.7109375" style="12" customWidth="1"/>
    <col min="4889" max="4889" width="7" style="12" customWidth="1"/>
    <col min="4890" max="4892" width="5.5703125" style="12" customWidth="1"/>
    <col min="4893" max="4893" width="5.7109375" style="12" customWidth="1"/>
    <col min="4894" max="4894" width="7" style="12" customWidth="1"/>
    <col min="4895" max="4895" width="5.5703125" style="12" customWidth="1"/>
    <col min="4896" max="4897" width="3.7109375" style="12" customWidth="1"/>
    <col min="4898" max="4898" width="5.28515625" style="12" customWidth="1"/>
    <col min="4899" max="4899" width="6.7109375" style="12" customWidth="1"/>
    <col min="4900" max="4902" width="3.7109375" style="12" customWidth="1"/>
    <col min="4903" max="4903" width="5.28515625" style="12" customWidth="1"/>
    <col min="4904" max="4904" width="6.7109375" style="12" customWidth="1"/>
    <col min="4905" max="4907" width="3.7109375" style="12" customWidth="1"/>
    <col min="4908" max="4908" width="5.28515625" style="12" customWidth="1"/>
    <col min="4909" max="4909" width="6.7109375" style="12" customWidth="1"/>
    <col min="4910" max="4912" width="3.7109375" style="12" customWidth="1"/>
    <col min="4913" max="4913" width="5.28515625" style="12" customWidth="1"/>
    <col min="4914" max="4914" width="6.7109375" style="12" customWidth="1"/>
    <col min="4915" max="4917" width="3.7109375" style="12" customWidth="1"/>
    <col min="4918" max="4918" width="5.28515625" style="12" customWidth="1"/>
    <col min="4919" max="4919" width="6.7109375" style="12" customWidth="1"/>
    <col min="4920" max="4922" width="3.7109375" style="12" customWidth="1"/>
    <col min="4923" max="4923" width="5.28515625" style="12" customWidth="1"/>
    <col min="4924" max="4924" width="6.7109375" style="12" customWidth="1"/>
    <col min="4925" max="4927" width="3.7109375" style="12" customWidth="1"/>
    <col min="4928" max="4928" width="5.28515625" style="12" customWidth="1"/>
    <col min="4929" max="4929" width="6.7109375" style="12" customWidth="1"/>
    <col min="4930" max="4932" width="3.7109375" style="12" customWidth="1"/>
    <col min="4933" max="4933" width="5.28515625" style="12" customWidth="1"/>
    <col min="4934" max="4934" width="6.7109375" style="12" customWidth="1"/>
    <col min="4935" max="4935" width="3.7109375" style="12" customWidth="1"/>
    <col min="4936" max="4936" width="12.7109375" style="12" customWidth="1"/>
    <col min="4937" max="5120" width="9.140625" style="12"/>
    <col min="5121" max="5121" width="7" style="12" customWidth="1"/>
    <col min="5122" max="5122" width="20.5703125" style="12" customWidth="1"/>
    <col min="5123" max="5123" width="8.28515625" style="12" customWidth="1"/>
    <col min="5124" max="5126" width="5.5703125" style="12" customWidth="1"/>
    <col min="5127" max="5127" width="5.85546875" style="12" customWidth="1"/>
    <col min="5128" max="5128" width="5.5703125" style="12" customWidth="1"/>
    <col min="5129" max="5129" width="5.85546875" style="12" customWidth="1"/>
    <col min="5130" max="5131" width="5.5703125" style="12" customWidth="1"/>
    <col min="5132" max="5132" width="5.85546875" style="12" customWidth="1"/>
    <col min="5133" max="5133" width="5.5703125" style="12" customWidth="1"/>
    <col min="5134" max="5134" width="6" style="12" customWidth="1"/>
    <col min="5135" max="5135" width="7.140625" style="12" customWidth="1"/>
    <col min="5136" max="5136" width="2.42578125" style="12" customWidth="1"/>
    <col min="5137" max="5143" width="5.5703125" style="12" customWidth="1"/>
    <col min="5144" max="5144" width="5.7109375" style="12" customWidth="1"/>
    <col min="5145" max="5145" width="7" style="12" customWidth="1"/>
    <col min="5146" max="5148" width="5.5703125" style="12" customWidth="1"/>
    <col min="5149" max="5149" width="5.7109375" style="12" customWidth="1"/>
    <col min="5150" max="5150" width="7" style="12" customWidth="1"/>
    <col min="5151" max="5151" width="5.5703125" style="12" customWidth="1"/>
    <col min="5152" max="5153" width="3.7109375" style="12" customWidth="1"/>
    <col min="5154" max="5154" width="5.28515625" style="12" customWidth="1"/>
    <col min="5155" max="5155" width="6.7109375" style="12" customWidth="1"/>
    <col min="5156" max="5158" width="3.7109375" style="12" customWidth="1"/>
    <col min="5159" max="5159" width="5.28515625" style="12" customWidth="1"/>
    <col min="5160" max="5160" width="6.7109375" style="12" customWidth="1"/>
    <col min="5161" max="5163" width="3.7109375" style="12" customWidth="1"/>
    <col min="5164" max="5164" width="5.28515625" style="12" customWidth="1"/>
    <col min="5165" max="5165" width="6.7109375" style="12" customWidth="1"/>
    <col min="5166" max="5168" width="3.7109375" style="12" customWidth="1"/>
    <col min="5169" max="5169" width="5.28515625" style="12" customWidth="1"/>
    <col min="5170" max="5170" width="6.7109375" style="12" customWidth="1"/>
    <col min="5171" max="5173" width="3.7109375" style="12" customWidth="1"/>
    <col min="5174" max="5174" width="5.28515625" style="12" customWidth="1"/>
    <col min="5175" max="5175" width="6.7109375" style="12" customWidth="1"/>
    <col min="5176" max="5178" width="3.7109375" style="12" customWidth="1"/>
    <col min="5179" max="5179" width="5.28515625" style="12" customWidth="1"/>
    <col min="5180" max="5180" width="6.7109375" style="12" customWidth="1"/>
    <col min="5181" max="5183" width="3.7109375" style="12" customWidth="1"/>
    <col min="5184" max="5184" width="5.28515625" style="12" customWidth="1"/>
    <col min="5185" max="5185" width="6.7109375" style="12" customWidth="1"/>
    <col min="5186" max="5188" width="3.7109375" style="12" customWidth="1"/>
    <col min="5189" max="5189" width="5.28515625" style="12" customWidth="1"/>
    <col min="5190" max="5190" width="6.7109375" style="12" customWidth="1"/>
    <col min="5191" max="5191" width="3.7109375" style="12" customWidth="1"/>
    <col min="5192" max="5192" width="12.7109375" style="12" customWidth="1"/>
    <col min="5193" max="5376" width="9.140625" style="12"/>
    <col min="5377" max="5377" width="7" style="12" customWidth="1"/>
    <col min="5378" max="5378" width="20.5703125" style="12" customWidth="1"/>
    <col min="5379" max="5379" width="8.28515625" style="12" customWidth="1"/>
    <col min="5380" max="5382" width="5.5703125" style="12" customWidth="1"/>
    <col min="5383" max="5383" width="5.85546875" style="12" customWidth="1"/>
    <col min="5384" max="5384" width="5.5703125" style="12" customWidth="1"/>
    <col min="5385" max="5385" width="5.85546875" style="12" customWidth="1"/>
    <col min="5386" max="5387" width="5.5703125" style="12" customWidth="1"/>
    <col min="5388" max="5388" width="5.85546875" style="12" customWidth="1"/>
    <col min="5389" max="5389" width="5.5703125" style="12" customWidth="1"/>
    <col min="5390" max="5390" width="6" style="12" customWidth="1"/>
    <col min="5391" max="5391" width="7.140625" style="12" customWidth="1"/>
    <col min="5392" max="5392" width="2.42578125" style="12" customWidth="1"/>
    <col min="5393" max="5399" width="5.5703125" style="12" customWidth="1"/>
    <col min="5400" max="5400" width="5.7109375" style="12" customWidth="1"/>
    <col min="5401" max="5401" width="7" style="12" customWidth="1"/>
    <col min="5402" max="5404" width="5.5703125" style="12" customWidth="1"/>
    <col min="5405" max="5405" width="5.7109375" style="12" customWidth="1"/>
    <col min="5406" max="5406" width="7" style="12" customWidth="1"/>
    <col min="5407" max="5407" width="5.5703125" style="12" customWidth="1"/>
    <col min="5408" max="5409" width="3.7109375" style="12" customWidth="1"/>
    <col min="5410" max="5410" width="5.28515625" style="12" customWidth="1"/>
    <col min="5411" max="5411" width="6.7109375" style="12" customWidth="1"/>
    <col min="5412" max="5414" width="3.7109375" style="12" customWidth="1"/>
    <col min="5415" max="5415" width="5.28515625" style="12" customWidth="1"/>
    <col min="5416" max="5416" width="6.7109375" style="12" customWidth="1"/>
    <col min="5417" max="5419" width="3.7109375" style="12" customWidth="1"/>
    <col min="5420" max="5420" width="5.28515625" style="12" customWidth="1"/>
    <col min="5421" max="5421" width="6.7109375" style="12" customWidth="1"/>
    <col min="5422" max="5424" width="3.7109375" style="12" customWidth="1"/>
    <col min="5425" max="5425" width="5.28515625" style="12" customWidth="1"/>
    <col min="5426" max="5426" width="6.7109375" style="12" customWidth="1"/>
    <col min="5427" max="5429" width="3.7109375" style="12" customWidth="1"/>
    <col min="5430" max="5430" width="5.28515625" style="12" customWidth="1"/>
    <col min="5431" max="5431" width="6.7109375" style="12" customWidth="1"/>
    <col min="5432" max="5434" width="3.7109375" style="12" customWidth="1"/>
    <col min="5435" max="5435" width="5.28515625" style="12" customWidth="1"/>
    <col min="5436" max="5436" width="6.7109375" style="12" customWidth="1"/>
    <col min="5437" max="5439" width="3.7109375" style="12" customWidth="1"/>
    <col min="5440" max="5440" width="5.28515625" style="12" customWidth="1"/>
    <col min="5441" max="5441" width="6.7109375" style="12" customWidth="1"/>
    <col min="5442" max="5444" width="3.7109375" style="12" customWidth="1"/>
    <col min="5445" max="5445" width="5.28515625" style="12" customWidth="1"/>
    <col min="5446" max="5446" width="6.7109375" style="12" customWidth="1"/>
    <col min="5447" max="5447" width="3.7109375" style="12" customWidth="1"/>
    <col min="5448" max="5448" width="12.7109375" style="12" customWidth="1"/>
    <col min="5449" max="5632" width="9.140625" style="12"/>
    <col min="5633" max="5633" width="7" style="12" customWidth="1"/>
    <col min="5634" max="5634" width="20.5703125" style="12" customWidth="1"/>
    <col min="5635" max="5635" width="8.28515625" style="12" customWidth="1"/>
    <col min="5636" max="5638" width="5.5703125" style="12" customWidth="1"/>
    <col min="5639" max="5639" width="5.85546875" style="12" customWidth="1"/>
    <col min="5640" max="5640" width="5.5703125" style="12" customWidth="1"/>
    <col min="5641" max="5641" width="5.85546875" style="12" customWidth="1"/>
    <col min="5642" max="5643" width="5.5703125" style="12" customWidth="1"/>
    <col min="5644" max="5644" width="5.85546875" style="12" customWidth="1"/>
    <col min="5645" max="5645" width="5.5703125" style="12" customWidth="1"/>
    <col min="5646" max="5646" width="6" style="12" customWidth="1"/>
    <col min="5647" max="5647" width="7.140625" style="12" customWidth="1"/>
    <col min="5648" max="5648" width="2.42578125" style="12" customWidth="1"/>
    <col min="5649" max="5655" width="5.5703125" style="12" customWidth="1"/>
    <col min="5656" max="5656" width="5.7109375" style="12" customWidth="1"/>
    <col min="5657" max="5657" width="7" style="12" customWidth="1"/>
    <col min="5658" max="5660" width="5.5703125" style="12" customWidth="1"/>
    <col min="5661" max="5661" width="5.7109375" style="12" customWidth="1"/>
    <col min="5662" max="5662" width="7" style="12" customWidth="1"/>
    <col min="5663" max="5663" width="5.5703125" style="12" customWidth="1"/>
    <col min="5664" max="5665" width="3.7109375" style="12" customWidth="1"/>
    <col min="5666" max="5666" width="5.28515625" style="12" customWidth="1"/>
    <col min="5667" max="5667" width="6.7109375" style="12" customWidth="1"/>
    <col min="5668" max="5670" width="3.7109375" style="12" customWidth="1"/>
    <col min="5671" max="5671" width="5.28515625" style="12" customWidth="1"/>
    <col min="5672" max="5672" width="6.7109375" style="12" customWidth="1"/>
    <col min="5673" max="5675" width="3.7109375" style="12" customWidth="1"/>
    <col min="5676" max="5676" width="5.28515625" style="12" customWidth="1"/>
    <col min="5677" max="5677" width="6.7109375" style="12" customWidth="1"/>
    <col min="5678" max="5680" width="3.7109375" style="12" customWidth="1"/>
    <col min="5681" max="5681" width="5.28515625" style="12" customWidth="1"/>
    <col min="5682" max="5682" width="6.7109375" style="12" customWidth="1"/>
    <col min="5683" max="5685" width="3.7109375" style="12" customWidth="1"/>
    <col min="5686" max="5686" width="5.28515625" style="12" customWidth="1"/>
    <col min="5687" max="5687" width="6.7109375" style="12" customWidth="1"/>
    <col min="5688" max="5690" width="3.7109375" style="12" customWidth="1"/>
    <col min="5691" max="5691" width="5.28515625" style="12" customWidth="1"/>
    <col min="5692" max="5692" width="6.7109375" style="12" customWidth="1"/>
    <col min="5693" max="5695" width="3.7109375" style="12" customWidth="1"/>
    <col min="5696" max="5696" width="5.28515625" style="12" customWidth="1"/>
    <col min="5697" max="5697" width="6.7109375" style="12" customWidth="1"/>
    <col min="5698" max="5700" width="3.7109375" style="12" customWidth="1"/>
    <col min="5701" max="5701" width="5.28515625" style="12" customWidth="1"/>
    <col min="5702" max="5702" width="6.7109375" style="12" customWidth="1"/>
    <col min="5703" max="5703" width="3.7109375" style="12" customWidth="1"/>
    <col min="5704" max="5704" width="12.7109375" style="12" customWidth="1"/>
    <col min="5705" max="5888" width="9.140625" style="12"/>
    <col min="5889" max="5889" width="7" style="12" customWidth="1"/>
    <col min="5890" max="5890" width="20.5703125" style="12" customWidth="1"/>
    <col min="5891" max="5891" width="8.28515625" style="12" customWidth="1"/>
    <col min="5892" max="5894" width="5.5703125" style="12" customWidth="1"/>
    <col min="5895" max="5895" width="5.85546875" style="12" customWidth="1"/>
    <col min="5896" max="5896" width="5.5703125" style="12" customWidth="1"/>
    <col min="5897" max="5897" width="5.85546875" style="12" customWidth="1"/>
    <col min="5898" max="5899" width="5.5703125" style="12" customWidth="1"/>
    <col min="5900" max="5900" width="5.85546875" style="12" customWidth="1"/>
    <col min="5901" max="5901" width="5.5703125" style="12" customWidth="1"/>
    <col min="5902" max="5902" width="6" style="12" customWidth="1"/>
    <col min="5903" max="5903" width="7.140625" style="12" customWidth="1"/>
    <col min="5904" max="5904" width="2.42578125" style="12" customWidth="1"/>
    <col min="5905" max="5911" width="5.5703125" style="12" customWidth="1"/>
    <col min="5912" max="5912" width="5.7109375" style="12" customWidth="1"/>
    <col min="5913" max="5913" width="7" style="12" customWidth="1"/>
    <col min="5914" max="5916" width="5.5703125" style="12" customWidth="1"/>
    <col min="5917" max="5917" width="5.7109375" style="12" customWidth="1"/>
    <col min="5918" max="5918" width="7" style="12" customWidth="1"/>
    <col min="5919" max="5919" width="5.5703125" style="12" customWidth="1"/>
    <col min="5920" max="5921" width="3.7109375" style="12" customWidth="1"/>
    <col min="5922" max="5922" width="5.28515625" style="12" customWidth="1"/>
    <col min="5923" max="5923" width="6.7109375" style="12" customWidth="1"/>
    <col min="5924" max="5926" width="3.7109375" style="12" customWidth="1"/>
    <col min="5927" max="5927" width="5.28515625" style="12" customWidth="1"/>
    <col min="5928" max="5928" width="6.7109375" style="12" customWidth="1"/>
    <col min="5929" max="5931" width="3.7109375" style="12" customWidth="1"/>
    <col min="5932" max="5932" width="5.28515625" style="12" customWidth="1"/>
    <col min="5933" max="5933" width="6.7109375" style="12" customWidth="1"/>
    <col min="5934" max="5936" width="3.7109375" style="12" customWidth="1"/>
    <col min="5937" max="5937" width="5.28515625" style="12" customWidth="1"/>
    <col min="5938" max="5938" width="6.7109375" style="12" customWidth="1"/>
    <col min="5939" max="5941" width="3.7109375" style="12" customWidth="1"/>
    <col min="5942" max="5942" width="5.28515625" style="12" customWidth="1"/>
    <col min="5943" max="5943" width="6.7109375" style="12" customWidth="1"/>
    <col min="5944" max="5946" width="3.7109375" style="12" customWidth="1"/>
    <col min="5947" max="5947" width="5.28515625" style="12" customWidth="1"/>
    <col min="5948" max="5948" width="6.7109375" style="12" customWidth="1"/>
    <col min="5949" max="5951" width="3.7109375" style="12" customWidth="1"/>
    <col min="5952" max="5952" width="5.28515625" style="12" customWidth="1"/>
    <col min="5953" max="5953" width="6.7109375" style="12" customWidth="1"/>
    <col min="5954" max="5956" width="3.7109375" style="12" customWidth="1"/>
    <col min="5957" max="5957" width="5.28515625" style="12" customWidth="1"/>
    <col min="5958" max="5958" width="6.7109375" style="12" customWidth="1"/>
    <col min="5959" max="5959" width="3.7109375" style="12" customWidth="1"/>
    <col min="5960" max="5960" width="12.7109375" style="12" customWidth="1"/>
    <col min="5961" max="6144" width="9.140625" style="12"/>
    <col min="6145" max="6145" width="7" style="12" customWidth="1"/>
    <col min="6146" max="6146" width="20.5703125" style="12" customWidth="1"/>
    <col min="6147" max="6147" width="8.28515625" style="12" customWidth="1"/>
    <col min="6148" max="6150" width="5.5703125" style="12" customWidth="1"/>
    <col min="6151" max="6151" width="5.85546875" style="12" customWidth="1"/>
    <col min="6152" max="6152" width="5.5703125" style="12" customWidth="1"/>
    <col min="6153" max="6153" width="5.85546875" style="12" customWidth="1"/>
    <col min="6154" max="6155" width="5.5703125" style="12" customWidth="1"/>
    <col min="6156" max="6156" width="5.85546875" style="12" customWidth="1"/>
    <col min="6157" max="6157" width="5.5703125" style="12" customWidth="1"/>
    <col min="6158" max="6158" width="6" style="12" customWidth="1"/>
    <col min="6159" max="6159" width="7.140625" style="12" customWidth="1"/>
    <col min="6160" max="6160" width="2.42578125" style="12" customWidth="1"/>
    <col min="6161" max="6167" width="5.5703125" style="12" customWidth="1"/>
    <col min="6168" max="6168" width="5.7109375" style="12" customWidth="1"/>
    <col min="6169" max="6169" width="7" style="12" customWidth="1"/>
    <col min="6170" max="6172" width="5.5703125" style="12" customWidth="1"/>
    <col min="6173" max="6173" width="5.7109375" style="12" customWidth="1"/>
    <col min="6174" max="6174" width="7" style="12" customWidth="1"/>
    <col min="6175" max="6175" width="5.5703125" style="12" customWidth="1"/>
    <col min="6176" max="6177" width="3.7109375" style="12" customWidth="1"/>
    <col min="6178" max="6178" width="5.28515625" style="12" customWidth="1"/>
    <col min="6179" max="6179" width="6.7109375" style="12" customWidth="1"/>
    <col min="6180" max="6182" width="3.7109375" style="12" customWidth="1"/>
    <col min="6183" max="6183" width="5.28515625" style="12" customWidth="1"/>
    <col min="6184" max="6184" width="6.7109375" style="12" customWidth="1"/>
    <col min="6185" max="6187" width="3.7109375" style="12" customWidth="1"/>
    <col min="6188" max="6188" width="5.28515625" style="12" customWidth="1"/>
    <col min="6189" max="6189" width="6.7109375" style="12" customWidth="1"/>
    <col min="6190" max="6192" width="3.7109375" style="12" customWidth="1"/>
    <col min="6193" max="6193" width="5.28515625" style="12" customWidth="1"/>
    <col min="6194" max="6194" width="6.7109375" style="12" customWidth="1"/>
    <col min="6195" max="6197" width="3.7109375" style="12" customWidth="1"/>
    <col min="6198" max="6198" width="5.28515625" style="12" customWidth="1"/>
    <col min="6199" max="6199" width="6.7109375" style="12" customWidth="1"/>
    <col min="6200" max="6202" width="3.7109375" style="12" customWidth="1"/>
    <col min="6203" max="6203" width="5.28515625" style="12" customWidth="1"/>
    <col min="6204" max="6204" width="6.7109375" style="12" customWidth="1"/>
    <col min="6205" max="6207" width="3.7109375" style="12" customWidth="1"/>
    <col min="6208" max="6208" width="5.28515625" style="12" customWidth="1"/>
    <col min="6209" max="6209" width="6.7109375" style="12" customWidth="1"/>
    <col min="6210" max="6212" width="3.7109375" style="12" customWidth="1"/>
    <col min="6213" max="6213" width="5.28515625" style="12" customWidth="1"/>
    <col min="6214" max="6214" width="6.7109375" style="12" customWidth="1"/>
    <col min="6215" max="6215" width="3.7109375" style="12" customWidth="1"/>
    <col min="6216" max="6216" width="12.7109375" style="12" customWidth="1"/>
    <col min="6217" max="6400" width="9.140625" style="12"/>
    <col min="6401" max="6401" width="7" style="12" customWidth="1"/>
    <col min="6402" max="6402" width="20.5703125" style="12" customWidth="1"/>
    <col min="6403" max="6403" width="8.28515625" style="12" customWidth="1"/>
    <col min="6404" max="6406" width="5.5703125" style="12" customWidth="1"/>
    <col min="6407" max="6407" width="5.85546875" style="12" customWidth="1"/>
    <col min="6408" max="6408" width="5.5703125" style="12" customWidth="1"/>
    <col min="6409" max="6409" width="5.85546875" style="12" customWidth="1"/>
    <col min="6410" max="6411" width="5.5703125" style="12" customWidth="1"/>
    <col min="6412" max="6412" width="5.85546875" style="12" customWidth="1"/>
    <col min="6413" max="6413" width="5.5703125" style="12" customWidth="1"/>
    <col min="6414" max="6414" width="6" style="12" customWidth="1"/>
    <col min="6415" max="6415" width="7.140625" style="12" customWidth="1"/>
    <col min="6416" max="6416" width="2.42578125" style="12" customWidth="1"/>
    <col min="6417" max="6423" width="5.5703125" style="12" customWidth="1"/>
    <col min="6424" max="6424" width="5.7109375" style="12" customWidth="1"/>
    <col min="6425" max="6425" width="7" style="12" customWidth="1"/>
    <col min="6426" max="6428" width="5.5703125" style="12" customWidth="1"/>
    <col min="6429" max="6429" width="5.7109375" style="12" customWidth="1"/>
    <col min="6430" max="6430" width="7" style="12" customWidth="1"/>
    <col min="6431" max="6431" width="5.5703125" style="12" customWidth="1"/>
    <col min="6432" max="6433" width="3.7109375" style="12" customWidth="1"/>
    <col min="6434" max="6434" width="5.28515625" style="12" customWidth="1"/>
    <col min="6435" max="6435" width="6.7109375" style="12" customWidth="1"/>
    <col min="6436" max="6438" width="3.7109375" style="12" customWidth="1"/>
    <col min="6439" max="6439" width="5.28515625" style="12" customWidth="1"/>
    <col min="6440" max="6440" width="6.7109375" style="12" customWidth="1"/>
    <col min="6441" max="6443" width="3.7109375" style="12" customWidth="1"/>
    <col min="6444" max="6444" width="5.28515625" style="12" customWidth="1"/>
    <col min="6445" max="6445" width="6.7109375" style="12" customWidth="1"/>
    <col min="6446" max="6448" width="3.7109375" style="12" customWidth="1"/>
    <col min="6449" max="6449" width="5.28515625" style="12" customWidth="1"/>
    <col min="6450" max="6450" width="6.7109375" style="12" customWidth="1"/>
    <col min="6451" max="6453" width="3.7109375" style="12" customWidth="1"/>
    <col min="6454" max="6454" width="5.28515625" style="12" customWidth="1"/>
    <col min="6455" max="6455" width="6.7109375" style="12" customWidth="1"/>
    <col min="6456" max="6458" width="3.7109375" style="12" customWidth="1"/>
    <col min="6459" max="6459" width="5.28515625" style="12" customWidth="1"/>
    <col min="6460" max="6460" width="6.7109375" style="12" customWidth="1"/>
    <col min="6461" max="6463" width="3.7109375" style="12" customWidth="1"/>
    <col min="6464" max="6464" width="5.28515625" style="12" customWidth="1"/>
    <col min="6465" max="6465" width="6.7109375" style="12" customWidth="1"/>
    <col min="6466" max="6468" width="3.7109375" style="12" customWidth="1"/>
    <col min="6469" max="6469" width="5.28515625" style="12" customWidth="1"/>
    <col min="6470" max="6470" width="6.7109375" style="12" customWidth="1"/>
    <col min="6471" max="6471" width="3.7109375" style="12" customWidth="1"/>
    <col min="6472" max="6472" width="12.7109375" style="12" customWidth="1"/>
    <col min="6473" max="6656" width="9.140625" style="12"/>
    <col min="6657" max="6657" width="7" style="12" customWidth="1"/>
    <col min="6658" max="6658" width="20.5703125" style="12" customWidth="1"/>
    <col min="6659" max="6659" width="8.28515625" style="12" customWidth="1"/>
    <col min="6660" max="6662" width="5.5703125" style="12" customWidth="1"/>
    <col min="6663" max="6663" width="5.85546875" style="12" customWidth="1"/>
    <col min="6664" max="6664" width="5.5703125" style="12" customWidth="1"/>
    <col min="6665" max="6665" width="5.85546875" style="12" customWidth="1"/>
    <col min="6666" max="6667" width="5.5703125" style="12" customWidth="1"/>
    <col min="6668" max="6668" width="5.85546875" style="12" customWidth="1"/>
    <col min="6669" max="6669" width="5.5703125" style="12" customWidth="1"/>
    <col min="6670" max="6670" width="6" style="12" customWidth="1"/>
    <col min="6671" max="6671" width="7.140625" style="12" customWidth="1"/>
    <col min="6672" max="6672" width="2.42578125" style="12" customWidth="1"/>
    <col min="6673" max="6679" width="5.5703125" style="12" customWidth="1"/>
    <col min="6680" max="6680" width="5.7109375" style="12" customWidth="1"/>
    <col min="6681" max="6681" width="7" style="12" customWidth="1"/>
    <col min="6682" max="6684" width="5.5703125" style="12" customWidth="1"/>
    <col min="6685" max="6685" width="5.7109375" style="12" customWidth="1"/>
    <col min="6686" max="6686" width="7" style="12" customWidth="1"/>
    <col min="6687" max="6687" width="5.5703125" style="12" customWidth="1"/>
    <col min="6688" max="6689" width="3.7109375" style="12" customWidth="1"/>
    <col min="6690" max="6690" width="5.28515625" style="12" customWidth="1"/>
    <col min="6691" max="6691" width="6.7109375" style="12" customWidth="1"/>
    <col min="6692" max="6694" width="3.7109375" style="12" customWidth="1"/>
    <col min="6695" max="6695" width="5.28515625" style="12" customWidth="1"/>
    <col min="6696" max="6696" width="6.7109375" style="12" customWidth="1"/>
    <col min="6697" max="6699" width="3.7109375" style="12" customWidth="1"/>
    <col min="6700" max="6700" width="5.28515625" style="12" customWidth="1"/>
    <col min="6701" max="6701" width="6.7109375" style="12" customWidth="1"/>
    <col min="6702" max="6704" width="3.7109375" style="12" customWidth="1"/>
    <col min="6705" max="6705" width="5.28515625" style="12" customWidth="1"/>
    <col min="6706" max="6706" width="6.7109375" style="12" customWidth="1"/>
    <col min="6707" max="6709" width="3.7109375" style="12" customWidth="1"/>
    <col min="6710" max="6710" width="5.28515625" style="12" customWidth="1"/>
    <col min="6711" max="6711" width="6.7109375" style="12" customWidth="1"/>
    <col min="6712" max="6714" width="3.7109375" style="12" customWidth="1"/>
    <col min="6715" max="6715" width="5.28515625" style="12" customWidth="1"/>
    <col min="6716" max="6716" width="6.7109375" style="12" customWidth="1"/>
    <col min="6717" max="6719" width="3.7109375" style="12" customWidth="1"/>
    <col min="6720" max="6720" width="5.28515625" style="12" customWidth="1"/>
    <col min="6721" max="6721" width="6.7109375" style="12" customWidth="1"/>
    <col min="6722" max="6724" width="3.7109375" style="12" customWidth="1"/>
    <col min="6725" max="6725" width="5.28515625" style="12" customWidth="1"/>
    <col min="6726" max="6726" width="6.7109375" style="12" customWidth="1"/>
    <col min="6727" max="6727" width="3.7109375" style="12" customWidth="1"/>
    <col min="6728" max="6728" width="12.7109375" style="12" customWidth="1"/>
    <col min="6729" max="6912" width="9.140625" style="12"/>
    <col min="6913" max="6913" width="7" style="12" customWidth="1"/>
    <col min="6914" max="6914" width="20.5703125" style="12" customWidth="1"/>
    <col min="6915" max="6915" width="8.28515625" style="12" customWidth="1"/>
    <col min="6916" max="6918" width="5.5703125" style="12" customWidth="1"/>
    <col min="6919" max="6919" width="5.85546875" style="12" customWidth="1"/>
    <col min="6920" max="6920" width="5.5703125" style="12" customWidth="1"/>
    <col min="6921" max="6921" width="5.85546875" style="12" customWidth="1"/>
    <col min="6922" max="6923" width="5.5703125" style="12" customWidth="1"/>
    <col min="6924" max="6924" width="5.85546875" style="12" customWidth="1"/>
    <col min="6925" max="6925" width="5.5703125" style="12" customWidth="1"/>
    <col min="6926" max="6926" width="6" style="12" customWidth="1"/>
    <col min="6927" max="6927" width="7.140625" style="12" customWidth="1"/>
    <col min="6928" max="6928" width="2.42578125" style="12" customWidth="1"/>
    <col min="6929" max="6935" width="5.5703125" style="12" customWidth="1"/>
    <col min="6936" max="6936" width="5.7109375" style="12" customWidth="1"/>
    <col min="6937" max="6937" width="7" style="12" customWidth="1"/>
    <col min="6938" max="6940" width="5.5703125" style="12" customWidth="1"/>
    <col min="6941" max="6941" width="5.7109375" style="12" customWidth="1"/>
    <col min="6942" max="6942" width="7" style="12" customWidth="1"/>
    <col min="6943" max="6943" width="5.5703125" style="12" customWidth="1"/>
    <col min="6944" max="6945" width="3.7109375" style="12" customWidth="1"/>
    <col min="6946" max="6946" width="5.28515625" style="12" customWidth="1"/>
    <col min="6947" max="6947" width="6.7109375" style="12" customWidth="1"/>
    <col min="6948" max="6950" width="3.7109375" style="12" customWidth="1"/>
    <col min="6951" max="6951" width="5.28515625" style="12" customWidth="1"/>
    <col min="6952" max="6952" width="6.7109375" style="12" customWidth="1"/>
    <col min="6953" max="6955" width="3.7109375" style="12" customWidth="1"/>
    <col min="6956" max="6956" width="5.28515625" style="12" customWidth="1"/>
    <col min="6957" max="6957" width="6.7109375" style="12" customWidth="1"/>
    <col min="6958" max="6960" width="3.7109375" style="12" customWidth="1"/>
    <col min="6961" max="6961" width="5.28515625" style="12" customWidth="1"/>
    <col min="6962" max="6962" width="6.7109375" style="12" customWidth="1"/>
    <col min="6963" max="6965" width="3.7109375" style="12" customWidth="1"/>
    <col min="6966" max="6966" width="5.28515625" style="12" customWidth="1"/>
    <col min="6967" max="6967" width="6.7109375" style="12" customWidth="1"/>
    <col min="6968" max="6970" width="3.7109375" style="12" customWidth="1"/>
    <col min="6971" max="6971" width="5.28515625" style="12" customWidth="1"/>
    <col min="6972" max="6972" width="6.7109375" style="12" customWidth="1"/>
    <col min="6973" max="6975" width="3.7109375" style="12" customWidth="1"/>
    <col min="6976" max="6976" width="5.28515625" style="12" customWidth="1"/>
    <col min="6977" max="6977" width="6.7109375" style="12" customWidth="1"/>
    <col min="6978" max="6980" width="3.7109375" style="12" customWidth="1"/>
    <col min="6981" max="6981" width="5.28515625" style="12" customWidth="1"/>
    <col min="6982" max="6982" width="6.7109375" style="12" customWidth="1"/>
    <col min="6983" max="6983" width="3.7109375" style="12" customWidth="1"/>
    <col min="6984" max="6984" width="12.7109375" style="12" customWidth="1"/>
    <col min="6985" max="7168" width="9.140625" style="12"/>
    <col min="7169" max="7169" width="7" style="12" customWidth="1"/>
    <col min="7170" max="7170" width="20.5703125" style="12" customWidth="1"/>
    <col min="7171" max="7171" width="8.28515625" style="12" customWidth="1"/>
    <col min="7172" max="7174" width="5.5703125" style="12" customWidth="1"/>
    <col min="7175" max="7175" width="5.85546875" style="12" customWidth="1"/>
    <col min="7176" max="7176" width="5.5703125" style="12" customWidth="1"/>
    <col min="7177" max="7177" width="5.85546875" style="12" customWidth="1"/>
    <col min="7178" max="7179" width="5.5703125" style="12" customWidth="1"/>
    <col min="7180" max="7180" width="5.85546875" style="12" customWidth="1"/>
    <col min="7181" max="7181" width="5.5703125" style="12" customWidth="1"/>
    <col min="7182" max="7182" width="6" style="12" customWidth="1"/>
    <col min="7183" max="7183" width="7.140625" style="12" customWidth="1"/>
    <col min="7184" max="7184" width="2.42578125" style="12" customWidth="1"/>
    <col min="7185" max="7191" width="5.5703125" style="12" customWidth="1"/>
    <col min="7192" max="7192" width="5.7109375" style="12" customWidth="1"/>
    <col min="7193" max="7193" width="7" style="12" customWidth="1"/>
    <col min="7194" max="7196" width="5.5703125" style="12" customWidth="1"/>
    <col min="7197" max="7197" width="5.7109375" style="12" customWidth="1"/>
    <col min="7198" max="7198" width="7" style="12" customWidth="1"/>
    <col min="7199" max="7199" width="5.5703125" style="12" customWidth="1"/>
    <col min="7200" max="7201" width="3.7109375" style="12" customWidth="1"/>
    <col min="7202" max="7202" width="5.28515625" style="12" customWidth="1"/>
    <col min="7203" max="7203" width="6.7109375" style="12" customWidth="1"/>
    <col min="7204" max="7206" width="3.7109375" style="12" customWidth="1"/>
    <col min="7207" max="7207" width="5.28515625" style="12" customWidth="1"/>
    <col min="7208" max="7208" width="6.7109375" style="12" customWidth="1"/>
    <col min="7209" max="7211" width="3.7109375" style="12" customWidth="1"/>
    <col min="7212" max="7212" width="5.28515625" style="12" customWidth="1"/>
    <col min="7213" max="7213" width="6.7109375" style="12" customWidth="1"/>
    <col min="7214" max="7216" width="3.7109375" style="12" customWidth="1"/>
    <col min="7217" max="7217" width="5.28515625" style="12" customWidth="1"/>
    <col min="7218" max="7218" width="6.7109375" style="12" customWidth="1"/>
    <col min="7219" max="7221" width="3.7109375" style="12" customWidth="1"/>
    <col min="7222" max="7222" width="5.28515625" style="12" customWidth="1"/>
    <col min="7223" max="7223" width="6.7109375" style="12" customWidth="1"/>
    <col min="7224" max="7226" width="3.7109375" style="12" customWidth="1"/>
    <col min="7227" max="7227" width="5.28515625" style="12" customWidth="1"/>
    <col min="7228" max="7228" width="6.7109375" style="12" customWidth="1"/>
    <col min="7229" max="7231" width="3.7109375" style="12" customWidth="1"/>
    <col min="7232" max="7232" width="5.28515625" style="12" customWidth="1"/>
    <col min="7233" max="7233" width="6.7109375" style="12" customWidth="1"/>
    <col min="7234" max="7236" width="3.7109375" style="12" customWidth="1"/>
    <col min="7237" max="7237" width="5.28515625" style="12" customWidth="1"/>
    <col min="7238" max="7238" width="6.7109375" style="12" customWidth="1"/>
    <col min="7239" max="7239" width="3.7109375" style="12" customWidth="1"/>
    <col min="7240" max="7240" width="12.7109375" style="12" customWidth="1"/>
    <col min="7241" max="7424" width="9.140625" style="12"/>
    <col min="7425" max="7425" width="7" style="12" customWidth="1"/>
    <col min="7426" max="7426" width="20.5703125" style="12" customWidth="1"/>
    <col min="7427" max="7427" width="8.28515625" style="12" customWidth="1"/>
    <col min="7428" max="7430" width="5.5703125" style="12" customWidth="1"/>
    <col min="7431" max="7431" width="5.85546875" style="12" customWidth="1"/>
    <col min="7432" max="7432" width="5.5703125" style="12" customWidth="1"/>
    <col min="7433" max="7433" width="5.85546875" style="12" customWidth="1"/>
    <col min="7434" max="7435" width="5.5703125" style="12" customWidth="1"/>
    <col min="7436" max="7436" width="5.85546875" style="12" customWidth="1"/>
    <col min="7437" max="7437" width="5.5703125" style="12" customWidth="1"/>
    <col min="7438" max="7438" width="6" style="12" customWidth="1"/>
    <col min="7439" max="7439" width="7.140625" style="12" customWidth="1"/>
    <col min="7440" max="7440" width="2.42578125" style="12" customWidth="1"/>
    <col min="7441" max="7447" width="5.5703125" style="12" customWidth="1"/>
    <col min="7448" max="7448" width="5.7109375" style="12" customWidth="1"/>
    <col min="7449" max="7449" width="7" style="12" customWidth="1"/>
    <col min="7450" max="7452" width="5.5703125" style="12" customWidth="1"/>
    <col min="7453" max="7453" width="5.7109375" style="12" customWidth="1"/>
    <col min="7454" max="7454" width="7" style="12" customWidth="1"/>
    <col min="7455" max="7455" width="5.5703125" style="12" customWidth="1"/>
    <col min="7456" max="7457" width="3.7109375" style="12" customWidth="1"/>
    <col min="7458" max="7458" width="5.28515625" style="12" customWidth="1"/>
    <col min="7459" max="7459" width="6.7109375" style="12" customWidth="1"/>
    <col min="7460" max="7462" width="3.7109375" style="12" customWidth="1"/>
    <col min="7463" max="7463" width="5.28515625" style="12" customWidth="1"/>
    <col min="7464" max="7464" width="6.7109375" style="12" customWidth="1"/>
    <col min="7465" max="7467" width="3.7109375" style="12" customWidth="1"/>
    <col min="7468" max="7468" width="5.28515625" style="12" customWidth="1"/>
    <col min="7469" max="7469" width="6.7109375" style="12" customWidth="1"/>
    <col min="7470" max="7472" width="3.7109375" style="12" customWidth="1"/>
    <col min="7473" max="7473" width="5.28515625" style="12" customWidth="1"/>
    <col min="7474" max="7474" width="6.7109375" style="12" customWidth="1"/>
    <col min="7475" max="7477" width="3.7109375" style="12" customWidth="1"/>
    <col min="7478" max="7478" width="5.28515625" style="12" customWidth="1"/>
    <col min="7479" max="7479" width="6.7109375" style="12" customWidth="1"/>
    <col min="7480" max="7482" width="3.7109375" style="12" customWidth="1"/>
    <col min="7483" max="7483" width="5.28515625" style="12" customWidth="1"/>
    <col min="7484" max="7484" width="6.7109375" style="12" customWidth="1"/>
    <col min="7485" max="7487" width="3.7109375" style="12" customWidth="1"/>
    <col min="7488" max="7488" width="5.28515625" style="12" customWidth="1"/>
    <col min="7489" max="7489" width="6.7109375" style="12" customWidth="1"/>
    <col min="7490" max="7492" width="3.7109375" style="12" customWidth="1"/>
    <col min="7493" max="7493" width="5.28515625" style="12" customWidth="1"/>
    <col min="7494" max="7494" width="6.7109375" style="12" customWidth="1"/>
    <col min="7495" max="7495" width="3.7109375" style="12" customWidth="1"/>
    <col min="7496" max="7496" width="12.7109375" style="12" customWidth="1"/>
    <col min="7497" max="7680" width="9.140625" style="12"/>
    <col min="7681" max="7681" width="7" style="12" customWidth="1"/>
    <col min="7682" max="7682" width="20.5703125" style="12" customWidth="1"/>
    <col min="7683" max="7683" width="8.28515625" style="12" customWidth="1"/>
    <col min="7684" max="7686" width="5.5703125" style="12" customWidth="1"/>
    <col min="7687" max="7687" width="5.85546875" style="12" customWidth="1"/>
    <col min="7688" max="7688" width="5.5703125" style="12" customWidth="1"/>
    <col min="7689" max="7689" width="5.85546875" style="12" customWidth="1"/>
    <col min="7690" max="7691" width="5.5703125" style="12" customWidth="1"/>
    <col min="7692" max="7692" width="5.85546875" style="12" customWidth="1"/>
    <col min="7693" max="7693" width="5.5703125" style="12" customWidth="1"/>
    <col min="7694" max="7694" width="6" style="12" customWidth="1"/>
    <col min="7695" max="7695" width="7.140625" style="12" customWidth="1"/>
    <col min="7696" max="7696" width="2.42578125" style="12" customWidth="1"/>
    <col min="7697" max="7703" width="5.5703125" style="12" customWidth="1"/>
    <col min="7704" max="7704" width="5.7109375" style="12" customWidth="1"/>
    <col min="7705" max="7705" width="7" style="12" customWidth="1"/>
    <col min="7706" max="7708" width="5.5703125" style="12" customWidth="1"/>
    <col min="7709" max="7709" width="5.7109375" style="12" customWidth="1"/>
    <col min="7710" max="7710" width="7" style="12" customWidth="1"/>
    <col min="7711" max="7711" width="5.5703125" style="12" customWidth="1"/>
    <col min="7712" max="7713" width="3.7109375" style="12" customWidth="1"/>
    <col min="7714" max="7714" width="5.28515625" style="12" customWidth="1"/>
    <col min="7715" max="7715" width="6.7109375" style="12" customWidth="1"/>
    <col min="7716" max="7718" width="3.7109375" style="12" customWidth="1"/>
    <col min="7719" max="7719" width="5.28515625" style="12" customWidth="1"/>
    <col min="7720" max="7720" width="6.7109375" style="12" customWidth="1"/>
    <col min="7721" max="7723" width="3.7109375" style="12" customWidth="1"/>
    <col min="7724" max="7724" width="5.28515625" style="12" customWidth="1"/>
    <col min="7725" max="7725" width="6.7109375" style="12" customWidth="1"/>
    <col min="7726" max="7728" width="3.7109375" style="12" customWidth="1"/>
    <col min="7729" max="7729" width="5.28515625" style="12" customWidth="1"/>
    <col min="7730" max="7730" width="6.7109375" style="12" customWidth="1"/>
    <col min="7731" max="7733" width="3.7109375" style="12" customWidth="1"/>
    <col min="7734" max="7734" width="5.28515625" style="12" customWidth="1"/>
    <col min="7735" max="7735" width="6.7109375" style="12" customWidth="1"/>
    <col min="7736" max="7738" width="3.7109375" style="12" customWidth="1"/>
    <col min="7739" max="7739" width="5.28515625" style="12" customWidth="1"/>
    <col min="7740" max="7740" width="6.7109375" style="12" customWidth="1"/>
    <col min="7741" max="7743" width="3.7109375" style="12" customWidth="1"/>
    <col min="7744" max="7744" width="5.28515625" style="12" customWidth="1"/>
    <col min="7745" max="7745" width="6.7109375" style="12" customWidth="1"/>
    <col min="7746" max="7748" width="3.7109375" style="12" customWidth="1"/>
    <col min="7749" max="7749" width="5.28515625" style="12" customWidth="1"/>
    <col min="7750" max="7750" width="6.7109375" style="12" customWidth="1"/>
    <col min="7751" max="7751" width="3.7109375" style="12" customWidth="1"/>
    <col min="7752" max="7752" width="12.7109375" style="12" customWidth="1"/>
    <col min="7753" max="7936" width="9.140625" style="12"/>
    <col min="7937" max="7937" width="7" style="12" customWidth="1"/>
    <col min="7938" max="7938" width="20.5703125" style="12" customWidth="1"/>
    <col min="7939" max="7939" width="8.28515625" style="12" customWidth="1"/>
    <col min="7940" max="7942" width="5.5703125" style="12" customWidth="1"/>
    <col min="7943" max="7943" width="5.85546875" style="12" customWidth="1"/>
    <col min="7944" max="7944" width="5.5703125" style="12" customWidth="1"/>
    <col min="7945" max="7945" width="5.85546875" style="12" customWidth="1"/>
    <col min="7946" max="7947" width="5.5703125" style="12" customWidth="1"/>
    <col min="7948" max="7948" width="5.85546875" style="12" customWidth="1"/>
    <col min="7949" max="7949" width="5.5703125" style="12" customWidth="1"/>
    <col min="7950" max="7950" width="6" style="12" customWidth="1"/>
    <col min="7951" max="7951" width="7.140625" style="12" customWidth="1"/>
    <col min="7952" max="7952" width="2.42578125" style="12" customWidth="1"/>
    <col min="7953" max="7959" width="5.5703125" style="12" customWidth="1"/>
    <col min="7960" max="7960" width="5.7109375" style="12" customWidth="1"/>
    <col min="7961" max="7961" width="7" style="12" customWidth="1"/>
    <col min="7962" max="7964" width="5.5703125" style="12" customWidth="1"/>
    <col min="7965" max="7965" width="5.7109375" style="12" customWidth="1"/>
    <col min="7966" max="7966" width="7" style="12" customWidth="1"/>
    <col min="7967" max="7967" width="5.5703125" style="12" customWidth="1"/>
    <col min="7968" max="7969" width="3.7109375" style="12" customWidth="1"/>
    <col min="7970" max="7970" width="5.28515625" style="12" customWidth="1"/>
    <col min="7971" max="7971" width="6.7109375" style="12" customWidth="1"/>
    <col min="7972" max="7974" width="3.7109375" style="12" customWidth="1"/>
    <col min="7975" max="7975" width="5.28515625" style="12" customWidth="1"/>
    <col min="7976" max="7976" width="6.7109375" style="12" customWidth="1"/>
    <col min="7977" max="7979" width="3.7109375" style="12" customWidth="1"/>
    <col min="7980" max="7980" width="5.28515625" style="12" customWidth="1"/>
    <col min="7981" max="7981" width="6.7109375" style="12" customWidth="1"/>
    <col min="7982" max="7984" width="3.7109375" style="12" customWidth="1"/>
    <col min="7985" max="7985" width="5.28515625" style="12" customWidth="1"/>
    <col min="7986" max="7986" width="6.7109375" style="12" customWidth="1"/>
    <col min="7987" max="7989" width="3.7109375" style="12" customWidth="1"/>
    <col min="7990" max="7990" width="5.28515625" style="12" customWidth="1"/>
    <col min="7991" max="7991" width="6.7109375" style="12" customWidth="1"/>
    <col min="7992" max="7994" width="3.7109375" style="12" customWidth="1"/>
    <col min="7995" max="7995" width="5.28515625" style="12" customWidth="1"/>
    <col min="7996" max="7996" width="6.7109375" style="12" customWidth="1"/>
    <col min="7997" max="7999" width="3.7109375" style="12" customWidth="1"/>
    <col min="8000" max="8000" width="5.28515625" style="12" customWidth="1"/>
    <col min="8001" max="8001" width="6.7109375" style="12" customWidth="1"/>
    <col min="8002" max="8004" width="3.7109375" style="12" customWidth="1"/>
    <col min="8005" max="8005" width="5.28515625" style="12" customWidth="1"/>
    <col min="8006" max="8006" width="6.7109375" style="12" customWidth="1"/>
    <col min="8007" max="8007" width="3.7109375" style="12" customWidth="1"/>
    <col min="8008" max="8008" width="12.7109375" style="12" customWidth="1"/>
    <col min="8009" max="8192" width="9.140625" style="12"/>
    <col min="8193" max="8193" width="7" style="12" customWidth="1"/>
    <col min="8194" max="8194" width="20.5703125" style="12" customWidth="1"/>
    <col min="8195" max="8195" width="8.28515625" style="12" customWidth="1"/>
    <col min="8196" max="8198" width="5.5703125" style="12" customWidth="1"/>
    <col min="8199" max="8199" width="5.85546875" style="12" customWidth="1"/>
    <col min="8200" max="8200" width="5.5703125" style="12" customWidth="1"/>
    <col min="8201" max="8201" width="5.85546875" style="12" customWidth="1"/>
    <col min="8202" max="8203" width="5.5703125" style="12" customWidth="1"/>
    <col min="8204" max="8204" width="5.85546875" style="12" customWidth="1"/>
    <col min="8205" max="8205" width="5.5703125" style="12" customWidth="1"/>
    <col min="8206" max="8206" width="6" style="12" customWidth="1"/>
    <col min="8207" max="8207" width="7.140625" style="12" customWidth="1"/>
    <col min="8208" max="8208" width="2.42578125" style="12" customWidth="1"/>
    <col min="8209" max="8215" width="5.5703125" style="12" customWidth="1"/>
    <col min="8216" max="8216" width="5.7109375" style="12" customWidth="1"/>
    <col min="8217" max="8217" width="7" style="12" customWidth="1"/>
    <col min="8218" max="8220" width="5.5703125" style="12" customWidth="1"/>
    <col min="8221" max="8221" width="5.7109375" style="12" customWidth="1"/>
    <col min="8222" max="8222" width="7" style="12" customWidth="1"/>
    <col min="8223" max="8223" width="5.5703125" style="12" customWidth="1"/>
    <col min="8224" max="8225" width="3.7109375" style="12" customWidth="1"/>
    <col min="8226" max="8226" width="5.28515625" style="12" customWidth="1"/>
    <col min="8227" max="8227" width="6.7109375" style="12" customWidth="1"/>
    <col min="8228" max="8230" width="3.7109375" style="12" customWidth="1"/>
    <col min="8231" max="8231" width="5.28515625" style="12" customWidth="1"/>
    <col min="8232" max="8232" width="6.7109375" style="12" customWidth="1"/>
    <col min="8233" max="8235" width="3.7109375" style="12" customWidth="1"/>
    <col min="8236" max="8236" width="5.28515625" style="12" customWidth="1"/>
    <col min="8237" max="8237" width="6.7109375" style="12" customWidth="1"/>
    <col min="8238" max="8240" width="3.7109375" style="12" customWidth="1"/>
    <col min="8241" max="8241" width="5.28515625" style="12" customWidth="1"/>
    <col min="8242" max="8242" width="6.7109375" style="12" customWidth="1"/>
    <col min="8243" max="8245" width="3.7109375" style="12" customWidth="1"/>
    <col min="8246" max="8246" width="5.28515625" style="12" customWidth="1"/>
    <col min="8247" max="8247" width="6.7109375" style="12" customWidth="1"/>
    <col min="8248" max="8250" width="3.7109375" style="12" customWidth="1"/>
    <col min="8251" max="8251" width="5.28515625" style="12" customWidth="1"/>
    <col min="8252" max="8252" width="6.7109375" style="12" customWidth="1"/>
    <col min="8253" max="8255" width="3.7109375" style="12" customWidth="1"/>
    <col min="8256" max="8256" width="5.28515625" style="12" customWidth="1"/>
    <col min="8257" max="8257" width="6.7109375" style="12" customWidth="1"/>
    <col min="8258" max="8260" width="3.7109375" style="12" customWidth="1"/>
    <col min="8261" max="8261" width="5.28515625" style="12" customWidth="1"/>
    <col min="8262" max="8262" width="6.7109375" style="12" customWidth="1"/>
    <col min="8263" max="8263" width="3.7109375" style="12" customWidth="1"/>
    <col min="8264" max="8264" width="12.7109375" style="12" customWidth="1"/>
    <col min="8265" max="8448" width="9.140625" style="12"/>
    <col min="8449" max="8449" width="7" style="12" customWidth="1"/>
    <col min="8450" max="8450" width="20.5703125" style="12" customWidth="1"/>
    <col min="8451" max="8451" width="8.28515625" style="12" customWidth="1"/>
    <col min="8452" max="8454" width="5.5703125" style="12" customWidth="1"/>
    <col min="8455" max="8455" width="5.85546875" style="12" customWidth="1"/>
    <col min="8456" max="8456" width="5.5703125" style="12" customWidth="1"/>
    <col min="8457" max="8457" width="5.85546875" style="12" customWidth="1"/>
    <col min="8458" max="8459" width="5.5703125" style="12" customWidth="1"/>
    <col min="8460" max="8460" width="5.85546875" style="12" customWidth="1"/>
    <col min="8461" max="8461" width="5.5703125" style="12" customWidth="1"/>
    <col min="8462" max="8462" width="6" style="12" customWidth="1"/>
    <col min="8463" max="8463" width="7.140625" style="12" customWidth="1"/>
    <col min="8464" max="8464" width="2.42578125" style="12" customWidth="1"/>
    <col min="8465" max="8471" width="5.5703125" style="12" customWidth="1"/>
    <col min="8472" max="8472" width="5.7109375" style="12" customWidth="1"/>
    <col min="8473" max="8473" width="7" style="12" customWidth="1"/>
    <col min="8474" max="8476" width="5.5703125" style="12" customWidth="1"/>
    <col min="8477" max="8477" width="5.7109375" style="12" customWidth="1"/>
    <col min="8478" max="8478" width="7" style="12" customWidth="1"/>
    <col min="8479" max="8479" width="5.5703125" style="12" customWidth="1"/>
    <col min="8480" max="8481" width="3.7109375" style="12" customWidth="1"/>
    <col min="8482" max="8482" width="5.28515625" style="12" customWidth="1"/>
    <col min="8483" max="8483" width="6.7109375" style="12" customWidth="1"/>
    <col min="8484" max="8486" width="3.7109375" style="12" customWidth="1"/>
    <col min="8487" max="8487" width="5.28515625" style="12" customWidth="1"/>
    <col min="8488" max="8488" width="6.7109375" style="12" customWidth="1"/>
    <col min="8489" max="8491" width="3.7109375" style="12" customWidth="1"/>
    <col min="8492" max="8492" width="5.28515625" style="12" customWidth="1"/>
    <col min="8493" max="8493" width="6.7109375" style="12" customWidth="1"/>
    <col min="8494" max="8496" width="3.7109375" style="12" customWidth="1"/>
    <col min="8497" max="8497" width="5.28515625" style="12" customWidth="1"/>
    <col min="8498" max="8498" width="6.7109375" style="12" customWidth="1"/>
    <col min="8499" max="8501" width="3.7109375" style="12" customWidth="1"/>
    <col min="8502" max="8502" width="5.28515625" style="12" customWidth="1"/>
    <col min="8503" max="8503" width="6.7109375" style="12" customWidth="1"/>
    <col min="8504" max="8506" width="3.7109375" style="12" customWidth="1"/>
    <col min="8507" max="8507" width="5.28515625" style="12" customWidth="1"/>
    <col min="8508" max="8508" width="6.7109375" style="12" customWidth="1"/>
    <col min="8509" max="8511" width="3.7109375" style="12" customWidth="1"/>
    <col min="8512" max="8512" width="5.28515625" style="12" customWidth="1"/>
    <col min="8513" max="8513" width="6.7109375" style="12" customWidth="1"/>
    <col min="8514" max="8516" width="3.7109375" style="12" customWidth="1"/>
    <col min="8517" max="8517" width="5.28515625" style="12" customWidth="1"/>
    <col min="8518" max="8518" width="6.7109375" style="12" customWidth="1"/>
    <col min="8519" max="8519" width="3.7109375" style="12" customWidth="1"/>
    <col min="8520" max="8520" width="12.7109375" style="12" customWidth="1"/>
    <col min="8521" max="8704" width="9.140625" style="12"/>
    <col min="8705" max="8705" width="7" style="12" customWidth="1"/>
    <col min="8706" max="8706" width="20.5703125" style="12" customWidth="1"/>
    <col min="8707" max="8707" width="8.28515625" style="12" customWidth="1"/>
    <col min="8708" max="8710" width="5.5703125" style="12" customWidth="1"/>
    <col min="8711" max="8711" width="5.85546875" style="12" customWidth="1"/>
    <col min="8712" max="8712" width="5.5703125" style="12" customWidth="1"/>
    <col min="8713" max="8713" width="5.85546875" style="12" customWidth="1"/>
    <col min="8714" max="8715" width="5.5703125" style="12" customWidth="1"/>
    <col min="8716" max="8716" width="5.85546875" style="12" customWidth="1"/>
    <col min="8717" max="8717" width="5.5703125" style="12" customWidth="1"/>
    <col min="8718" max="8718" width="6" style="12" customWidth="1"/>
    <col min="8719" max="8719" width="7.140625" style="12" customWidth="1"/>
    <col min="8720" max="8720" width="2.42578125" style="12" customWidth="1"/>
    <col min="8721" max="8727" width="5.5703125" style="12" customWidth="1"/>
    <col min="8728" max="8728" width="5.7109375" style="12" customWidth="1"/>
    <col min="8729" max="8729" width="7" style="12" customWidth="1"/>
    <col min="8730" max="8732" width="5.5703125" style="12" customWidth="1"/>
    <col min="8733" max="8733" width="5.7109375" style="12" customWidth="1"/>
    <col min="8734" max="8734" width="7" style="12" customWidth="1"/>
    <col min="8735" max="8735" width="5.5703125" style="12" customWidth="1"/>
    <col min="8736" max="8737" width="3.7109375" style="12" customWidth="1"/>
    <col min="8738" max="8738" width="5.28515625" style="12" customWidth="1"/>
    <col min="8739" max="8739" width="6.7109375" style="12" customWidth="1"/>
    <col min="8740" max="8742" width="3.7109375" style="12" customWidth="1"/>
    <col min="8743" max="8743" width="5.28515625" style="12" customWidth="1"/>
    <col min="8744" max="8744" width="6.7109375" style="12" customWidth="1"/>
    <col min="8745" max="8747" width="3.7109375" style="12" customWidth="1"/>
    <col min="8748" max="8748" width="5.28515625" style="12" customWidth="1"/>
    <col min="8749" max="8749" width="6.7109375" style="12" customWidth="1"/>
    <col min="8750" max="8752" width="3.7109375" style="12" customWidth="1"/>
    <col min="8753" max="8753" width="5.28515625" style="12" customWidth="1"/>
    <col min="8754" max="8754" width="6.7109375" style="12" customWidth="1"/>
    <col min="8755" max="8757" width="3.7109375" style="12" customWidth="1"/>
    <col min="8758" max="8758" width="5.28515625" style="12" customWidth="1"/>
    <col min="8759" max="8759" width="6.7109375" style="12" customWidth="1"/>
    <col min="8760" max="8762" width="3.7109375" style="12" customWidth="1"/>
    <col min="8763" max="8763" width="5.28515625" style="12" customWidth="1"/>
    <col min="8764" max="8764" width="6.7109375" style="12" customWidth="1"/>
    <col min="8765" max="8767" width="3.7109375" style="12" customWidth="1"/>
    <col min="8768" max="8768" width="5.28515625" style="12" customWidth="1"/>
    <col min="8769" max="8769" width="6.7109375" style="12" customWidth="1"/>
    <col min="8770" max="8772" width="3.7109375" style="12" customWidth="1"/>
    <col min="8773" max="8773" width="5.28515625" style="12" customWidth="1"/>
    <col min="8774" max="8774" width="6.7109375" style="12" customWidth="1"/>
    <col min="8775" max="8775" width="3.7109375" style="12" customWidth="1"/>
    <col min="8776" max="8776" width="12.7109375" style="12" customWidth="1"/>
    <col min="8777" max="8960" width="9.140625" style="12"/>
    <col min="8961" max="8961" width="7" style="12" customWidth="1"/>
    <col min="8962" max="8962" width="20.5703125" style="12" customWidth="1"/>
    <col min="8963" max="8963" width="8.28515625" style="12" customWidth="1"/>
    <col min="8964" max="8966" width="5.5703125" style="12" customWidth="1"/>
    <col min="8967" max="8967" width="5.85546875" style="12" customWidth="1"/>
    <col min="8968" max="8968" width="5.5703125" style="12" customWidth="1"/>
    <col min="8969" max="8969" width="5.85546875" style="12" customWidth="1"/>
    <col min="8970" max="8971" width="5.5703125" style="12" customWidth="1"/>
    <col min="8972" max="8972" width="5.85546875" style="12" customWidth="1"/>
    <col min="8973" max="8973" width="5.5703125" style="12" customWidth="1"/>
    <col min="8974" max="8974" width="6" style="12" customWidth="1"/>
    <col min="8975" max="8975" width="7.140625" style="12" customWidth="1"/>
    <col min="8976" max="8976" width="2.42578125" style="12" customWidth="1"/>
    <col min="8977" max="8983" width="5.5703125" style="12" customWidth="1"/>
    <col min="8984" max="8984" width="5.7109375" style="12" customWidth="1"/>
    <col min="8985" max="8985" width="7" style="12" customWidth="1"/>
    <col min="8986" max="8988" width="5.5703125" style="12" customWidth="1"/>
    <col min="8989" max="8989" width="5.7109375" style="12" customWidth="1"/>
    <col min="8990" max="8990" width="7" style="12" customWidth="1"/>
    <col min="8991" max="8991" width="5.5703125" style="12" customWidth="1"/>
    <col min="8992" max="8993" width="3.7109375" style="12" customWidth="1"/>
    <col min="8994" max="8994" width="5.28515625" style="12" customWidth="1"/>
    <col min="8995" max="8995" width="6.7109375" style="12" customWidth="1"/>
    <col min="8996" max="8998" width="3.7109375" style="12" customWidth="1"/>
    <col min="8999" max="8999" width="5.28515625" style="12" customWidth="1"/>
    <col min="9000" max="9000" width="6.7109375" style="12" customWidth="1"/>
    <col min="9001" max="9003" width="3.7109375" style="12" customWidth="1"/>
    <col min="9004" max="9004" width="5.28515625" style="12" customWidth="1"/>
    <col min="9005" max="9005" width="6.7109375" style="12" customWidth="1"/>
    <col min="9006" max="9008" width="3.7109375" style="12" customWidth="1"/>
    <col min="9009" max="9009" width="5.28515625" style="12" customWidth="1"/>
    <col min="9010" max="9010" width="6.7109375" style="12" customWidth="1"/>
    <col min="9011" max="9013" width="3.7109375" style="12" customWidth="1"/>
    <col min="9014" max="9014" width="5.28515625" style="12" customWidth="1"/>
    <col min="9015" max="9015" width="6.7109375" style="12" customWidth="1"/>
    <col min="9016" max="9018" width="3.7109375" style="12" customWidth="1"/>
    <col min="9019" max="9019" width="5.28515625" style="12" customWidth="1"/>
    <col min="9020" max="9020" width="6.7109375" style="12" customWidth="1"/>
    <col min="9021" max="9023" width="3.7109375" style="12" customWidth="1"/>
    <col min="9024" max="9024" width="5.28515625" style="12" customWidth="1"/>
    <col min="9025" max="9025" width="6.7109375" style="12" customWidth="1"/>
    <col min="9026" max="9028" width="3.7109375" style="12" customWidth="1"/>
    <col min="9029" max="9029" width="5.28515625" style="12" customWidth="1"/>
    <col min="9030" max="9030" width="6.7109375" style="12" customWidth="1"/>
    <col min="9031" max="9031" width="3.7109375" style="12" customWidth="1"/>
    <col min="9032" max="9032" width="12.7109375" style="12" customWidth="1"/>
    <col min="9033" max="9216" width="9.140625" style="12"/>
    <col min="9217" max="9217" width="7" style="12" customWidth="1"/>
    <col min="9218" max="9218" width="20.5703125" style="12" customWidth="1"/>
    <col min="9219" max="9219" width="8.28515625" style="12" customWidth="1"/>
    <col min="9220" max="9222" width="5.5703125" style="12" customWidth="1"/>
    <col min="9223" max="9223" width="5.85546875" style="12" customWidth="1"/>
    <col min="9224" max="9224" width="5.5703125" style="12" customWidth="1"/>
    <col min="9225" max="9225" width="5.85546875" style="12" customWidth="1"/>
    <col min="9226" max="9227" width="5.5703125" style="12" customWidth="1"/>
    <col min="9228" max="9228" width="5.85546875" style="12" customWidth="1"/>
    <col min="9229" max="9229" width="5.5703125" style="12" customWidth="1"/>
    <col min="9230" max="9230" width="6" style="12" customWidth="1"/>
    <col min="9231" max="9231" width="7.140625" style="12" customWidth="1"/>
    <col min="9232" max="9232" width="2.42578125" style="12" customWidth="1"/>
    <col min="9233" max="9239" width="5.5703125" style="12" customWidth="1"/>
    <col min="9240" max="9240" width="5.7109375" style="12" customWidth="1"/>
    <col min="9241" max="9241" width="7" style="12" customWidth="1"/>
    <col min="9242" max="9244" width="5.5703125" style="12" customWidth="1"/>
    <col min="9245" max="9245" width="5.7109375" style="12" customWidth="1"/>
    <col min="9246" max="9246" width="7" style="12" customWidth="1"/>
    <col min="9247" max="9247" width="5.5703125" style="12" customWidth="1"/>
    <col min="9248" max="9249" width="3.7109375" style="12" customWidth="1"/>
    <col min="9250" max="9250" width="5.28515625" style="12" customWidth="1"/>
    <col min="9251" max="9251" width="6.7109375" style="12" customWidth="1"/>
    <col min="9252" max="9254" width="3.7109375" style="12" customWidth="1"/>
    <col min="9255" max="9255" width="5.28515625" style="12" customWidth="1"/>
    <col min="9256" max="9256" width="6.7109375" style="12" customWidth="1"/>
    <col min="9257" max="9259" width="3.7109375" style="12" customWidth="1"/>
    <col min="9260" max="9260" width="5.28515625" style="12" customWidth="1"/>
    <col min="9261" max="9261" width="6.7109375" style="12" customWidth="1"/>
    <col min="9262" max="9264" width="3.7109375" style="12" customWidth="1"/>
    <col min="9265" max="9265" width="5.28515625" style="12" customWidth="1"/>
    <col min="9266" max="9266" width="6.7109375" style="12" customWidth="1"/>
    <col min="9267" max="9269" width="3.7109375" style="12" customWidth="1"/>
    <col min="9270" max="9270" width="5.28515625" style="12" customWidth="1"/>
    <col min="9271" max="9271" width="6.7109375" style="12" customWidth="1"/>
    <col min="9272" max="9274" width="3.7109375" style="12" customWidth="1"/>
    <col min="9275" max="9275" width="5.28515625" style="12" customWidth="1"/>
    <col min="9276" max="9276" width="6.7109375" style="12" customWidth="1"/>
    <col min="9277" max="9279" width="3.7109375" style="12" customWidth="1"/>
    <col min="9280" max="9280" width="5.28515625" style="12" customWidth="1"/>
    <col min="9281" max="9281" width="6.7109375" style="12" customWidth="1"/>
    <col min="9282" max="9284" width="3.7109375" style="12" customWidth="1"/>
    <col min="9285" max="9285" width="5.28515625" style="12" customWidth="1"/>
    <col min="9286" max="9286" width="6.7109375" style="12" customWidth="1"/>
    <col min="9287" max="9287" width="3.7109375" style="12" customWidth="1"/>
    <col min="9288" max="9288" width="12.7109375" style="12" customWidth="1"/>
    <col min="9289" max="9472" width="9.140625" style="12"/>
    <col min="9473" max="9473" width="7" style="12" customWidth="1"/>
    <col min="9474" max="9474" width="20.5703125" style="12" customWidth="1"/>
    <col min="9475" max="9475" width="8.28515625" style="12" customWidth="1"/>
    <col min="9476" max="9478" width="5.5703125" style="12" customWidth="1"/>
    <col min="9479" max="9479" width="5.85546875" style="12" customWidth="1"/>
    <col min="9480" max="9480" width="5.5703125" style="12" customWidth="1"/>
    <col min="9481" max="9481" width="5.85546875" style="12" customWidth="1"/>
    <col min="9482" max="9483" width="5.5703125" style="12" customWidth="1"/>
    <col min="9484" max="9484" width="5.85546875" style="12" customWidth="1"/>
    <col min="9485" max="9485" width="5.5703125" style="12" customWidth="1"/>
    <col min="9486" max="9486" width="6" style="12" customWidth="1"/>
    <col min="9487" max="9487" width="7.140625" style="12" customWidth="1"/>
    <col min="9488" max="9488" width="2.42578125" style="12" customWidth="1"/>
    <col min="9489" max="9495" width="5.5703125" style="12" customWidth="1"/>
    <col min="9496" max="9496" width="5.7109375" style="12" customWidth="1"/>
    <col min="9497" max="9497" width="7" style="12" customWidth="1"/>
    <col min="9498" max="9500" width="5.5703125" style="12" customWidth="1"/>
    <col min="9501" max="9501" width="5.7109375" style="12" customWidth="1"/>
    <col min="9502" max="9502" width="7" style="12" customWidth="1"/>
    <col min="9503" max="9503" width="5.5703125" style="12" customWidth="1"/>
    <col min="9504" max="9505" width="3.7109375" style="12" customWidth="1"/>
    <col min="9506" max="9506" width="5.28515625" style="12" customWidth="1"/>
    <col min="9507" max="9507" width="6.7109375" style="12" customWidth="1"/>
    <col min="9508" max="9510" width="3.7109375" style="12" customWidth="1"/>
    <col min="9511" max="9511" width="5.28515625" style="12" customWidth="1"/>
    <col min="9512" max="9512" width="6.7109375" style="12" customWidth="1"/>
    <col min="9513" max="9515" width="3.7109375" style="12" customWidth="1"/>
    <col min="9516" max="9516" width="5.28515625" style="12" customWidth="1"/>
    <col min="9517" max="9517" width="6.7109375" style="12" customWidth="1"/>
    <col min="9518" max="9520" width="3.7109375" style="12" customWidth="1"/>
    <col min="9521" max="9521" width="5.28515625" style="12" customWidth="1"/>
    <col min="9522" max="9522" width="6.7109375" style="12" customWidth="1"/>
    <col min="9523" max="9525" width="3.7109375" style="12" customWidth="1"/>
    <col min="9526" max="9526" width="5.28515625" style="12" customWidth="1"/>
    <col min="9527" max="9527" width="6.7109375" style="12" customWidth="1"/>
    <col min="9528" max="9530" width="3.7109375" style="12" customWidth="1"/>
    <col min="9531" max="9531" width="5.28515625" style="12" customWidth="1"/>
    <col min="9532" max="9532" width="6.7109375" style="12" customWidth="1"/>
    <col min="9533" max="9535" width="3.7109375" style="12" customWidth="1"/>
    <col min="9536" max="9536" width="5.28515625" style="12" customWidth="1"/>
    <col min="9537" max="9537" width="6.7109375" style="12" customWidth="1"/>
    <col min="9538" max="9540" width="3.7109375" style="12" customWidth="1"/>
    <col min="9541" max="9541" width="5.28515625" style="12" customWidth="1"/>
    <col min="9542" max="9542" width="6.7109375" style="12" customWidth="1"/>
    <col min="9543" max="9543" width="3.7109375" style="12" customWidth="1"/>
    <col min="9544" max="9544" width="12.7109375" style="12" customWidth="1"/>
    <col min="9545" max="9728" width="9.140625" style="12"/>
    <col min="9729" max="9729" width="7" style="12" customWidth="1"/>
    <col min="9730" max="9730" width="20.5703125" style="12" customWidth="1"/>
    <col min="9731" max="9731" width="8.28515625" style="12" customWidth="1"/>
    <col min="9732" max="9734" width="5.5703125" style="12" customWidth="1"/>
    <col min="9735" max="9735" width="5.85546875" style="12" customWidth="1"/>
    <col min="9736" max="9736" width="5.5703125" style="12" customWidth="1"/>
    <col min="9737" max="9737" width="5.85546875" style="12" customWidth="1"/>
    <col min="9738" max="9739" width="5.5703125" style="12" customWidth="1"/>
    <col min="9740" max="9740" width="5.85546875" style="12" customWidth="1"/>
    <col min="9741" max="9741" width="5.5703125" style="12" customWidth="1"/>
    <col min="9742" max="9742" width="6" style="12" customWidth="1"/>
    <col min="9743" max="9743" width="7.140625" style="12" customWidth="1"/>
    <col min="9744" max="9744" width="2.42578125" style="12" customWidth="1"/>
    <col min="9745" max="9751" width="5.5703125" style="12" customWidth="1"/>
    <col min="9752" max="9752" width="5.7109375" style="12" customWidth="1"/>
    <col min="9753" max="9753" width="7" style="12" customWidth="1"/>
    <col min="9754" max="9756" width="5.5703125" style="12" customWidth="1"/>
    <col min="9757" max="9757" width="5.7109375" style="12" customWidth="1"/>
    <col min="9758" max="9758" width="7" style="12" customWidth="1"/>
    <col min="9759" max="9759" width="5.5703125" style="12" customWidth="1"/>
    <col min="9760" max="9761" width="3.7109375" style="12" customWidth="1"/>
    <col min="9762" max="9762" width="5.28515625" style="12" customWidth="1"/>
    <col min="9763" max="9763" width="6.7109375" style="12" customWidth="1"/>
    <col min="9764" max="9766" width="3.7109375" style="12" customWidth="1"/>
    <col min="9767" max="9767" width="5.28515625" style="12" customWidth="1"/>
    <col min="9768" max="9768" width="6.7109375" style="12" customWidth="1"/>
    <col min="9769" max="9771" width="3.7109375" style="12" customWidth="1"/>
    <col min="9772" max="9772" width="5.28515625" style="12" customWidth="1"/>
    <col min="9773" max="9773" width="6.7109375" style="12" customWidth="1"/>
    <col min="9774" max="9776" width="3.7109375" style="12" customWidth="1"/>
    <col min="9777" max="9777" width="5.28515625" style="12" customWidth="1"/>
    <col min="9778" max="9778" width="6.7109375" style="12" customWidth="1"/>
    <col min="9779" max="9781" width="3.7109375" style="12" customWidth="1"/>
    <col min="9782" max="9782" width="5.28515625" style="12" customWidth="1"/>
    <col min="9783" max="9783" width="6.7109375" style="12" customWidth="1"/>
    <col min="9784" max="9786" width="3.7109375" style="12" customWidth="1"/>
    <col min="9787" max="9787" width="5.28515625" style="12" customWidth="1"/>
    <col min="9788" max="9788" width="6.7109375" style="12" customWidth="1"/>
    <col min="9789" max="9791" width="3.7109375" style="12" customWidth="1"/>
    <col min="9792" max="9792" width="5.28515625" style="12" customWidth="1"/>
    <col min="9793" max="9793" width="6.7109375" style="12" customWidth="1"/>
    <col min="9794" max="9796" width="3.7109375" style="12" customWidth="1"/>
    <col min="9797" max="9797" width="5.28515625" style="12" customWidth="1"/>
    <col min="9798" max="9798" width="6.7109375" style="12" customWidth="1"/>
    <col min="9799" max="9799" width="3.7109375" style="12" customWidth="1"/>
    <col min="9800" max="9800" width="12.7109375" style="12" customWidth="1"/>
    <col min="9801" max="9984" width="9.140625" style="12"/>
    <col min="9985" max="9985" width="7" style="12" customWidth="1"/>
    <col min="9986" max="9986" width="20.5703125" style="12" customWidth="1"/>
    <col min="9987" max="9987" width="8.28515625" style="12" customWidth="1"/>
    <col min="9988" max="9990" width="5.5703125" style="12" customWidth="1"/>
    <col min="9991" max="9991" width="5.85546875" style="12" customWidth="1"/>
    <col min="9992" max="9992" width="5.5703125" style="12" customWidth="1"/>
    <col min="9993" max="9993" width="5.85546875" style="12" customWidth="1"/>
    <col min="9994" max="9995" width="5.5703125" style="12" customWidth="1"/>
    <col min="9996" max="9996" width="5.85546875" style="12" customWidth="1"/>
    <col min="9997" max="9997" width="5.5703125" style="12" customWidth="1"/>
    <col min="9998" max="9998" width="6" style="12" customWidth="1"/>
    <col min="9999" max="9999" width="7.140625" style="12" customWidth="1"/>
    <col min="10000" max="10000" width="2.42578125" style="12" customWidth="1"/>
    <col min="10001" max="10007" width="5.5703125" style="12" customWidth="1"/>
    <col min="10008" max="10008" width="5.7109375" style="12" customWidth="1"/>
    <col min="10009" max="10009" width="7" style="12" customWidth="1"/>
    <col min="10010" max="10012" width="5.5703125" style="12" customWidth="1"/>
    <col min="10013" max="10013" width="5.7109375" style="12" customWidth="1"/>
    <col min="10014" max="10014" width="7" style="12" customWidth="1"/>
    <col min="10015" max="10015" width="5.5703125" style="12" customWidth="1"/>
    <col min="10016" max="10017" width="3.7109375" style="12" customWidth="1"/>
    <col min="10018" max="10018" width="5.28515625" style="12" customWidth="1"/>
    <col min="10019" max="10019" width="6.7109375" style="12" customWidth="1"/>
    <col min="10020" max="10022" width="3.7109375" style="12" customWidth="1"/>
    <col min="10023" max="10023" width="5.28515625" style="12" customWidth="1"/>
    <col min="10024" max="10024" width="6.7109375" style="12" customWidth="1"/>
    <col min="10025" max="10027" width="3.7109375" style="12" customWidth="1"/>
    <col min="10028" max="10028" width="5.28515625" style="12" customWidth="1"/>
    <col min="10029" max="10029" width="6.7109375" style="12" customWidth="1"/>
    <col min="10030" max="10032" width="3.7109375" style="12" customWidth="1"/>
    <col min="10033" max="10033" width="5.28515625" style="12" customWidth="1"/>
    <col min="10034" max="10034" width="6.7109375" style="12" customWidth="1"/>
    <col min="10035" max="10037" width="3.7109375" style="12" customWidth="1"/>
    <col min="10038" max="10038" width="5.28515625" style="12" customWidth="1"/>
    <col min="10039" max="10039" width="6.7109375" style="12" customWidth="1"/>
    <col min="10040" max="10042" width="3.7109375" style="12" customWidth="1"/>
    <col min="10043" max="10043" width="5.28515625" style="12" customWidth="1"/>
    <col min="10044" max="10044" width="6.7109375" style="12" customWidth="1"/>
    <col min="10045" max="10047" width="3.7109375" style="12" customWidth="1"/>
    <col min="10048" max="10048" width="5.28515625" style="12" customWidth="1"/>
    <col min="10049" max="10049" width="6.7109375" style="12" customWidth="1"/>
    <col min="10050" max="10052" width="3.7109375" style="12" customWidth="1"/>
    <col min="10053" max="10053" width="5.28515625" style="12" customWidth="1"/>
    <col min="10054" max="10054" width="6.7109375" style="12" customWidth="1"/>
    <col min="10055" max="10055" width="3.7109375" style="12" customWidth="1"/>
    <col min="10056" max="10056" width="12.7109375" style="12" customWidth="1"/>
    <col min="10057" max="10240" width="9.140625" style="12"/>
    <col min="10241" max="10241" width="7" style="12" customWidth="1"/>
    <col min="10242" max="10242" width="20.5703125" style="12" customWidth="1"/>
    <col min="10243" max="10243" width="8.28515625" style="12" customWidth="1"/>
    <col min="10244" max="10246" width="5.5703125" style="12" customWidth="1"/>
    <col min="10247" max="10247" width="5.85546875" style="12" customWidth="1"/>
    <col min="10248" max="10248" width="5.5703125" style="12" customWidth="1"/>
    <col min="10249" max="10249" width="5.85546875" style="12" customWidth="1"/>
    <col min="10250" max="10251" width="5.5703125" style="12" customWidth="1"/>
    <col min="10252" max="10252" width="5.85546875" style="12" customWidth="1"/>
    <col min="10253" max="10253" width="5.5703125" style="12" customWidth="1"/>
    <col min="10254" max="10254" width="6" style="12" customWidth="1"/>
    <col min="10255" max="10255" width="7.140625" style="12" customWidth="1"/>
    <col min="10256" max="10256" width="2.42578125" style="12" customWidth="1"/>
    <col min="10257" max="10263" width="5.5703125" style="12" customWidth="1"/>
    <col min="10264" max="10264" width="5.7109375" style="12" customWidth="1"/>
    <col min="10265" max="10265" width="7" style="12" customWidth="1"/>
    <col min="10266" max="10268" width="5.5703125" style="12" customWidth="1"/>
    <col min="10269" max="10269" width="5.7109375" style="12" customWidth="1"/>
    <col min="10270" max="10270" width="7" style="12" customWidth="1"/>
    <col min="10271" max="10271" width="5.5703125" style="12" customWidth="1"/>
    <col min="10272" max="10273" width="3.7109375" style="12" customWidth="1"/>
    <col min="10274" max="10274" width="5.28515625" style="12" customWidth="1"/>
    <col min="10275" max="10275" width="6.7109375" style="12" customWidth="1"/>
    <col min="10276" max="10278" width="3.7109375" style="12" customWidth="1"/>
    <col min="10279" max="10279" width="5.28515625" style="12" customWidth="1"/>
    <col min="10280" max="10280" width="6.7109375" style="12" customWidth="1"/>
    <col min="10281" max="10283" width="3.7109375" style="12" customWidth="1"/>
    <col min="10284" max="10284" width="5.28515625" style="12" customWidth="1"/>
    <col min="10285" max="10285" width="6.7109375" style="12" customWidth="1"/>
    <col min="10286" max="10288" width="3.7109375" style="12" customWidth="1"/>
    <col min="10289" max="10289" width="5.28515625" style="12" customWidth="1"/>
    <col min="10290" max="10290" width="6.7109375" style="12" customWidth="1"/>
    <col min="10291" max="10293" width="3.7109375" style="12" customWidth="1"/>
    <col min="10294" max="10294" width="5.28515625" style="12" customWidth="1"/>
    <col min="10295" max="10295" width="6.7109375" style="12" customWidth="1"/>
    <col min="10296" max="10298" width="3.7109375" style="12" customWidth="1"/>
    <col min="10299" max="10299" width="5.28515625" style="12" customWidth="1"/>
    <col min="10300" max="10300" width="6.7109375" style="12" customWidth="1"/>
    <col min="10301" max="10303" width="3.7109375" style="12" customWidth="1"/>
    <col min="10304" max="10304" width="5.28515625" style="12" customWidth="1"/>
    <col min="10305" max="10305" width="6.7109375" style="12" customWidth="1"/>
    <col min="10306" max="10308" width="3.7109375" style="12" customWidth="1"/>
    <col min="10309" max="10309" width="5.28515625" style="12" customWidth="1"/>
    <col min="10310" max="10310" width="6.7109375" style="12" customWidth="1"/>
    <col min="10311" max="10311" width="3.7109375" style="12" customWidth="1"/>
    <col min="10312" max="10312" width="12.7109375" style="12" customWidth="1"/>
    <col min="10313" max="10496" width="9.140625" style="12"/>
    <col min="10497" max="10497" width="7" style="12" customWidth="1"/>
    <col min="10498" max="10498" width="20.5703125" style="12" customWidth="1"/>
    <col min="10499" max="10499" width="8.28515625" style="12" customWidth="1"/>
    <col min="10500" max="10502" width="5.5703125" style="12" customWidth="1"/>
    <col min="10503" max="10503" width="5.85546875" style="12" customWidth="1"/>
    <col min="10504" max="10504" width="5.5703125" style="12" customWidth="1"/>
    <col min="10505" max="10505" width="5.85546875" style="12" customWidth="1"/>
    <col min="10506" max="10507" width="5.5703125" style="12" customWidth="1"/>
    <col min="10508" max="10508" width="5.85546875" style="12" customWidth="1"/>
    <col min="10509" max="10509" width="5.5703125" style="12" customWidth="1"/>
    <col min="10510" max="10510" width="6" style="12" customWidth="1"/>
    <col min="10511" max="10511" width="7.140625" style="12" customWidth="1"/>
    <col min="10512" max="10512" width="2.42578125" style="12" customWidth="1"/>
    <col min="10513" max="10519" width="5.5703125" style="12" customWidth="1"/>
    <col min="10520" max="10520" width="5.7109375" style="12" customWidth="1"/>
    <col min="10521" max="10521" width="7" style="12" customWidth="1"/>
    <col min="10522" max="10524" width="5.5703125" style="12" customWidth="1"/>
    <col min="10525" max="10525" width="5.7109375" style="12" customWidth="1"/>
    <col min="10526" max="10526" width="7" style="12" customWidth="1"/>
    <col min="10527" max="10527" width="5.5703125" style="12" customWidth="1"/>
    <col min="10528" max="10529" width="3.7109375" style="12" customWidth="1"/>
    <col min="10530" max="10530" width="5.28515625" style="12" customWidth="1"/>
    <col min="10531" max="10531" width="6.7109375" style="12" customWidth="1"/>
    <col min="10532" max="10534" width="3.7109375" style="12" customWidth="1"/>
    <col min="10535" max="10535" width="5.28515625" style="12" customWidth="1"/>
    <col min="10536" max="10536" width="6.7109375" style="12" customWidth="1"/>
    <col min="10537" max="10539" width="3.7109375" style="12" customWidth="1"/>
    <col min="10540" max="10540" width="5.28515625" style="12" customWidth="1"/>
    <col min="10541" max="10541" width="6.7109375" style="12" customWidth="1"/>
    <col min="10542" max="10544" width="3.7109375" style="12" customWidth="1"/>
    <col min="10545" max="10545" width="5.28515625" style="12" customWidth="1"/>
    <col min="10546" max="10546" width="6.7109375" style="12" customWidth="1"/>
    <col min="10547" max="10549" width="3.7109375" style="12" customWidth="1"/>
    <col min="10550" max="10550" width="5.28515625" style="12" customWidth="1"/>
    <col min="10551" max="10551" width="6.7109375" style="12" customWidth="1"/>
    <col min="10552" max="10554" width="3.7109375" style="12" customWidth="1"/>
    <col min="10555" max="10555" width="5.28515625" style="12" customWidth="1"/>
    <col min="10556" max="10556" width="6.7109375" style="12" customWidth="1"/>
    <col min="10557" max="10559" width="3.7109375" style="12" customWidth="1"/>
    <col min="10560" max="10560" width="5.28515625" style="12" customWidth="1"/>
    <col min="10561" max="10561" width="6.7109375" style="12" customWidth="1"/>
    <col min="10562" max="10564" width="3.7109375" style="12" customWidth="1"/>
    <col min="10565" max="10565" width="5.28515625" style="12" customWidth="1"/>
    <col min="10566" max="10566" width="6.7109375" style="12" customWidth="1"/>
    <col min="10567" max="10567" width="3.7109375" style="12" customWidth="1"/>
    <col min="10568" max="10568" width="12.7109375" style="12" customWidth="1"/>
    <col min="10569" max="10752" width="9.140625" style="12"/>
    <col min="10753" max="10753" width="7" style="12" customWidth="1"/>
    <col min="10754" max="10754" width="20.5703125" style="12" customWidth="1"/>
    <col min="10755" max="10755" width="8.28515625" style="12" customWidth="1"/>
    <col min="10756" max="10758" width="5.5703125" style="12" customWidth="1"/>
    <col min="10759" max="10759" width="5.85546875" style="12" customWidth="1"/>
    <col min="10760" max="10760" width="5.5703125" style="12" customWidth="1"/>
    <col min="10761" max="10761" width="5.85546875" style="12" customWidth="1"/>
    <col min="10762" max="10763" width="5.5703125" style="12" customWidth="1"/>
    <col min="10764" max="10764" width="5.85546875" style="12" customWidth="1"/>
    <col min="10765" max="10765" width="5.5703125" style="12" customWidth="1"/>
    <col min="10766" max="10766" width="6" style="12" customWidth="1"/>
    <col min="10767" max="10767" width="7.140625" style="12" customWidth="1"/>
    <col min="10768" max="10768" width="2.42578125" style="12" customWidth="1"/>
    <col min="10769" max="10775" width="5.5703125" style="12" customWidth="1"/>
    <col min="10776" max="10776" width="5.7109375" style="12" customWidth="1"/>
    <col min="10777" max="10777" width="7" style="12" customWidth="1"/>
    <col min="10778" max="10780" width="5.5703125" style="12" customWidth="1"/>
    <col min="10781" max="10781" width="5.7109375" style="12" customWidth="1"/>
    <col min="10782" max="10782" width="7" style="12" customWidth="1"/>
    <col min="10783" max="10783" width="5.5703125" style="12" customWidth="1"/>
    <col min="10784" max="10785" width="3.7109375" style="12" customWidth="1"/>
    <col min="10786" max="10786" width="5.28515625" style="12" customWidth="1"/>
    <col min="10787" max="10787" width="6.7109375" style="12" customWidth="1"/>
    <col min="10788" max="10790" width="3.7109375" style="12" customWidth="1"/>
    <col min="10791" max="10791" width="5.28515625" style="12" customWidth="1"/>
    <col min="10792" max="10792" width="6.7109375" style="12" customWidth="1"/>
    <col min="10793" max="10795" width="3.7109375" style="12" customWidth="1"/>
    <col min="10796" max="10796" width="5.28515625" style="12" customWidth="1"/>
    <col min="10797" max="10797" width="6.7109375" style="12" customWidth="1"/>
    <col min="10798" max="10800" width="3.7109375" style="12" customWidth="1"/>
    <col min="10801" max="10801" width="5.28515625" style="12" customWidth="1"/>
    <col min="10802" max="10802" width="6.7109375" style="12" customWidth="1"/>
    <col min="10803" max="10805" width="3.7109375" style="12" customWidth="1"/>
    <col min="10806" max="10806" width="5.28515625" style="12" customWidth="1"/>
    <col min="10807" max="10807" width="6.7109375" style="12" customWidth="1"/>
    <col min="10808" max="10810" width="3.7109375" style="12" customWidth="1"/>
    <col min="10811" max="10811" width="5.28515625" style="12" customWidth="1"/>
    <col min="10812" max="10812" width="6.7109375" style="12" customWidth="1"/>
    <col min="10813" max="10815" width="3.7109375" style="12" customWidth="1"/>
    <col min="10816" max="10816" width="5.28515625" style="12" customWidth="1"/>
    <col min="10817" max="10817" width="6.7109375" style="12" customWidth="1"/>
    <col min="10818" max="10820" width="3.7109375" style="12" customWidth="1"/>
    <col min="10821" max="10821" width="5.28515625" style="12" customWidth="1"/>
    <col min="10822" max="10822" width="6.7109375" style="12" customWidth="1"/>
    <col min="10823" max="10823" width="3.7109375" style="12" customWidth="1"/>
    <col min="10824" max="10824" width="12.7109375" style="12" customWidth="1"/>
    <col min="10825" max="11008" width="9.140625" style="12"/>
    <col min="11009" max="11009" width="7" style="12" customWidth="1"/>
    <col min="11010" max="11010" width="20.5703125" style="12" customWidth="1"/>
    <col min="11011" max="11011" width="8.28515625" style="12" customWidth="1"/>
    <col min="11012" max="11014" width="5.5703125" style="12" customWidth="1"/>
    <col min="11015" max="11015" width="5.85546875" style="12" customWidth="1"/>
    <col min="11016" max="11016" width="5.5703125" style="12" customWidth="1"/>
    <col min="11017" max="11017" width="5.85546875" style="12" customWidth="1"/>
    <col min="11018" max="11019" width="5.5703125" style="12" customWidth="1"/>
    <col min="11020" max="11020" width="5.85546875" style="12" customWidth="1"/>
    <col min="11021" max="11021" width="5.5703125" style="12" customWidth="1"/>
    <col min="11022" max="11022" width="6" style="12" customWidth="1"/>
    <col min="11023" max="11023" width="7.140625" style="12" customWidth="1"/>
    <col min="11024" max="11024" width="2.42578125" style="12" customWidth="1"/>
    <col min="11025" max="11031" width="5.5703125" style="12" customWidth="1"/>
    <col min="11032" max="11032" width="5.7109375" style="12" customWidth="1"/>
    <col min="11033" max="11033" width="7" style="12" customWidth="1"/>
    <col min="11034" max="11036" width="5.5703125" style="12" customWidth="1"/>
    <col min="11037" max="11037" width="5.7109375" style="12" customWidth="1"/>
    <col min="11038" max="11038" width="7" style="12" customWidth="1"/>
    <col min="11039" max="11039" width="5.5703125" style="12" customWidth="1"/>
    <col min="11040" max="11041" width="3.7109375" style="12" customWidth="1"/>
    <col min="11042" max="11042" width="5.28515625" style="12" customWidth="1"/>
    <col min="11043" max="11043" width="6.7109375" style="12" customWidth="1"/>
    <col min="11044" max="11046" width="3.7109375" style="12" customWidth="1"/>
    <col min="11047" max="11047" width="5.28515625" style="12" customWidth="1"/>
    <col min="11048" max="11048" width="6.7109375" style="12" customWidth="1"/>
    <col min="11049" max="11051" width="3.7109375" style="12" customWidth="1"/>
    <col min="11052" max="11052" width="5.28515625" style="12" customWidth="1"/>
    <col min="11053" max="11053" width="6.7109375" style="12" customWidth="1"/>
    <col min="11054" max="11056" width="3.7109375" style="12" customWidth="1"/>
    <col min="11057" max="11057" width="5.28515625" style="12" customWidth="1"/>
    <col min="11058" max="11058" width="6.7109375" style="12" customWidth="1"/>
    <col min="11059" max="11061" width="3.7109375" style="12" customWidth="1"/>
    <col min="11062" max="11062" width="5.28515625" style="12" customWidth="1"/>
    <col min="11063" max="11063" width="6.7109375" style="12" customWidth="1"/>
    <col min="11064" max="11066" width="3.7109375" style="12" customWidth="1"/>
    <col min="11067" max="11067" width="5.28515625" style="12" customWidth="1"/>
    <col min="11068" max="11068" width="6.7109375" style="12" customWidth="1"/>
    <col min="11069" max="11071" width="3.7109375" style="12" customWidth="1"/>
    <col min="11072" max="11072" width="5.28515625" style="12" customWidth="1"/>
    <col min="11073" max="11073" width="6.7109375" style="12" customWidth="1"/>
    <col min="11074" max="11076" width="3.7109375" style="12" customWidth="1"/>
    <col min="11077" max="11077" width="5.28515625" style="12" customWidth="1"/>
    <col min="11078" max="11078" width="6.7109375" style="12" customWidth="1"/>
    <col min="11079" max="11079" width="3.7109375" style="12" customWidth="1"/>
    <col min="11080" max="11080" width="12.7109375" style="12" customWidth="1"/>
    <col min="11081" max="11264" width="9.140625" style="12"/>
    <col min="11265" max="11265" width="7" style="12" customWidth="1"/>
    <col min="11266" max="11266" width="20.5703125" style="12" customWidth="1"/>
    <col min="11267" max="11267" width="8.28515625" style="12" customWidth="1"/>
    <col min="11268" max="11270" width="5.5703125" style="12" customWidth="1"/>
    <col min="11271" max="11271" width="5.85546875" style="12" customWidth="1"/>
    <col min="11272" max="11272" width="5.5703125" style="12" customWidth="1"/>
    <col min="11273" max="11273" width="5.85546875" style="12" customWidth="1"/>
    <col min="11274" max="11275" width="5.5703125" style="12" customWidth="1"/>
    <col min="11276" max="11276" width="5.85546875" style="12" customWidth="1"/>
    <col min="11277" max="11277" width="5.5703125" style="12" customWidth="1"/>
    <col min="11278" max="11278" width="6" style="12" customWidth="1"/>
    <col min="11279" max="11279" width="7.140625" style="12" customWidth="1"/>
    <col min="11280" max="11280" width="2.42578125" style="12" customWidth="1"/>
    <col min="11281" max="11287" width="5.5703125" style="12" customWidth="1"/>
    <col min="11288" max="11288" width="5.7109375" style="12" customWidth="1"/>
    <col min="11289" max="11289" width="7" style="12" customWidth="1"/>
    <col min="11290" max="11292" width="5.5703125" style="12" customWidth="1"/>
    <col min="11293" max="11293" width="5.7109375" style="12" customWidth="1"/>
    <col min="11294" max="11294" width="7" style="12" customWidth="1"/>
    <col min="11295" max="11295" width="5.5703125" style="12" customWidth="1"/>
    <col min="11296" max="11297" width="3.7109375" style="12" customWidth="1"/>
    <col min="11298" max="11298" width="5.28515625" style="12" customWidth="1"/>
    <col min="11299" max="11299" width="6.7109375" style="12" customWidth="1"/>
    <col min="11300" max="11302" width="3.7109375" style="12" customWidth="1"/>
    <col min="11303" max="11303" width="5.28515625" style="12" customWidth="1"/>
    <col min="11304" max="11304" width="6.7109375" style="12" customWidth="1"/>
    <col min="11305" max="11307" width="3.7109375" style="12" customWidth="1"/>
    <col min="11308" max="11308" width="5.28515625" style="12" customWidth="1"/>
    <col min="11309" max="11309" width="6.7109375" style="12" customWidth="1"/>
    <col min="11310" max="11312" width="3.7109375" style="12" customWidth="1"/>
    <col min="11313" max="11313" width="5.28515625" style="12" customWidth="1"/>
    <col min="11314" max="11314" width="6.7109375" style="12" customWidth="1"/>
    <col min="11315" max="11317" width="3.7109375" style="12" customWidth="1"/>
    <col min="11318" max="11318" width="5.28515625" style="12" customWidth="1"/>
    <col min="11319" max="11319" width="6.7109375" style="12" customWidth="1"/>
    <col min="11320" max="11322" width="3.7109375" style="12" customWidth="1"/>
    <col min="11323" max="11323" width="5.28515625" style="12" customWidth="1"/>
    <col min="11324" max="11324" width="6.7109375" style="12" customWidth="1"/>
    <col min="11325" max="11327" width="3.7109375" style="12" customWidth="1"/>
    <col min="11328" max="11328" width="5.28515625" style="12" customWidth="1"/>
    <col min="11329" max="11329" width="6.7109375" style="12" customWidth="1"/>
    <col min="11330" max="11332" width="3.7109375" style="12" customWidth="1"/>
    <col min="11333" max="11333" width="5.28515625" style="12" customWidth="1"/>
    <col min="11334" max="11334" width="6.7109375" style="12" customWidth="1"/>
    <col min="11335" max="11335" width="3.7109375" style="12" customWidth="1"/>
    <col min="11336" max="11336" width="12.7109375" style="12" customWidth="1"/>
    <col min="11337" max="11520" width="9.140625" style="12"/>
    <col min="11521" max="11521" width="7" style="12" customWidth="1"/>
    <col min="11522" max="11522" width="20.5703125" style="12" customWidth="1"/>
    <col min="11523" max="11523" width="8.28515625" style="12" customWidth="1"/>
    <col min="11524" max="11526" width="5.5703125" style="12" customWidth="1"/>
    <col min="11527" max="11527" width="5.85546875" style="12" customWidth="1"/>
    <col min="11528" max="11528" width="5.5703125" style="12" customWidth="1"/>
    <col min="11529" max="11529" width="5.85546875" style="12" customWidth="1"/>
    <col min="11530" max="11531" width="5.5703125" style="12" customWidth="1"/>
    <col min="11532" max="11532" width="5.85546875" style="12" customWidth="1"/>
    <col min="11533" max="11533" width="5.5703125" style="12" customWidth="1"/>
    <col min="11534" max="11534" width="6" style="12" customWidth="1"/>
    <col min="11535" max="11535" width="7.140625" style="12" customWidth="1"/>
    <col min="11536" max="11536" width="2.42578125" style="12" customWidth="1"/>
    <col min="11537" max="11543" width="5.5703125" style="12" customWidth="1"/>
    <col min="11544" max="11544" width="5.7109375" style="12" customWidth="1"/>
    <col min="11545" max="11545" width="7" style="12" customWidth="1"/>
    <col min="11546" max="11548" width="5.5703125" style="12" customWidth="1"/>
    <col min="11549" max="11549" width="5.7109375" style="12" customWidth="1"/>
    <col min="11550" max="11550" width="7" style="12" customWidth="1"/>
    <col min="11551" max="11551" width="5.5703125" style="12" customWidth="1"/>
    <col min="11552" max="11553" width="3.7109375" style="12" customWidth="1"/>
    <col min="11554" max="11554" width="5.28515625" style="12" customWidth="1"/>
    <col min="11555" max="11555" width="6.7109375" style="12" customWidth="1"/>
    <col min="11556" max="11558" width="3.7109375" style="12" customWidth="1"/>
    <col min="11559" max="11559" width="5.28515625" style="12" customWidth="1"/>
    <col min="11560" max="11560" width="6.7109375" style="12" customWidth="1"/>
    <col min="11561" max="11563" width="3.7109375" style="12" customWidth="1"/>
    <col min="11564" max="11564" width="5.28515625" style="12" customWidth="1"/>
    <col min="11565" max="11565" width="6.7109375" style="12" customWidth="1"/>
    <col min="11566" max="11568" width="3.7109375" style="12" customWidth="1"/>
    <col min="11569" max="11569" width="5.28515625" style="12" customWidth="1"/>
    <col min="11570" max="11570" width="6.7109375" style="12" customWidth="1"/>
    <col min="11571" max="11573" width="3.7109375" style="12" customWidth="1"/>
    <col min="11574" max="11574" width="5.28515625" style="12" customWidth="1"/>
    <col min="11575" max="11575" width="6.7109375" style="12" customWidth="1"/>
    <col min="11576" max="11578" width="3.7109375" style="12" customWidth="1"/>
    <col min="11579" max="11579" width="5.28515625" style="12" customWidth="1"/>
    <col min="11580" max="11580" width="6.7109375" style="12" customWidth="1"/>
    <col min="11581" max="11583" width="3.7109375" style="12" customWidth="1"/>
    <col min="11584" max="11584" width="5.28515625" style="12" customWidth="1"/>
    <col min="11585" max="11585" width="6.7109375" style="12" customWidth="1"/>
    <col min="11586" max="11588" width="3.7109375" style="12" customWidth="1"/>
    <col min="11589" max="11589" width="5.28515625" style="12" customWidth="1"/>
    <col min="11590" max="11590" width="6.7109375" style="12" customWidth="1"/>
    <col min="11591" max="11591" width="3.7109375" style="12" customWidth="1"/>
    <col min="11592" max="11592" width="12.7109375" style="12" customWidth="1"/>
    <col min="11593" max="11776" width="9.140625" style="12"/>
    <col min="11777" max="11777" width="7" style="12" customWidth="1"/>
    <col min="11778" max="11778" width="20.5703125" style="12" customWidth="1"/>
    <col min="11779" max="11779" width="8.28515625" style="12" customWidth="1"/>
    <col min="11780" max="11782" width="5.5703125" style="12" customWidth="1"/>
    <col min="11783" max="11783" width="5.85546875" style="12" customWidth="1"/>
    <col min="11784" max="11784" width="5.5703125" style="12" customWidth="1"/>
    <col min="11785" max="11785" width="5.85546875" style="12" customWidth="1"/>
    <col min="11786" max="11787" width="5.5703125" style="12" customWidth="1"/>
    <col min="11788" max="11788" width="5.85546875" style="12" customWidth="1"/>
    <col min="11789" max="11789" width="5.5703125" style="12" customWidth="1"/>
    <col min="11790" max="11790" width="6" style="12" customWidth="1"/>
    <col min="11791" max="11791" width="7.140625" style="12" customWidth="1"/>
    <col min="11792" max="11792" width="2.42578125" style="12" customWidth="1"/>
    <col min="11793" max="11799" width="5.5703125" style="12" customWidth="1"/>
    <col min="11800" max="11800" width="5.7109375" style="12" customWidth="1"/>
    <col min="11801" max="11801" width="7" style="12" customWidth="1"/>
    <col min="11802" max="11804" width="5.5703125" style="12" customWidth="1"/>
    <col min="11805" max="11805" width="5.7109375" style="12" customWidth="1"/>
    <col min="11806" max="11806" width="7" style="12" customWidth="1"/>
    <col min="11807" max="11807" width="5.5703125" style="12" customWidth="1"/>
    <col min="11808" max="11809" width="3.7109375" style="12" customWidth="1"/>
    <col min="11810" max="11810" width="5.28515625" style="12" customWidth="1"/>
    <col min="11811" max="11811" width="6.7109375" style="12" customWidth="1"/>
    <col min="11812" max="11814" width="3.7109375" style="12" customWidth="1"/>
    <col min="11815" max="11815" width="5.28515625" style="12" customWidth="1"/>
    <col min="11816" max="11816" width="6.7109375" style="12" customWidth="1"/>
    <col min="11817" max="11819" width="3.7109375" style="12" customWidth="1"/>
    <col min="11820" max="11820" width="5.28515625" style="12" customWidth="1"/>
    <col min="11821" max="11821" width="6.7109375" style="12" customWidth="1"/>
    <col min="11822" max="11824" width="3.7109375" style="12" customWidth="1"/>
    <col min="11825" max="11825" width="5.28515625" style="12" customWidth="1"/>
    <col min="11826" max="11826" width="6.7109375" style="12" customWidth="1"/>
    <col min="11827" max="11829" width="3.7109375" style="12" customWidth="1"/>
    <col min="11830" max="11830" width="5.28515625" style="12" customWidth="1"/>
    <col min="11831" max="11831" width="6.7109375" style="12" customWidth="1"/>
    <col min="11832" max="11834" width="3.7109375" style="12" customWidth="1"/>
    <col min="11835" max="11835" width="5.28515625" style="12" customWidth="1"/>
    <col min="11836" max="11836" width="6.7109375" style="12" customWidth="1"/>
    <col min="11837" max="11839" width="3.7109375" style="12" customWidth="1"/>
    <col min="11840" max="11840" width="5.28515625" style="12" customWidth="1"/>
    <col min="11841" max="11841" width="6.7109375" style="12" customWidth="1"/>
    <col min="11842" max="11844" width="3.7109375" style="12" customWidth="1"/>
    <col min="11845" max="11845" width="5.28515625" style="12" customWidth="1"/>
    <col min="11846" max="11846" width="6.7109375" style="12" customWidth="1"/>
    <col min="11847" max="11847" width="3.7109375" style="12" customWidth="1"/>
    <col min="11848" max="11848" width="12.7109375" style="12" customWidth="1"/>
    <col min="11849" max="12032" width="9.140625" style="12"/>
    <col min="12033" max="12033" width="7" style="12" customWidth="1"/>
    <col min="12034" max="12034" width="20.5703125" style="12" customWidth="1"/>
    <col min="12035" max="12035" width="8.28515625" style="12" customWidth="1"/>
    <col min="12036" max="12038" width="5.5703125" style="12" customWidth="1"/>
    <col min="12039" max="12039" width="5.85546875" style="12" customWidth="1"/>
    <col min="12040" max="12040" width="5.5703125" style="12" customWidth="1"/>
    <col min="12041" max="12041" width="5.85546875" style="12" customWidth="1"/>
    <col min="12042" max="12043" width="5.5703125" style="12" customWidth="1"/>
    <col min="12044" max="12044" width="5.85546875" style="12" customWidth="1"/>
    <col min="12045" max="12045" width="5.5703125" style="12" customWidth="1"/>
    <col min="12046" max="12046" width="6" style="12" customWidth="1"/>
    <col min="12047" max="12047" width="7.140625" style="12" customWidth="1"/>
    <col min="12048" max="12048" width="2.42578125" style="12" customWidth="1"/>
    <col min="12049" max="12055" width="5.5703125" style="12" customWidth="1"/>
    <col min="12056" max="12056" width="5.7109375" style="12" customWidth="1"/>
    <col min="12057" max="12057" width="7" style="12" customWidth="1"/>
    <col min="12058" max="12060" width="5.5703125" style="12" customWidth="1"/>
    <col min="12061" max="12061" width="5.7109375" style="12" customWidth="1"/>
    <col min="12062" max="12062" width="7" style="12" customWidth="1"/>
    <col min="12063" max="12063" width="5.5703125" style="12" customWidth="1"/>
    <col min="12064" max="12065" width="3.7109375" style="12" customWidth="1"/>
    <col min="12066" max="12066" width="5.28515625" style="12" customWidth="1"/>
    <col min="12067" max="12067" width="6.7109375" style="12" customWidth="1"/>
    <col min="12068" max="12070" width="3.7109375" style="12" customWidth="1"/>
    <col min="12071" max="12071" width="5.28515625" style="12" customWidth="1"/>
    <col min="12072" max="12072" width="6.7109375" style="12" customWidth="1"/>
    <col min="12073" max="12075" width="3.7109375" style="12" customWidth="1"/>
    <col min="12076" max="12076" width="5.28515625" style="12" customWidth="1"/>
    <col min="12077" max="12077" width="6.7109375" style="12" customWidth="1"/>
    <col min="12078" max="12080" width="3.7109375" style="12" customWidth="1"/>
    <col min="12081" max="12081" width="5.28515625" style="12" customWidth="1"/>
    <col min="12082" max="12082" width="6.7109375" style="12" customWidth="1"/>
    <col min="12083" max="12085" width="3.7109375" style="12" customWidth="1"/>
    <col min="12086" max="12086" width="5.28515625" style="12" customWidth="1"/>
    <col min="12087" max="12087" width="6.7109375" style="12" customWidth="1"/>
    <col min="12088" max="12090" width="3.7109375" style="12" customWidth="1"/>
    <col min="12091" max="12091" width="5.28515625" style="12" customWidth="1"/>
    <col min="12092" max="12092" width="6.7109375" style="12" customWidth="1"/>
    <col min="12093" max="12095" width="3.7109375" style="12" customWidth="1"/>
    <col min="12096" max="12096" width="5.28515625" style="12" customWidth="1"/>
    <col min="12097" max="12097" width="6.7109375" style="12" customWidth="1"/>
    <col min="12098" max="12100" width="3.7109375" style="12" customWidth="1"/>
    <col min="12101" max="12101" width="5.28515625" style="12" customWidth="1"/>
    <col min="12102" max="12102" width="6.7109375" style="12" customWidth="1"/>
    <col min="12103" max="12103" width="3.7109375" style="12" customWidth="1"/>
    <col min="12104" max="12104" width="12.7109375" style="12" customWidth="1"/>
    <col min="12105" max="12288" width="9.140625" style="12"/>
    <col min="12289" max="12289" width="7" style="12" customWidth="1"/>
    <col min="12290" max="12290" width="20.5703125" style="12" customWidth="1"/>
    <col min="12291" max="12291" width="8.28515625" style="12" customWidth="1"/>
    <col min="12292" max="12294" width="5.5703125" style="12" customWidth="1"/>
    <col min="12295" max="12295" width="5.85546875" style="12" customWidth="1"/>
    <col min="12296" max="12296" width="5.5703125" style="12" customWidth="1"/>
    <col min="12297" max="12297" width="5.85546875" style="12" customWidth="1"/>
    <col min="12298" max="12299" width="5.5703125" style="12" customWidth="1"/>
    <col min="12300" max="12300" width="5.85546875" style="12" customWidth="1"/>
    <col min="12301" max="12301" width="5.5703125" style="12" customWidth="1"/>
    <col min="12302" max="12302" width="6" style="12" customWidth="1"/>
    <col min="12303" max="12303" width="7.140625" style="12" customWidth="1"/>
    <col min="12304" max="12304" width="2.42578125" style="12" customWidth="1"/>
    <col min="12305" max="12311" width="5.5703125" style="12" customWidth="1"/>
    <col min="12312" max="12312" width="5.7109375" style="12" customWidth="1"/>
    <col min="12313" max="12313" width="7" style="12" customWidth="1"/>
    <col min="12314" max="12316" width="5.5703125" style="12" customWidth="1"/>
    <col min="12317" max="12317" width="5.7109375" style="12" customWidth="1"/>
    <col min="12318" max="12318" width="7" style="12" customWidth="1"/>
    <col min="12319" max="12319" width="5.5703125" style="12" customWidth="1"/>
    <col min="12320" max="12321" width="3.7109375" style="12" customWidth="1"/>
    <col min="12322" max="12322" width="5.28515625" style="12" customWidth="1"/>
    <col min="12323" max="12323" width="6.7109375" style="12" customWidth="1"/>
    <col min="12324" max="12326" width="3.7109375" style="12" customWidth="1"/>
    <col min="12327" max="12327" width="5.28515625" style="12" customWidth="1"/>
    <col min="12328" max="12328" width="6.7109375" style="12" customWidth="1"/>
    <col min="12329" max="12331" width="3.7109375" style="12" customWidth="1"/>
    <col min="12332" max="12332" width="5.28515625" style="12" customWidth="1"/>
    <col min="12333" max="12333" width="6.7109375" style="12" customWidth="1"/>
    <col min="12334" max="12336" width="3.7109375" style="12" customWidth="1"/>
    <col min="12337" max="12337" width="5.28515625" style="12" customWidth="1"/>
    <col min="12338" max="12338" width="6.7109375" style="12" customWidth="1"/>
    <col min="12339" max="12341" width="3.7109375" style="12" customWidth="1"/>
    <col min="12342" max="12342" width="5.28515625" style="12" customWidth="1"/>
    <col min="12343" max="12343" width="6.7109375" style="12" customWidth="1"/>
    <col min="12344" max="12346" width="3.7109375" style="12" customWidth="1"/>
    <col min="12347" max="12347" width="5.28515625" style="12" customWidth="1"/>
    <col min="12348" max="12348" width="6.7109375" style="12" customWidth="1"/>
    <col min="12349" max="12351" width="3.7109375" style="12" customWidth="1"/>
    <col min="12352" max="12352" width="5.28515625" style="12" customWidth="1"/>
    <col min="12353" max="12353" width="6.7109375" style="12" customWidth="1"/>
    <col min="12354" max="12356" width="3.7109375" style="12" customWidth="1"/>
    <col min="12357" max="12357" width="5.28515625" style="12" customWidth="1"/>
    <col min="12358" max="12358" width="6.7109375" style="12" customWidth="1"/>
    <col min="12359" max="12359" width="3.7109375" style="12" customWidth="1"/>
    <col min="12360" max="12360" width="12.7109375" style="12" customWidth="1"/>
    <col min="12361" max="12544" width="9.140625" style="12"/>
    <col min="12545" max="12545" width="7" style="12" customWidth="1"/>
    <col min="12546" max="12546" width="20.5703125" style="12" customWidth="1"/>
    <col min="12547" max="12547" width="8.28515625" style="12" customWidth="1"/>
    <col min="12548" max="12550" width="5.5703125" style="12" customWidth="1"/>
    <col min="12551" max="12551" width="5.85546875" style="12" customWidth="1"/>
    <col min="12552" max="12552" width="5.5703125" style="12" customWidth="1"/>
    <col min="12553" max="12553" width="5.85546875" style="12" customWidth="1"/>
    <col min="12554" max="12555" width="5.5703125" style="12" customWidth="1"/>
    <col min="12556" max="12556" width="5.85546875" style="12" customWidth="1"/>
    <col min="12557" max="12557" width="5.5703125" style="12" customWidth="1"/>
    <col min="12558" max="12558" width="6" style="12" customWidth="1"/>
    <col min="12559" max="12559" width="7.140625" style="12" customWidth="1"/>
    <col min="12560" max="12560" width="2.42578125" style="12" customWidth="1"/>
    <col min="12561" max="12567" width="5.5703125" style="12" customWidth="1"/>
    <col min="12568" max="12568" width="5.7109375" style="12" customWidth="1"/>
    <col min="12569" max="12569" width="7" style="12" customWidth="1"/>
    <col min="12570" max="12572" width="5.5703125" style="12" customWidth="1"/>
    <col min="12573" max="12573" width="5.7109375" style="12" customWidth="1"/>
    <col min="12574" max="12574" width="7" style="12" customWidth="1"/>
    <col min="12575" max="12575" width="5.5703125" style="12" customWidth="1"/>
    <col min="12576" max="12577" width="3.7109375" style="12" customWidth="1"/>
    <col min="12578" max="12578" width="5.28515625" style="12" customWidth="1"/>
    <col min="12579" max="12579" width="6.7109375" style="12" customWidth="1"/>
    <col min="12580" max="12582" width="3.7109375" style="12" customWidth="1"/>
    <col min="12583" max="12583" width="5.28515625" style="12" customWidth="1"/>
    <col min="12584" max="12584" width="6.7109375" style="12" customWidth="1"/>
    <col min="12585" max="12587" width="3.7109375" style="12" customWidth="1"/>
    <col min="12588" max="12588" width="5.28515625" style="12" customWidth="1"/>
    <col min="12589" max="12589" width="6.7109375" style="12" customWidth="1"/>
    <col min="12590" max="12592" width="3.7109375" style="12" customWidth="1"/>
    <col min="12593" max="12593" width="5.28515625" style="12" customWidth="1"/>
    <col min="12594" max="12594" width="6.7109375" style="12" customWidth="1"/>
    <col min="12595" max="12597" width="3.7109375" style="12" customWidth="1"/>
    <col min="12598" max="12598" width="5.28515625" style="12" customWidth="1"/>
    <col min="12599" max="12599" width="6.7109375" style="12" customWidth="1"/>
    <col min="12600" max="12602" width="3.7109375" style="12" customWidth="1"/>
    <col min="12603" max="12603" width="5.28515625" style="12" customWidth="1"/>
    <col min="12604" max="12604" width="6.7109375" style="12" customWidth="1"/>
    <col min="12605" max="12607" width="3.7109375" style="12" customWidth="1"/>
    <col min="12608" max="12608" width="5.28515625" style="12" customWidth="1"/>
    <col min="12609" max="12609" width="6.7109375" style="12" customWidth="1"/>
    <col min="12610" max="12612" width="3.7109375" style="12" customWidth="1"/>
    <col min="12613" max="12613" width="5.28515625" style="12" customWidth="1"/>
    <col min="12614" max="12614" width="6.7109375" style="12" customWidth="1"/>
    <col min="12615" max="12615" width="3.7109375" style="12" customWidth="1"/>
    <col min="12616" max="12616" width="12.7109375" style="12" customWidth="1"/>
    <col min="12617" max="12800" width="9.140625" style="12"/>
    <col min="12801" max="12801" width="7" style="12" customWidth="1"/>
    <col min="12802" max="12802" width="20.5703125" style="12" customWidth="1"/>
    <col min="12803" max="12803" width="8.28515625" style="12" customWidth="1"/>
    <col min="12804" max="12806" width="5.5703125" style="12" customWidth="1"/>
    <col min="12807" max="12807" width="5.85546875" style="12" customWidth="1"/>
    <col min="12808" max="12808" width="5.5703125" style="12" customWidth="1"/>
    <col min="12809" max="12809" width="5.85546875" style="12" customWidth="1"/>
    <col min="12810" max="12811" width="5.5703125" style="12" customWidth="1"/>
    <col min="12812" max="12812" width="5.85546875" style="12" customWidth="1"/>
    <col min="12813" max="12813" width="5.5703125" style="12" customWidth="1"/>
    <col min="12814" max="12814" width="6" style="12" customWidth="1"/>
    <col min="12815" max="12815" width="7.140625" style="12" customWidth="1"/>
    <col min="12816" max="12816" width="2.42578125" style="12" customWidth="1"/>
    <col min="12817" max="12823" width="5.5703125" style="12" customWidth="1"/>
    <col min="12824" max="12824" width="5.7109375" style="12" customWidth="1"/>
    <col min="12825" max="12825" width="7" style="12" customWidth="1"/>
    <col min="12826" max="12828" width="5.5703125" style="12" customWidth="1"/>
    <col min="12829" max="12829" width="5.7109375" style="12" customWidth="1"/>
    <col min="12830" max="12830" width="7" style="12" customWidth="1"/>
    <col min="12831" max="12831" width="5.5703125" style="12" customWidth="1"/>
    <col min="12832" max="12833" width="3.7109375" style="12" customWidth="1"/>
    <col min="12834" max="12834" width="5.28515625" style="12" customWidth="1"/>
    <col min="12835" max="12835" width="6.7109375" style="12" customWidth="1"/>
    <col min="12836" max="12838" width="3.7109375" style="12" customWidth="1"/>
    <col min="12839" max="12839" width="5.28515625" style="12" customWidth="1"/>
    <col min="12840" max="12840" width="6.7109375" style="12" customWidth="1"/>
    <col min="12841" max="12843" width="3.7109375" style="12" customWidth="1"/>
    <col min="12844" max="12844" width="5.28515625" style="12" customWidth="1"/>
    <col min="12845" max="12845" width="6.7109375" style="12" customWidth="1"/>
    <col min="12846" max="12848" width="3.7109375" style="12" customWidth="1"/>
    <col min="12849" max="12849" width="5.28515625" style="12" customWidth="1"/>
    <col min="12850" max="12850" width="6.7109375" style="12" customWidth="1"/>
    <col min="12851" max="12853" width="3.7109375" style="12" customWidth="1"/>
    <col min="12854" max="12854" width="5.28515625" style="12" customWidth="1"/>
    <col min="12855" max="12855" width="6.7109375" style="12" customWidth="1"/>
    <col min="12856" max="12858" width="3.7109375" style="12" customWidth="1"/>
    <col min="12859" max="12859" width="5.28515625" style="12" customWidth="1"/>
    <col min="12860" max="12860" width="6.7109375" style="12" customWidth="1"/>
    <col min="12861" max="12863" width="3.7109375" style="12" customWidth="1"/>
    <col min="12864" max="12864" width="5.28515625" style="12" customWidth="1"/>
    <col min="12865" max="12865" width="6.7109375" style="12" customWidth="1"/>
    <col min="12866" max="12868" width="3.7109375" style="12" customWidth="1"/>
    <col min="12869" max="12869" width="5.28515625" style="12" customWidth="1"/>
    <col min="12870" max="12870" width="6.7109375" style="12" customWidth="1"/>
    <col min="12871" max="12871" width="3.7109375" style="12" customWidth="1"/>
    <col min="12872" max="12872" width="12.7109375" style="12" customWidth="1"/>
    <col min="12873" max="13056" width="9.140625" style="12"/>
    <col min="13057" max="13057" width="7" style="12" customWidth="1"/>
    <col min="13058" max="13058" width="20.5703125" style="12" customWidth="1"/>
    <col min="13059" max="13059" width="8.28515625" style="12" customWidth="1"/>
    <col min="13060" max="13062" width="5.5703125" style="12" customWidth="1"/>
    <col min="13063" max="13063" width="5.85546875" style="12" customWidth="1"/>
    <col min="13064" max="13064" width="5.5703125" style="12" customWidth="1"/>
    <col min="13065" max="13065" width="5.85546875" style="12" customWidth="1"/>
    <col min="13066" max="13067" width="5.5703125" style="12" customWidth="1"/>
    <col min="13068" max="13068" width="5.85546875" style="12" customWidth="1"/>
    <col min="13069" max="13069" width="5.5703125" style="12" customWidth="1"/>
    <col min="13070" max="13070" width="6" style="12" customWidth="1"/>
    <col min="13071" max="13071" width="7.140625" style="12" customWidth="1"/>
    <col min="13072" max="13072" width="2.42578125" style="12" customWidth="1"/>
    <col min="13073" max="13079" width="5.5703125" style="12" customWidth="1"/>
    <col min="13080" max="13080" width="5.7109375" style="12" customWidth="1"/>
    <col min="13081" max="13081" width="7" style="12" customWidth="1"/>
    <col min="13082" max="13084" width="5.5703125" style="12" customWidth="1"/>
    <col min="13085" max="13085" width="5.7109375" style="12" customWidth="1"/>
    <col min="13086" max="13086" width="7" style="12" customWidth="1"/>
    <col min="13087" max="13087" width="5.5703125" style="12" customWidth="1"/>
    <col min="13088" max="13089" width="3.7109375" style="12" customWidth="1"/>
    <col min="13090" max="13090" width="5.28515625" style="12" customWidth="1"/>
    <col min="13091" max="13091" width="6.7109375" style="12" customWidth="1"/>
    <col min="13092" max="13094" width="3.7109375" style="12" customWidth="1"/>
    <col min="13095" max="13095" width="5.28515625" style="12" customWidth="1"/>
    <col min="13096" max="13096" width="6.7109375" style="12" customWidth="1"/>
    <col min="13097" max="13099" width="3.7109375" style="12" customWidth="1"/>
    <col min="13100" max="13100" width="5.28515625" style="12" customWidth="1"/>
    <col min="13101" max="13101" width="6.7109375" style="12" customWidth="1"/>
    <col min="13102" max="13104" width="3.7109375" style="12" customWidth="1"/>
    <col min="13105" max="13105" width="5.28515625" style="12" customWidth="1"/>
    <col min="13106" max="13106" width="6.7109375" style="12" customWidth="1"/>
    <col min="13107" max="13109" width="3.7109375" style="12" customWidth="1"/>
    <col min="13110" max="13110" width="5.28515625" style="12" customWidth="1"/>
    <col min="13111" max="13111" width="6.7109375" style="12" customWidth="1"/>
    <col min="13112" max="13114" width="3.7109375" style="12" customWidth="1"/>
    <col min="13115" max="13115" width="5.28515625" style="12" customWidth="1"/>
    <col min="13116" max="13116" width="6.7109375" style="12" customWidth="1"/>
    <col min="13117" max="13119" width="3.7109375" style="12" customWidth="1"/>
    <col min="13120" max="13120" width="5.28515625" style="12" customWidth="1"/>
    <col min="13121" max="13121" width="6.7109375" style="12" customWidth="1"/>
    <col min="13122" max="13124" width="3.7109375" style="12" customWidth="1"/>
    <col min="13125" max="13125" width="5.28515625" style="12" customWidth="1"/>
    <col min="13126" max="13126" width="6.7109375" style="12" customWidth="1"/>
    <col min="13127" max="13127" width="3.7109375" style="12" customWidth="1"/>
    <col min="13128" max="13128" width="12.7109375" style="12" customWidth="1"/>
    <col min="13129" max="13312" width="9.140625" style="12"/>
    <col min="13313" max="13313" width="7" style="12" customWidth="1"/>
    <col min="13314" max="13314" width="20.5703125" style="12" customWidth="1"/>
    <col min="13315" max="13315" width="8.28515625" style="12" customWidth="1"/>
    <col min="13316" max="13318" width="5.5703125" style="12" customWidth="1"/>
    <col min="13319" max="13319" width="5.85546875" style="12" customWidth="1"/>
    <col min="13320" max="13320" width="5.5703125" style="12" customWidth="1"/>
    <col min="13321" max="13321" width="5.85546875" style="12" customWidth="1"/>
    <col min="13322" max="13323" width="5.5703125" style="12" customWidth="1"/>
    <col min="13324" max="13324" width="5.85546875" style="12" customWidth="1"/>
    <col min="13325" max="13325" width="5.5703125" style="12" customWidth="1"/>
    <col min="13326" max="13326" width="6" style="12" customWidth="1"/>
    <col min="13327" max="13327" width="7.140625" style="12" customWidth="1"/>
    <col min="13328" max="13328" width="2.42578125" style="12" customWidth="1"/>
    <col min="13329" max="13335" width="5.5703125" style="12" customWidth="1"/>
    <col min="13336" max="13336" width="5.7109375" style="12" customWidth="1"/>
    <col min="13337" max="13337" width="7" style="12" customWidth="1"/>
    <col min="13338" max="13340" width="5.5703125" style="12" customWidth="1"/>
    <col min="13341" max="13341" width="5.7109375" style="12" customWidth="1"/>
    <col min="13342" max="13342" width="7" style="12" customWidth="1"/>
    <col min="13343" max="13343" width="5.5703125" style="12" customWidth="1"/>
    <col min="13344" max="13345" width="3.7109375" style="12" customWidth="1"/>
    <col min="13346" max="13346" width="5.28515625" style="12" customWidth="1"/>
    <col min="13347" max="13347" width="6.7109375" style="12" customWidth="1"/>
    <col min="13348" max="13350" width="3.7109375" style="12" customWidth="1"/>
    <col min="13351" max="13351" width="5.28515625" style="12" customWidth="1"/>
    <col min="13352" max="13352" width="6.7109375" style="12" customWidth="1"/>
    <col min="13353" max="13355" width="3.7109375" style="12" customWidth="1"/>
    <col min="13356" max="13356" width="5.28515625" style="12" customWidth="1"/>
    <col min="13357" max="13357" width="6.7109375" style="12" customWidth="1"/>
    <col min="13358" max="13360" width="3.7109375" style="12" customWidth="1"/>
    <col min="13361" max="13361" width="5.28515625" style="12" customWidth="1"/>
    <col min="13362" max="13362" width="6.7109375" style="12" customWidth="1"/>
    <col min="13363" max="13365" width="3.7109375" style="12" customWidth="1"/>
    <col min="13366" max="13366" width="5.28515625" style="12" customWidth="1"/>
    <col min="13367" max="13367" width="6.7109375" style="12" customWidth="1"/>
    <col min="13368" max="13370" width="3.7109375" style="12" customWidth="1"/>
    <col min="13371" max="13371" width="5.28515625" style="12" customWidth="1"/>
    <col min="13372" max="13372" width="6.7109375" style="12" customWidth="1"/>
    <col min="13373" max="13375" width="3.7109375" style="12" customWidth="1"/>
    <col min="13376" max="13376" width="5.28515625" style="12" customWidth="1"/>
    <col min="13377" max="13377" width="6.7109375" style="12" customWidth="1"/>
    <col min="13378" max="13380" width="3.7109375" style="12" customWidth="1"/>
    <col min="13381" max="13381" width="5.28515625" style="12" customWidth="1"/>
    <col min="13382" max="13382" width="6.7109375" style="12" customWidth="1"/>
    <col min="13383" max="13383" width="3.7109375" style="12" customWidth="1"/>
    <col min="13384" max="13384" width="12.7109375" style="12" customWidth="1"/>
    <col min="13385" max="13568" width="9.140625" style="12"/>
    <col min="13569" max="13569" width="7" style="12" customWidth="1"/>
    <col min="13570" max="13570" width="20.5703125" style="12" customWidth="1"/>
    <col min="13571" max="13571" width="8.28515625" style="12" customWidth="1"/>
    <col min="13572" max="13574" width="5.5703125" style="12" customWidth="1"/>
    <col min="13575" max="13575" width="5.85546875" style="12" customWidth="1"/>
    <col min="13576" max="13576" width="5.5703125" style="12" customWidth="1"/>
    <col min="13577" max="13577" width="5.85546875" style="12" customWidth="1"/>
    <col min="13578" max="13579" width="5.5703125" style="12" customWidth="1"/>
    <col min="13580" max="13580" width="5.85546875" style="12" customWidth="1"/>
    <col min="13581" max="13581" width="5.5703125" style="12" customWidth="1"/>
    <col min="13582" max="13582" width="6" style="12" customWidth="1"/>
    <col min="13583" max="13583" width="7.140625" style="12" customWidth="1"/>
    <col min="13584" max="13584" width="2.42578125" style="12" customWidth="1"/>
    <col min="13585" max="13591" width="5.5703125" style="12" customWidth="1"/>
    <col min="13592" max="13592" width="5.7109375" style="12" customWidth="1"/>
    <col min="13593" max="13593" width="7" style="12" customWidth="1"/>
    <col min="13594" max="13596" width="5.5703125" style="12" customWidth="1"/>
    <col min="13597" max="13597" width="5.7109375" style="12" customWidth="1"/>
    <col min="13598" max="13598" width="7" style="12" customWidth="1"/>
    <col min="13599" max="13599" width="5.5703125" style="12" customWidth="1"/>
    <col min="13600" max="13601" width="3.7109375" style="12" customWidth="1"/>
    <col min="13602" max="13602" width="5.28515625" style="12" customWidth="1"/>
    <col min="13603" max="13603" width="6.7109375" style="12" customWidth="1"/>
    <col min="13604" max="13606" width="3.7109375" style="12" customWidth="1"/>
    <col min="13607" max="13607" width="5.28515625" style="12" customWidth="1"/>
    <col min="13608" max="13608" width="6.7109375" style="12" customWidth="1"/>
    <col min="13609" max="13611" width="3.7109375" style="12" customWidth="1"/>
    <col min="13612" max="13612" width="5.28515625" style="12" customWidth="1"/>
    <col min="13613" max="13613" width="6.7109375" style="12" customWidth="1"/>
    <col min="13614" max="13616" width="3.7109375" style="12" customWidth="1"/>
    <col min="13617" max="13617" width="5.28515625" style="12" customWidth="1"/>
    <col min="13618" max="13618" width="6.7109375" style="12" customWidth="1"/>
    <col min="13619" max="13621" width="3.7109375" style="12" customWidth="1"/>
    <col min="13622" max="13622" width="5.28515625" style="12" customWidth="1"/>
    <col min="13623" max="13623" width="6.7109375" style="12" customWidth="1"/>
    <col min="13624" max="13626" width="3.7109375" style="12" customWidth="1"/>
    <col min="13627" max="13627" width="5.28515625" style="12" customWidth="1"/>
    <col min="13628" max="13628" width="6.7109375" style="12" customWidth="1"/>
    <col min="13629" max="13631" width="3.7109375" style="12" customWidth="1"/>
    <col min="13632" max="13632" width="5.28515625" style="12" customWidth="1"/>
    <col min="13633" max="13633" width="6.7109375" style="12" customWidth="1"/>
    <col min="13634" max="13636" width="3.7109375" style="12" customWidth="1"/>
    <col min="13637" max="13637" width="5.28515625" style="12" customWidth="1"/>
    <col min="13638" max="13638" width="6.7109375" style="12" customWidth="1"/>
    <col min="13639" max="13639" width="3.7109375" style="12" customWidth="1"/>
    <col min="13640" max="13640" width="12.7109375" style="12" customWidth="1"/>
    <col min="13641" max="13824" width="9.140625" style="12"/>
    <col min="13825" max="13825" width="7" style="12" customWidth="1"/>
    <col min="13826" max="13826" width="20.5703125" style="12" customWidth="1"/>
    <col min="13827" max="13827" width="8.28515625" style="12" customWidth="1"/>
    <col min="13828" max="13830" width="5.5703125" style="12" customWidth="1"/>
    <col min="13831" max="13831" width="5.85546875" style="12" customWidth="1"/>
    <col min="13832" max="13832" width="5.5703125" style="12" customWidth="1"/>
    <col min="13833" max="13833" width="5.85546875" style="12" customWidth="1"/>
    <col min="13834" max="13835" width="5.5703125" style="12" customWidth="1"/>
    <col min="13836" max="13836" width="5.85546875" style="12" customWidth="1"/>
    <col min="13837" max="13837" width="5.5703125" style="12" customWidth="1"/>
    <col min="13838" max="13838" width="6" style="12" customWidth="1"/>
    <col min="13839" max="13839" width="7.140625" style="12" customWidth="1"/>
    <col min="13840" max="13840" width="2.42578125" style="12" customWidth="1"/>
    <col min="13841" max="13847" width="5.5703125" style="12" customWidth="1"/>
    <col min="13848" max="13848" width="5.7109375" style="12" customWidth="1"/>
    <col min="13849" max="13849" width="7" style="12" customWidth="1"/>
    <col min="13850" max="13852" width="5.5703125" style="12" customWidth="1"/>
    <col min="13853" max="13853" width="5.7109375" style="12" customWidth="1"/>
    <col min="13854" max="13854" width="7" style="12" customWidth="1"/>
    <col min="13855" max="13855" width="5.5703125" style="12" customWidth="1"/>
    <col min="13856" max="13857" width="3.7109375" style="12" customWidth="1"/>
    <col min="13858" max="13858" width="5.28515625" style="12" customWidth="1"/>
    <col min="13859" max="13859" width="6.7109375" style="12" customWidth="1"/>
    <col min="13860" max="13862" width="3.7109375" style="12" customWidth="1"/>
    <col min="13863" max="13863" width="5.28515625" style="12" customWidth="1"/>
    <col min="13864" max="13864" width="6.7109375" style="12" customWidth="1"/>
    <col min="13865" max="13867" width="3.7109375" style="12" customWidth="1"/>
    <col min="13868" max="13868" width="5.28515625" style="12" customWidth="1"/>
    <col min="13869" max="13869" width="6.7109375" style="12" customWidth="1"/>
    <col min="13870" max="13872" width="3.7109375" style="12" customWidth="1"/>
    <col min="13873" max="13873" width="5.28515625" style="12" customWidth="1"/>
    <col min="13874" max="13874" width="6.7109375" style="12" customWidth="1"/>
    <col min="13875" max="13877" width="3.7109375" style="12" customWidth="1"/>
    <col min="13878" max="13878" width="5.28515625" style="12" customWidth="1"/>
    <col min="13879" max="13879" width="6.7109375" style="12" customWidth="1"/>
    <col min="13880" max="13882" width="3.7109375" style="12" customWidth="1"/>
    <col min="13883" max="13883" width="5.28515625" style="12" customWidth="1"/>
    <col min="13884" max="13884" width="6.7109375" style="12" customWidth="1"/>
    <col min="13885" max="13887" width="3.7109375" style="12" customWidth="1"/>
    <col min="13888" max="13888" width="5.28515625" style="12" customWidth="1"/>
    <col min="13889" max="13889" width="6.7109375" style="12" customWidth="1"/>
    <col min="13890" max="13892" width="3.7109375" style="12" customWidth="1"/>
    <col min="13893" max="13893" width="5.28515625" style="12" customWidth="1"/>
    <col min="13894" max="13894" width="6.7109375" style="12" customWidth="1"/>
    <col min="13895" max="13895" width="3.7109375" style="12" customWidth="1"/>
    <col min="13896" max="13896" width="12.7109375" style="12" customWidth="1"/>
    <col min="13897" max="14080" width="9.140625" style="12"/>
    <col min="14081" max="14081" width="7" style="12" customWidth="1"/>
    <col min="14082" max="14082" width="20.5703125" style="12" customWidth="1"/>
    <col min="14083" max="14083" width="8.28515625" style="12" customWidth="1"/>
    <col min="14084" max="14086" width="5.5703125" style="12" customWidth="1"/>
    <col min="14087" max="14087" width="5.85546875" style="12" customWidth="1"/>
    <col min="14088" max="14088" width="5.5703125" style="12" customWidth="1"/>
    <col min="14089" max="14089" width="5.85546875" style="12" customWidth="1"/>
    <col min="14090" max="14091" width="5.5703125" style="12" customWidth="1"/>
    <col min="14092" max="14092" width="5.85546875" style="12" customWidth="1"/>
    <col min="14093" max="14093" width="5.5703125" style="12" customWidth="1"/>
    <col min="14094" max="14094" width="6" style="12" customWidth="1"/>
    <col min="14095" max="14095" width="7.140625" style="12" customWidth="1"/>
    <col min="14096" max="14096" width="2.42578125" style="12" customWidth="1"/>
    <col min="14097" max="14103" width="5.5703125" style="12" customWidth="1"/>
    <col min="14104" max="14104" width="5.7109375" style="12" customWidth="1"/>
    <col min="14105" max="14105" width="7" style="12" customWidth="1"/>
    <col min="14106" max="14108" width="5.5703125" style="12" customWidth="1"/>
    <col min="14109" max="14109" width="5.7109375" style="12" customWidth="1"/>
    <col min="14110" max="14110" width="7" style="12" customWidth="1"/>
    <col min="14111" max="14111" width="5.5703125" style="12" customWidth="1"/>
    <col min="14112" max="14113" width="3.7109375" style="12" customWidth="1"/>
    <col min="14114" max="14114" width="5.28515625" style="12" customWidth="1"/>
    <col min="14115" max="14115" width="6.7109375" style="12" customWidth="1"/>
    <col min="14116" max="14118" width="3.7109375" style="12" customWidth="1"/>
    <col min="14119" max="14119" width="5.28515625" style="12" customWidth="1"/>
    <col min="14120" max="14120" width="6.7109375" style="12" customWidth="1"/>
    <col min="14121" max="14123" width="3.7109375" style="12" customWidth="1"/>
    <col min="14124" max="14124" width="5.28515625" style="12" customWidth="1"/>
    <col min="14125" max="14125" width="6.7109375" style="12" customWidth="1"/>
    <col min="14126" max="14128" width="3.7109375" style="12" customWidth="1"/>
    <col min="14129" max="14129" width="5.28515625" style="12" customWidth="1"/>
    <col min="14130" max="14130" width="6.7109375" style="12" customWidth="1"/>
    <col min="14131" max="14133" width="3.7109375" style="12" customWidth="1"/>
    <col min="14134" max="14134" width="5.28515625" style="12" customWidth="1"/>
    <col min="14135" max="14135" width="6.7109375" style="12" customWidth="1"/>
    <col min="14136" max="14138" width="3.7109375" style="12" customWidth="1"/>
    <col min="14139" max="14139" width="5.28515625" style="12" customWidth="1"/>
    <col min="14140" max="14140" width="6.7109375" style="12" customWidth="1"/>
    <col min="14141" max="14143" width="3.7109375" style="12" customWidth="1"/>
    <col min="14144" max="14144" width="5.28515625" style="12" customWidth="1"/>
    <col min="14145" max="14145" width="6.7109375" style="12" customWidth="1"/>
    <col min="14146" max="14148" width="3.7109375" style="12" customWidth="1"/>
    <col min="14149" max="14149" width="5.28515625" style="12" customWidth="1"/>
    <col min="14150" max="14150" width="6.7109375" style="12" customWidth="1"/>
    <col min="14151" max="14151" width="3.7109375" style="12" customWidth="1"/>
    <col min="14152" max="14152" width="12.7109375" style="12" customWidth="1"/>
    <col min="14153" max="14336" width="9.140625" style="12"/>
    <col min="14337" max="14337" width="7" style="12" customWidth="1"/>
    <col min="14338" max="14338" width="20.5703125" style="12" customWidth="1"/>
    <col min="14339" max="14339" width="8.28515625" style="12" customWidth="1"/>
    <col min="14340" max="14342" width="5.5703125" style="12" customWidth="1"/>
    <col min="14343" max="14343" width="5.85546875" style="12" customWidth="1"/>
    <col min="14344" max="14344" width="5.5703125" style="12" customWidth="1"/>
    <col min="14345" max="14345" width="5.85546875" style="12" customWidth="1"/>
    <col min="14346" max="14347" width="5.5703125" style="12" customWidth="1"/>
    <col min="14348" max="14348" width="5.85546875" style="12" customWidth="1"/>
    <col min="14349" max="14349" width="5.5703125" style="12" customWidth="1"/>
    <col min="14350" max="14350" width="6" style="12" customWidth="1"/>
    <col min="14351" max="14351" width="7.140625" style="12" customWidth="1"/>
    <col min="14352" max="14352" width="2.42578125" style="12" customWidth="1"/>
    <col min="14353" max="14359" width="5.5703125" style="12" customWidth="1"/>
    <col min="14360" max="14360" width="5.7109375" style="12" customWidth="1"/>
    <col min="14361" max="14361" width="7" style="12" customWidth="1"/>
    <col min="14362" max="14364" width="5.5703125" style="12" customWidth="1"/>
    <col min="14365" max="14365" width="5.7109375" style="12" customWidth="1"/>
    <col min="14366" max="14366" width="7" style="12" customWidth="1"/>
    <col min="14367" max="14367" width="5.5703125" style="12" customWidth="1"/>
    <col min="14368" max="14369" width="3.7109375" style="12" customWidth="1"/>
    <col min="14370" max="14370" width="5.28515625" style="12" customWidth="1"/>
    <col min="14371" max="14371" width="6.7109375" style="12" customWidth="1"/>
    <col min="14372" max="14374" width="3.7109375" style="12" customWidth="1"/>
    <col min="14375" max="14375" width="5.28515625" style="12" customWidth="1"/>
    <col min="14376" max="14376" width="6.7109375" style="12" customWidth="1"/>
    <col min="14377" max="14379" width="3.7109375" style="12" customWidth="1"/>
    <col min="14380" max="14380" width="5.28515625" style="12" customWidth="1"/>
    <col min="14381" max="14381" width="6.7109375" style="12" customWidth="1"/>
    <col min="14382" max="14384" width="3.7109375" style="12" customWidth="1"/>
    <col min="14385" max="14385" width="5.28515625" style="12" customWidth="1"/>
    <col min="14386" max="14386" width="6.7109375" style="12" customWidth="1"/>
    <col min="14387" max="14389" width="3.7109375" style="12" customWidth="1"/>
    <col min="14390" max="14390" width="5.28515625" style="12" customWidth="1"/>
    <col min="14391" max="14391" width="6.7109375" style="12" customWidth="1"/>
    <col min="14392" max="14394" width="3.7109375" style="12" customWidth="1"/>
    <col min="14395" max="14395" width="5.28515625" style="12" customWidth="1"/>
    <col min="14396" max="14396" width="6.7109375" style="12" customWidth="1"/>
    <col min="14397" max="14399" width="3.7109375" style="12" customWidth="1"/>
    <col min="14400" max="14400" width="5.28515625" style="12" customWidth="1"/>
    <col min="14401" max="14401" width="6.7109375" style="12" customWidth="1"/>
    <col min="14402" max="14404" width="3.7109375" style="12" customWidth="1"/>
    <col min="14405" max="14405" width="5.28515625" style="12" customWidth="1"/>
    <col min="14406" max="14406" width="6.7109375" style="12" customWidth="1"/>
    <col min="14407" max="14407" width="3.7109375" style="12" customWidth="1"/>
    <col min="14408" max="14408" width="12.7109375" style="12" customWidth="1"/>
    <col min="14409" max="14592" width="9.140625" style="12"/>
    <col min="14593" max="14593" width="7" style="12" customWidth="1"/>
    <col min="14594" max="14594" width="20.5703125" style="12" customWidth="1"/>
    <col min="14595" max="14595" width="8.28515625" style="12" customWidth="1"/>
    <col min="14596" max="14598" width="5.5703125" style="12" customWidth="1"/>
    <col min="14599" max="14599" width="5.85546875" style="12" customWidth="1"/>
    <col min="14600" max="14600" width="5.5703125" style="12" customWidth="1"/>
    <col min="14601" max="14601" width="5.85546875" style="12" customWidth="1"/>
    <col min="14602" max="14603" width="5.5703125" style="12" customWidth="1"/>
    <col min="14604" max="14604" width="5.85546875" style="12" customWidth="1"/>
    <col min="14605" max="14605" width="5.5703125" style="12" customWidth="1"/>
    <col min="14606" max="14606" width="6" style="12" customWidth="1"/>
    <col min="14607" max="14607" width="7.140625" style="12" customWidth="1"/>
    <col min="14608" max="14608" width="2.42578125" style="12" customWidth="1"/>
    <col min="14609" max="14615" width="5.5703125" style="12" customWidth="1"/>
    <col min="14616" max="14616" width="5.7109375" style="12" customWidth="1"/>
    <col min="14617" max="14617" width="7" style="12" customWidth="1"/>
    <col min="14618" max="14620" width="5.5703125" style="12" customWidth="1"/>
    <col min="14621" max="14621" width="5.7109375" style="12" customWidth="1"/>
    <col min="14622" max="14622" width="7" style="12" customWidth="1"/>
    <col min="14623" max="14623" width="5.5703125" style="12" customWidth="1"/>
    <col min="14624" max="14625" width="3.7109375" style="12" customWidth="1"/>
    <col min="14626" max="14626" width="5.28515625" style="12" customWidth="1"/>
    <col min="14627" max="14627" width="6.7109375" style="12" customWidth="1"/>
    <col min="14628" max="14630" width="3.7109375" style="12" customWidth="1"/>
    <col min="14631" max="14631" width="5.28515625" style="12" customWidth="1"/>
    <col min="14632" max="14632" width="6.7109375" style="12" customWidth="1"/>
    <col min="14633" max="14635" width="3.7109375" style="12" customWidth="1"/>
    <col min="14636" max="14636" width="5.28515625" style="12" customWidth="1"/>
    <col min="14637" max="14637" width="6.7109375" style="12" customWidth="1"/>
    <col min="14638" max="14640" width="3.7109375" style="12" customWidth="1"/>
    <col min="14641" max="14641" width="5.28515625" style="12" customWidth="1"/>
    <col min="14642" max="14642" width="6.7109375" style="12" customWidth="1"/>
    <col min="14643" max="14645" width="3.7109375" style="12" customWidth="1"/>
    <col min="14646" max="14646" width="5.28515625" style="12" customWidth="1"/>
    <col min="14647" max="14647" width="6.7109375" style="12" customWidth="1"/>
    <col min="14648" max="14650" width="3.7109375" style="12" customWidth="1"/>
    <col min="14651" max="14651" width="5.28515625" style="12" customWidth="1"/>
    <col min="14652" max="14652" width="6.7109375" style="12" customWidth="1"/>
    <col min="14653" max="14655" width="3.7109375" style="12" customWidth="1"/>
    <col min="14656" max="14656" width="5.28515625" style="12" customWidth="1"/>
    <col min="14657" max="14657" width="6.7109375" style="12" customWidth="1"/>
    <col min="14658" max="14660" width="3.7109375" style="12" customWidth="1"/>
    <col min="14661" max="14661" width="5.28515625" style="12" customWidth="1"/>
    <col min="14662" max="14662" width="6.7109375" style="12" customWidth="1"/>
    <col min="14663" max="14663" width="3.7109375" style="12" customWidth="1"/>
    <col min="14664" max="14664" width="12.7109375" style="12" customWidth="1"/>
    <col min="14665" max="14848" width="9.140625" style="12"/>
    <col min="14849" max="14849" width="7" style="12" customWidth="1"/>
    <col min="14850" max="14850" width="20.5703125" style="12" customWidth="1"/>
    <col min="14851" max="14851" width="8.28515625" style="12" customWidth="1"/>
    <col min="14852" max="14854" width="5.5703125" style="12" customWidth="1"/>
    <col min="14855" max="14855" width="5.85546875" style="12" customWidth="1"/>
    <col min="14856" max="14856" width="5.5703125" style="12" customWidth="1"/>
    <col min="14857" max="14857" width="5.85546875" style="12" customWidth="1"/>
    <col min="14858" max="14859" width="5.5703125" style="12" customWidth="1"/>
    <col min="14860" max="14860" width="5.85546875" style="12" customWidth="1"/>
    <col min="14861" max="14861" width="5.5703125" style="12" customWidth="1"/>
    <col min="14862" max="14862" width="6" style="12" customWidth="1"/>
    <col min="14863" max="14863" width="7.140625" style="12" customWidth="1"/>
    <col min="14864" max="14864" width="2.42578125" style="12" customWidth="1"/>
    <col min="14865" max="14871" width="5.5703125" style="12" customWidth="1"/>
    <col min="14872" max="14872" width="5.7109375" style="12" customWidth="1"/>
    <col min="14873" max="14873" width="7" style="12" customWidth="1"/>
    <col min="14874" max="14876" width="5.5703125" style="12" customWidth="1"/>
    <col min="14877" max="14877" width="5.7109375" style="12" customWidth="1"/>
    <col min="14878" max="14878" width="7" style="12" customWidth="1"/>
    <col min="14879" max="14879" width="5.5703125" style="12" customWidth="1"/>
    <col min="14880" max="14881" width="3.7109375" style="12" customWidth="1"/>
    <col min="14882" max="14882" width="5.28515625" style="12" customWidth="1"/>
    <col min="14883" max="14883" width="6.7109375" style="12" customWidth="1"/>
    <col min="14884" max="14886" width="3.7109375" style="12" customWidth="1"/>
    <col min="14887" max="14887" width="5.28515625" style="12" customWidth="1"/>
    <col min="14888" max="14888" width="6.7109375" style="12" customWidth="1"/>
    <col min="14889" max="14891" width="3.7109375" style="12" customWidth="1"/>
    <col min="14892" max="14892" width="5.28515625" style="12" customWidth="1"/>
    <col min="14893" max="14893" width="6.7109375" style="12" customWidth="1"/>
    <col min="14894" max="14896" width="3.7109375" style="12" customWidth="1"/>
    <col min="14897" max="14897" width="5.28515625" style="12" customWidth="1"/>
    <col min="14898" max="14898" width="6.7109375" style="12" customWidth="1"/>
    <col min="14899" max="14901" width="3.7109375" style="12" customWidth="1"/>
    <col min="14902" max="14902" width="5.28515625" style="12" customWidth="1"/>
    <col min="14903" max="14903" width="6.7109375" style="12" customWidth="1"/>
    <col min="14904" max="14906" width="3.7109375" style="12" customWidth="1"/>
    <col min="14907" max="14907" width="5.28515625" style="12" customWidth="1"/>
    <col min="14908" max="14908" width="6.7109375" style="12" customWidth="1"/>
    <col min="14909" max="14911" width="3.7109375" style="12" customWidth="1"/>
    <col min="14912" max="14912" width="5.28515625" style="12" customWidth="1"/>
    <col min="14913" max="14913" width="6.7109375" style="12" customWidth="1"/>
    <col min="14914" max="14916" width="3.7109375" style="12" customWidth="1"/>
    <col min="14917" max="14917" width="5.28515625" style="12" customWidth="1"/>
    <col min="14918" max="14918" width="6.7109375" style="12" customWidth="1"/>
    <col min="14919" max="14919" width="3.7109375" style="12" customWidth="1"/>
    <col min="14920" max="14920" width="12.7109375" style="12" customWidth="1"/>
    <col min="14921" max="15104" width="9.140625" style="12"/>
    <col min="15105" max="15105" width="7" style="12" customWidth="1"/>
    <col min="15106" max="15106" width="20.5703125" style="12" customWidth="1"/>
    <col min="15107" max="15107" width="8.28515625" style="12" customWidth="1"/>
    <col min="15108" max="15110" width="5.5703125" style="12" customWidth="1"/>
    <col min="15111" max="15111" width="5.85546875" style="12" customWidth="1"/>
    <col min="15112" max="15112" width="5.5703125" style="12" customWidth="1"/>
    <col min="15113" max="15113" width="5.85546875" style="12" customWidth="1"/>
    <col min="15114" max="15115" width="5.5703125" style="12" customWidth="1"/>
    <col min="15116" max="15116" width="5.85546875" style="12" customWidth="1"/>
    <col min="15117" max="15117" width="5.5703125" style="12" customWidth="1"/>
    <col min="15118" max="15118" width="6" style="12" customWidth="1"/>
    <col min="15119" max="15119" width="7.140625" style="12" customWidth="1"/>
    <col min="15120" max="15120" width="2.42578125" style="12" customWidth="1"/>
    <col min="15121" max="15127" width="5.5703125" style="12" customWidth="1"/>
    <col min="15128" max="15128" width="5.7109375" style="12" customWidth="1"/>
    <col min="15129" max="15129" width="7" style="12" customWidth="1"/>
    <col min="15130" max="15132" width="5.5703125" style="12" customWidth="1"/>
    <col min="15133" max="15133" width="5.7109375" style="12" customWidth="1"/>
    <col min="15134" max="15134" width="7" style="12" customWidth="1"/>
    <col min="15135" max="15135" width="5.5703125" style="12" customWidth="1"/>
    <col min="15136" max="15137" width="3.7109375" style="12" customWidth="1"/>
    <col min="15138" max="15138" width="5.28515625" style="12" customWidth="1"/>
    <col min="15139" max="15139" width="6.7109375" style="12" customWidth="1"/>
    <col min="15140" max="15142" width="3.7109375" style="12" customWidth="1"/>
    <col min="15143" max="15143" width="5.28515625" style="12" customWidth="1"/>
    <col min="15144" max="15144" width="6.7109375" style="12" customWidth="1"/>
    <col min="15145" max="15147" width="3.7109375" style="12" customWidth="1"/>
    <col min="15148" max="15148" width="5.28515625" style="12" customWidth="1"/>
    <col min="15149" max="15149" width="6.7109375" style="12" customWidth="1"/>
    <col min="15150" max="15152" width="3.7109375" style="12" customWidth="1"/>
    <col min="15153" max="15153" width="5.28515625" style="12" customWidth="1"/>
    <col min="15154" max="15154" width="6.7109375" style="12" customWidth="1"/>
    <col min="15155" max="15157" width="3.7109375" style="12" customWidth="1"/>
    <col min="15158" max="15158" width="5.28515625" style="12" customWidth="1"/>
    <col min="15159" max="15159" width="6.7109375" style="12" customWidth="1"/>
    <col min="15160" max="15162" width="3.7109375" style="12" customWidth="1"/>
    <col min="15163" max="15163" width="5.28515625" style="12" customWidth="1"/>
    <col min="15164" max="15164" width="6.7109375" style="12" customWidth="1"/>
    <col min="15165" max="15167" width="3.7109375" style="12" customWidth="1"/>
    <col min="15168" max="15168" width="5.28515625" style="12" customWidth="1"/>
    <col min="15169" max="15169" width="6.7109375" style="12" customWidth="1"/>
    <col min="15170" max="15172" width="3.7109375" style="12" customWidth="1"/>
    <col min="15173" max="15173" width="5.28515625" style="12" customWidth="1"/>
    <col min="15174" max="15174" width="6.7109375" style="12" customWidth="1"/>
    <col min="15175" max="15175" width="3.7109375" style="12" customWidth="1"/>
    <col min="15176" max="15176" width="12.7109375" style="12" customWidth="1"/>
    <col min="15177" max="15360" width="9.140625" style="12"/>
    <col min="15361" max="15361" width="7" style="12" customWidth="1"/>
    <col min="15362" max="15362" width="20.5703125" style="12" customWidth="1"/>
    <col min="15363" max="15363" width="8.28515625" style="12" customWidth="1"/>
    <col min="15364" max="15366" width="5.5703125" style="12" customWidth="1"/>
    <col min="15367" max="15367" width="5.85546875" style="12" customWidth="1"/>
    <col min="15368" max="15368" width="5.5703125" style="12" customWidth="1"/>
    <col min="15369" max="15369" width="5.85546875" style="12" customWidth="1"/>
    <col min="15370" max="15371" width="5.5703125" style="12" customWidth="1"/>
    <col min="15372" max="15372" width="5.85546875" style="12" customWidth="1"/>
    <col min="15373" max="15373" width="5.5703125" style="12" customWidth="1"/>
    <col min="15374" max="15374" width="6" style="12" customWidth="1"/>
    <col min="15375" max="15375" width="7.140625" style="12" customWidth="1"/>
    <col min="15376" max="15376" width="2.42578125" style="12" customWidth="1"/>
    <col min="15377" max="15383" width="5.5703125" style="12" customWidth="1"/>
    <col min="15384" max="15384" width="5.7109375" style="12" customWidth="1"/>
    <col min="15385" max="15385" width="7" style="12" customWidth="1"/>
    <col min="15386" max="15388" width="5.5703125" style="12" customWidth="1"/>
    <col min="15389" max="15389" width="5.7109375" style="12" customWidth="1"/>
    <col min="15390" max="15390" width="7" style="12" customWidth="1"/>
    <col min="15391" max="15391" width="5.5703125" style="12" customWidth="1"/>
    <col min="15392" max="15393" width="3.7109375" style="12" customWidth="1"/>
    <col min="15394" max="15394" width="5.28515625" style="12" customWidth="1"/>
    <col min="15395" max="15395" width="6.7109375" style="12" customWidth="1"/>
    <col min="15396" max="15398" width="3.7109375" style="12" customWidth="1"/>
    <col min="15399" max="15399" width="5.28515625" style="12" customWidth="1"/>
    <col min="15400" max="15400" width="6.7109375" style="12" customWidth="1"/>
    <col min="15401" max="15403" width="3.7109375" style="12" customWidth="1"/>
    <col min="15404" max="15404" width="5.28515625" style="12" customWidth="1"/>
    <col min="15405" max="15405" width="6.7109375" style="12" customWidth="1"/>
    <col min="15406" max="15408" width="3.7109375" style="12" customWidth="1"/>
    <col min="15409" max="15409" width="5.28515625" style="12" customWidth="1"/>
    <col min="15410" max="15410" width="6.7109375" style="12" customWidth="1"/>
    <col min="15411" max="15413" width="3.7109375" style="12" customWidth="1"/>
    <col min="15414" max="15414" width="5.28515625" style="12" customWidth="1"/>
    <col min="15415" max="15415" width="6.7109375" style="12" customWidth="1"/>
    <col min="15416" max="15418" width="3.7109375" style="12" customWidth="1"/>
    <col min="15419" max="15419" width="5.28515625" style="12" customWidth="1"/>
    <col min="15420" max="15420" width="6.7109375" style="12" customWidth="1"/>
    <col min="15421" max="15423" width="3.7109375" style="12" customWidth="1"/>
    <col min="15424" max="15424" width="5.28515625" style="12" customWidth="1"/>
    <col min="15425" max="15425" width="6.7109375" style="12" customWidth="1"/>
    <col min="15426" max="15428" width="3.7109375" style="12" customWidth="1"/>
    <col min="15429" max="15429" width="5.28515625" style="12" customWidth="1"/>
    <col min="15430" max="15430" width="6.7109375" style="12" customWidth="1"/>
    <col min="15431" max="15431" width="3.7109375" style="12" customWidth="1"/>
    <col min="15432" max="15432" width="12.7109375" style="12" customWidth="1"/>
    <col min="15433" max="15616" width="9.140625" style="12"/>
    <col min="15617" max="15617" width="7" style="12" customWidth="1"/>
    <col min="15618" max="15618" width="20.5703125" style="12" customWidth="1"/>
    <col min="15619" max="15619" width="8.28515625" style="12" customWidth="1"/>
    <col min="15620" max="15622" width="5.5703125" style="12" customWidth="1"/>
    <col min="15623" max="15623" width="5.85546875" style="12" customWidth="1"/>
    <col min="15624" max="15624" width="5.5703125" style="12" customWidth="1"/>
    <col min="15625" max="15625" width="5.85546875" style="12" customWidth="1"/>
    <col min="15626" max="15627" width="5.5703125" style="12" customWidth="1"/>
    <col min="15628" max="15628" width="5.85546875" style="12" customWidth="1"/>
    <col min="15629" max="15629" width="5.5703125" style="12" customWidth="1"/>
    <col min="15630" max="15630" width="6" style="12" customWidth="1"/>
    <col min="15631" max="15631" width="7.140625" style="12" customWidth="1"/>
    <col min="15632" max="15632" width="2.42578125" style="12" customWidth="1"/>
    <col min="15633" max="15639" width="5.5703125" style="12" customWidth="1"/>
    <col min="15640" max="15640" width="5.7109375" style="12" customWidth="1"/>
    <col min="15641" max="15641" width="7" style="12" customWidth="1"/>
    <col min="15642" max="15644" width="5.5703125" style="12" customWidth="1"/>
    <col min="15645" max="15645" width="5.7109375" style="12" customWidth="1"/>
    <col min="15646" max="15646" width="7" style="12" customWidth="1"/>
    <col min="15647" max="15647" width="5.5703125" style="12" customWidth="1"/>
    <col min="15648" max="15649" width="3.7109375" style="12" customWidth="1"/>
    <col min="15650" max="15650" width="5.28515625" style="12" customWidth="1"/>
    <col min="15651" max="15651" width="6.7109375" style="12" customWidth="1"/>
    <col min="15652" max="15654" width="3.7109375" style="12" customWidth="1"/>
    <col min="15655" max="15655" width="5.28515625" style="12" customWidth="1"/>
    <col min="15656" max="15656" width="6.7109375" style="12" customWidth="1"/>
    <col min="15657" max="15659" width="3.7109375" style="12" customWidth="1"/>
    <col min="15660" max="15660" width="5.28515625" style="12" customWidth="1"/>
    <col min="15661" max="15661" width="6.7109375" style="12" customWidth="1"/>
    <col min="15662" max="15664" width="3.7109375" style="12" customWidth="1"/>
    <col min="15665" max="15665" width="5.28515625" style="12" customWidth="1"/>
    <col min="15666" max="15666" width="6.7109375" style="12" customWidth="1"/>
    <col min="15667" max="15669" width="3.7109375" style="12" customWidth="1"/>
    <col min="15670" max="15670" width="5.28515625" style="12" customWidth="1"/>
    <col min="15671" max="15671" width="6.7109375" style="12" customWidth="1"/>
    <col min="15672" max="15674" width="3.7109375" style="12" customWidth="1"/>
    <col min="15675" max="15675" width="5.28515625" style="12" customWidth="1"/>
    <col min="15676" max="15676" width="6.7109375" style="12" customWidth="1"/>
    <col min="15677" max="15679" width="3.7109375" style="12" customWidth="1"/>
    <col min="15680" max="15680" width="5.28515625" style="12" customWidth="1"/>
    <col min="15681" max="15681" width="6.7109375" style="12" customWidth="1"/>
    <col min="15682" max="15684" width="3.7109375" style="12" customWidth="1"/>
    <col min="15685" max="15685" width="5.28515625" style="12" customWidth="1"/>
    <col min="15686" max="15686" width="6.7109375" style="12" customWidth="1"/>
    <col min="15687" max="15687" width="3.7109375" style="12" customWidth="1"/>
    <col min="15688" max="15688" width="12.7109375" style="12" customWidth="1"/>
    <col min="15689" max="15872" width="9.140625" style="12"/>
    <col min="15873" max="15873" width="7" style="12" customWidth="1"/>
    <col min="15874" max="15874" width="20.5703125" style="12" customWidth="1"/>
    <col min="15875" max="15875" width="8.28515625" style="12" customWidth="1"/>
    <col min="15876" max="15878" width="5.5703125" style="12" customWidth="1"/>
    <col min="15879" max="15879" width="5.85546875" style="12" customWidth="1"/>
    <col min="15880" max="15880" width="5.5703125" style="12" customWidth="1"/>
    <col min="15881" max="15881" width="5.85546875" style="12" customWidth="1"/>
    <col min="15882" max="15883" width="5.5703125" style="12" customWidth="1"/>
    <col min="15884" max="15884" width="5.85546875" style="12" customWidth="1"/>
    <col min="15885" max="15885" width="5.5703125" style="12" customWidth="1"/>
    <col min="15886" max="15886" width="6" style="12" customWidth="1"/>
    <col min="15887" max="15887" width="7.140625" style="12" customWidth="1"/>
    <col min="15888" max="15888" width="2.42578125" style="12" customWidth="1"/>
    <col min="15889" max="15895" width="5.5703125" style="12" customWidth="1"/>
    <col min="15896" max="15896" width="5.7109375" style="12" customWidth="1"/>
    <col min="15897" max="15897" width="7" style="12" customWidth="1"/>
    <col min="15898" max="15900" width="5.5703125" style="12" customWidth="1"/>
    <col min="15901" max="15901" width="5.7109375" style="12" customWidth="1"/>
    <col min="15902" max="15902" width="7" style="12" customWidth="1"/>
    <col min="15903" max="15903" width="5.5703125" style="12" customWidth="1"/>
    <col min="15904" max="15905" width="3.7109375" style="12" customWidth="1"/>
    <col min="15906" max="15906" width="5.28515625" style="12" customWidth="1"/>
    <col min="15907" max="15907" width="6.7109375" style="12" customWidth="1"/>
    <col min="15908" max="15910" width="3.7109375" style="12" customWidth="1"/>
    <col min="15911" max="15911" width="5.28515625" style="12" customWidth="1"/>
    <col min="15912" max="15912" width="6.7109375" style="12" customWidth="1"/>
    <col min="15913" max="15915" width="3.7109375" style="12" customWidth="1"/>
    <col min="15916" max="15916" width="5.28515625" style="12" customWidth="1"/>
    <col min="15917" max="15917" width="6.7109375" style="12" customWidth="1"/>
    <col min="15918" max="15920" width="3.7109375" style="12" customWidth="1"/>
    <col min="15921" max="15921" width="5.28515625" style="12" customWidth="1"/>
    <col min="15922" max="15922" width="6.7109375" style="12" customWidth="1"/>
    <col min="15923" max="15925" width="3.7109375" style="12" customWidth="1"/>
    <col min="15926" max="15926" width="5.28515625" style="12" customWidth="1"/>
    <col min="15927" max="15927" width="6.7109375" style="12" customWidth="1"/>
    <col min="15928" max="15930" width="3.7109375" style="12" customWidth="1"/>
    <col min="15931" max="15931" width="5.28515625" style="12" customWidth="1"/>
    <col min="15932" max="15932" width="6.7109375" style="12" customWidth="1"/>
    <col min="15933" max="15935" width="3.7109375" style="12" customWidth="1"/>
    <col min="15936" max="15936" width="5.28515625" style="12" customWidth="1"/>
    <col min="15937" max="15937" width="6.7109375" style="12" customWidth="1"/>
    <col min="15938" max="15940" width="3.7109375" style="12" customWidth="1"/>
    <col min="15941" max="15941" width="5.28515625" style="12" customWidth="1"/>
    <col min="15942" max="15942" width="6.7109375" style="12" customWidth="1"/>
    <col min="15943" max="15943" width="3.7109375" style="12" customWidth="1"/>
    <col min="15944" max="15944" width="12.7109375" style="12" customWidth="1"/>
    <col min="15945" max="16128" width="9.140625" style="12"/>
    <col min="16129" max="16129" width="7" style="12" customWidth="1"/>
    <col min="16130" max="16130" width="20.5703125" style="12" customWidth="1"/>
    <col min="16131" max="16131" width="8.28515625" style="12" customWidth="1"/>
    <col min="16132" max="16134" width="5.5703125" style="12" customWidth="1"/>
    <col min="16135" max="16135" width="5.85546875" style="12" customWidth="1"/>
    <col min="16136" max="16136" width="5.5703125" style="12" customWidth="1"/>
    <col min="16137" max="16137" width="5.85546875" style="12" customWidth="1"/>
    <col min="16138" max="16139" width="5.5703125" style="12" customWidth="1"/>
    <col min="16140" max="16140" width="5.85546875" style="12" customWidth="1"/>
    <col min="16141" max="16141" width="5.5703125" style="12" customWidth="1"/>
    <col min="16142" max="16142" width="6" style="12" customWidth="1"/>
    <col min="16143" max="16143" width="7.140625" style="12" customWidth="1"/>
    <col min="16144" max="16144" width="2.42578125" style="12" customWidth="1"/>
    <col min="16145" max="16151" width="5.5703125" style="12" customWidth="1"/>
    <col min="16152" max="16152" width="5.7109375" style="12" customWidth="1"/>
    <col min="16153" max="16153" width="7" style="12" customWidth="1"/>
    <col min="16154" max="16156" width="5.5703125" style="12" customWidth="1"/>
    <col min="16157" max="16157" width="5.7109375" style="12" customWidth="1"/>
    <col min="16158" max="16158" width="7" style="12" customWidth="1"/>
    <col min="16159" max="16159" width="5.5703125" style="12" customWidth="1"/>
    <col min="16160" max="16161" width="3.7109375" style="12" customWidth="1"/>
    <col min="16162" max="16162" width="5.28515625" style="12" customWidth="1"/>
    <col min="16163" max="16163" width="6.7109375" style="12" customWidth="1"/>
    <col min="16164" max="16166" width="3.7109375" style="12" customWidth="1"/>
    <col min="16167" max="16167" width="5.28515625" style="12" customWidth="1"/>
    <col min="16168" max="16168" width="6.7109375" style="12" customWidth="1"/>
    <col min="16169" max="16171" width="3.7109375" style="12" customWidth="1"/>
    <col min="16172" max="16172" width="5.28515625" style="12" customWidth="1"/>
    <col min="16173" max="16173" width="6.7109375" style="12" customWidth="1"/>
    <col min="16174" max="16176" width="3.7109375" style="12" customWidth="1"/>
    <col min="16177" max="16177" width="5.28515625" style="12" customWidth="1"/>
    <col min="16178" max="16178" width="6.7109375" style="12" customWidth="1"/>
    <col min="16179" max="16181" width="3.7109375" style="12" customWidth="1"/>
    <col min="16182" max="16182" width="5.28515625" style="12" customWidth="1"/>
    <col min="16183" max="16183" width="6.7109375" style="12" customWidth="1"/>
    <col min="16184" max="16186" width="3.7109375" style="12" customWidth="1"/>
    <col min="16187" max="16187" width="5.28515625" style="12" customWidth="1"/>
    <col min="16188" max="16188" width="6.7109375" style="12" customWidth="1"/>
    <col min="16189" max="16191" width="3.7109375" style="12" customWidth="1"/>
    <col min="16192" max="16192" width="5.28515625" style="12" customWidth="1"/>
    <col min="16193" max="16193" width="6.7109375" style="12" customWidth="1"/>
    <col min="16194" max="16196" width="3.7109375" style="12" customWidth="1"/>
    <col min="16197" max="16197" width="5.28515625" style="12" customWidth="1"/>
    <col min="16198" max="16198" width="6.7109375" style="12" customWidth="1"/>
    <col min="16199" max="16199" width="3.7109375" style="12" customWidth="1"/>
    <col min="16200" max="16200" width="12.7109375" style="12" customWidth="1"/>
    <col min="16201" max="16384" width="9.140625" style="12"/>
  </cols>
  <sheetData>
    <row r="1" spans="1:72" s="1" customFormat="1" ht="33.75" customHeight="1" outlineLevel="1" x14ac:dyDescent="0.2">
      <c r="A1" s="120"/>
      <c r="B1" s="119"/>
      <c r="H1" s="282"/>
      <c r="I1" s="282"/>
      <c r="K1" s="282"/>
      <c r="L1" s="282"/>
      <c r="M1" s="282"/>
      <c r="N1" s="282"/>
      <c r="O1" s="282"/>
      <c r="P1" s="282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569" t="s">
        <v>0</v>
      </c>
      <c r="AD1" s="569"/>
      <c r="AE1" s="569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  <c r="BP1" s="290"/>
      <c r="BQ1" s="290"/>
      <c r="BR1" s="290"/>
      <c r="BS1" s="290"/>
    </row>
    <row r="2" spans="1:72" ht="15" customHeight="1" outlineLevel="1" x14ac:dyDescent="0.25"/>
    <row r="3" spans="1:72" s="2" customFormat="1" ht="11.25" customHeight="1" outlineLevel="1" collapsed="1" x14ac:dyDescent="0.2">
      <c r="A3" s="570" t="s">
        <v>1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</row>
    <row r="4" spans="1:72" s="1" customFormat="1" ht="10.5" customHeight="1" outlineLevel="1" x14ac:dyDescent="0.2">
      <c r="A4" s="120"/>
      <c r="B4" s="119"/>
      <c r="H4" s="282"/>
      <c r="I4" s="282"/>
      <c r="K4" s="282"/>
      <c r="L4" s="282"/>
      <c r="M4" s="282"/>
      <c r="N4" s="282"/>
      <c r="O4" s="282"/>
      <c r="P4" s="282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</row>
    <row r="5" spans="1:72" s="2" customFormat="1" ht="11.25" customHeight="1" outlineLevel="1" x14ac:dyDescent="0.2">
      <c r="A5" s="120"/>
      <c r="B5" s="119"/>
      <c r="H5" s="284"/>
      <c r="I5" s="284"/>
      <c r="K5" s="284"/>
      <c r="L5" s="304" t="s">
        <v>2</v>
      </c>
      <c r="M5" s="285" t="s">
        <v>509</v>
      </c>
      <c r="N5" s="285"/>
      <c r="O5" s="285"/>
      <c r="P5" s="285"/>
      <c r="Q5" s="293"/>
      <c r="R5" s="293"/>
      <c r="S5" s="293"/>
      <c r="T5" s="292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</row>
    <row r="6" spans="1:72" s="1" customFormat="1" ht="10.5" customHeight="1" outlineLevel="1" x14ac:dyDescent="0.2">
      <c r="A6" s="120"/>
      <c r="B6" s="119"/>
      <c r="H6" s="282"/>
      <c r="I6" s="282"/>
      <c r="K6" s="282"/>
      <c r="L6" s="282"/>
      <c r="M6" s="571" t="s">
        <v>3</v>
      </c>
      <c r="N6" s="571"/>
      <c r="O6" s="571"/>
      <c r="P6" s="571"/>
      <c r="Q6" s="571"/>
      <c r="R6" s="571"/>
      <c r="S6" s="571"/>
      <c r="T6" s="290"/>
      <c r="U6" s="295"/>
      <c r="V6" s="295"/>
      <c r="W6" s="295"/>
      <c r="X6" s="295"/>
      <c r="Y6" s="295"/>
      <c r="Z6" s="295"/>
      <c r="AA6" s="295"/>
      <c r="AB6" s="295"/>
      <c r="AC6" s="295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</row>
    <row r="7" spans="1:72" s="1" customFormat="1" ht="10.5" customHeight="1" outlineLevel="1" x14ac:dyDescent="0.2">
      <c r="A7" s="120"/>
      <c r="B7" s="119"/>
      <c r="H7" s="282"/>
      <c r="I7" s="282"/>
      <c r="K7" s="282"/>
      <c r="L7" s="282"/>
      <c r="M7" s="282"/>
      <c r="N7" s="282"/>
      <c r="O7" s="282"/>
      <c r="P7" s="282"/>
      <c r="Q7" s="296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</row>
    <row r="8" spans="1:72" s="2" customFormat="1" ht="11.25" customHeight="1" outlineLevel="1" x14ac:dyDescent="0.2">
      <c r="A8" s="120"/>
      <c r="B8" s="119"/>
      <c r="H8" s="284"/>
      <c r="I8" s="284"/>
      <c r="K8" s="284"/>
      <c r="L8" s="284"/>
      <c r="M8" s="284"/>
      <c r="N8" s="304" t="s">
        <v>4</v>
      </c>
      <c r="O8" s="305" t="s">
        <v>510</v>
      </c>
      <c r="P8" s="284" t="s">
        <v>5</v>
      </c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</row>
    <row r="9" spans="1:72" s="1" customFormat="1" ht="10.5" customHeight="1" outlineLevel="1" x14ac:dyDescent="0.2">
      <c r="A9" s="120"/>
      <c r="B9" s="119"/>
      <c r="H9" s="282"/>
      <c r="I9" s="282"/>
      <c r="K9" s="282"/>
      <c r="L9" s="282"/>
      <c r="M9" s="282"/>
      <c r="N9" s="282"/>
      <c r="O9" s="282"/>
      <c r="P9" s="282"/>
      <c r="Q9" s="296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</row>
    <row r="10" spans="1:72" s="2" customFormat="1" ht="11.25" customHeight="1" outlineLevel="1" x14ac:dyDescent="0.2">
      <c r="A10" s="120"/>
      <c r="B10" s="119"/>
      <c r="H10" s="284"/>
      <c r="I10" s="284"/>
      <c r="K10" s="284"/>
      <c r="L10" s="284"/>
      <c r="M10" s="304" t="s">
        <v>6</v>
      </c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</row>
    <row r="11" spans="1:72" s="1" customFormat="1" ht="10.5" customHeight="1" outlineLevel="1" x14ac:dyDescent="0.2">
      <c r="A11" s="120"/>
      <c r="B11" s="119"/>
      <c r="H11" s="282"/>
      <c r="I11" s="282"/>
      <c r="K11" s="282"/>
      <c r="L11" s="282"/>
      <c r="M11" s="282"/>
      <c r="N11" s="568" t="s">
        <v>7</v>
      </c>
      <c r="O11" s="568"/>
      <c r="P11" s="568"/>
      <c r="Q11" s="568"/>
      <c r="R11" s="568"/>
      <c r="S11" s="568"/>
      <c r="T11" s="568"/>
      <c r="U11" s="568"/>
      <c r="V11" s="568"/>
      <c r="W11" s="568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</row>
    <row r="12" spans="1:72" s="1" customFormat="1" ht="10.5" customHeight="1" outlineLevel="1" x14ac:dyDescent="0.2">
      <c r="A12" s="120"/>
      <c r="B12" s="119"/>
      <c r="H12" s="282"/>
      <c r="I12" s="282"/>
      <c r="K12" s="282"/>
      <c r="L12" s="282"/>
      <c r="M12" s="282"/>
      <c r="N12" s="282"/>
      <c r="O12" s="282"/>
      <c r="P12" s="282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</row>
    <row r="13" spans="1:72" s="7" customFormat="1" ht="36" customHeight="1" x14ac:dyDescent="0.2">
      <c r="A13" s="598" t="s">
        <v>8</v>
      </c>
      <c r="B13" s="601" t="s">
        <v>9</v>
      </c>
      <c r="C13" s="578" t="s">
        <v>10</v>
      </c>
      <c r="D13" s="575" t="s">
        <v>11</v>
      </c>
      <c r="E13" s="575" t="s">
        <v>12</v>
      </c>
      <c r="F13" s="604" t="s">
        <v>13</v>
      </c>
      <c r="G13" s="605"/>
      <c r="H13" s="581" t="s">
        <v>14</v>
      </c>
      <c r="I13" s="581"/>
      <c r="J13" s="581"/>
      <c r="K13" s="581"/>
      <c r="L13" s="581"/>
      <c r="M13" s="581"/>
      <c r="N13" s="584" t="s">
        <v>15</v>
      </c>
      <c r="O13" s="587" t="s">
        <v>16</v>
      </c>
      <c r="P13" s="588"/>
      <c r="Q13" s="593" t="s">
        <v>17</v>
      </c>
      <c r="R13" s="594"/>
      <c r="S13" s="583" t="s">
        <v>18</v>
      </c>
      <c r="T13" s="583"/>
      <c r="U13" s="583"/>
      <c r="V13" s="583" t="s">
        <v>19</v>
      </c>
      <c r="W13" s="583"/>
      <c r="X13" s="583"/>
      <c r="Y13" s="583"/>
      <c r="Z13" s="583"/>
      <c r="AA13" s="583"/>
      <c r="AB13" s="583"/>
      <c r="AC13" s="583"/>
      <c r="AD13" s="583"/>
      <c r="AE13" s="583"/>
      <c r="AF13" s="608" t="s">
        <v>20</v>
      </c>
      <c r="AG13" s="609"/>
      <c r="AH13" s="609"/>
      <c r="AI13" s="609"/>
      <c r="AJ13" s="609"/>
      <c r="AK13" s="609"/>
      <c r="AL13" s="609"/>
      <c r="AM13" s="609"/>
      <c r="AN13" s="609"/>
      <c r="AO13" s="609"/>
      <c r="AP13" s="609"/>
      <c r="AQ13" s="609"/>
      <c r="AR13" s="609"/>
      <c r="AS13" s="609"/>
      <c r="AT13" s="609"/>
      <c r="AU13" s="609"/>
      <c r="AV13" s="609"/>
      <c r="AW13" s="609"/>
      <c r="AX13" s="609"/>
      <c r="AY13" s="609"/>
      <c r="AZ13" s="609"/>
      <c r="BA13" s="609"/>
      <c r="BB13" s="609"/>
      <c r="BC13" s="609"/>
      <c r="BD13" s="609"/>
      <c r="BE13" s="609"/>
      <c r="BF13" s="609"/>
      <c r="BG13" s="609"/>
      <c r="BH13" s="609"/>
      <c r="BI13" s="609"/>
      <c r="BJ13" s="609"/>
      <c r="BK13" s="609"/>
      <c r="BL13" s="609"/>
      <c r="BM13" s="609"/>
      <c r="BN13" s="609"/>
      <c r="BO13" s="609"/>
      <c r="BP13" s="609"/>
      <c r="BQ13" s="609"/>
      <c r="BR13" s="609"/>
      <c r="BS13" s="610"/>
      <c r="BT13" s="578" t="s">
        <v>21</v>
      </c>
    </row>
    <row r="14" spans="1:72" s="7" customFormat="1" ht="42" customHeight="1" x14ac:dyDescent="0.2">
      <c r="A14" s="599"/>
      <c r="B14" s="602"/>
      <c r="C14" s="579"/>
      <c r="D14" s="576"/>
      <c r="E14" s="576"/>
      <c r="F14" s="606"/>
      <c r="G14" s="607"/>
      <c r="H14" s="581" t="s">
        <v>22</v>
      </c>
      <c r="I14" s="581"/>
      <c r="J14" s="581"/>
      <c r="K14" s="582" t="s">
        <v>23</v>
      </c>
      <c r="L14" s="582"/>
      <c r="M14" s="582"/>
      <c r="N14" s="585"/>
      <c r="O14" s="589"/>
      <c r="P14" s="590"/>
      <c r="Q14" s="595"/>
      <c r="R14" s="596"/>
      <c r="S14" s="583"/>
      <c r="T14" s="583"/>
      <c r="U14" s="583"/>
      <c r="V14" s="583" t="s">
        <v>24</v>
      </c>
      <c r="W14" s="583"/>
      <c r="X14" s="583"/>
      <c r="Y14" s="583"/>
      <c r="Z14" s="583"/>
      <c r="AA14" s="583" t="s">
        <v>25</v>
      </c>
      <c r="AB14" s="583"/>
      <c r="AC14" s="583"/>
      <c r="AD14" s="583"/>
      <c r="AE14" s="583"/>
      <c r="AF14" s="583" t="s">
        <v>600</v>
      </c>
      <c r="AG14" s="583"/>
      <c r="AH14" s="583"/>
      <c r="AI14" s="583"/>
      <c r="AJ14" s="583"/>
      <c r="AK14" s="583" t="s">
        <v>1318</v>
      </c>
      <c r="AL14" s="583"/>
      <c r="AM14" s="583"/>
      <c r="AN14" s="583"/>
      <c r="AO14" s="583"/>
      <c r="AP14" s="583" t="s">
        <v>601</v>
      </c>
      <c r="AQ14" s="583"/>
      <c r="AR14" s="583"/>
      <c r="AS14" s="583"/>
      <c r="AT14" s="583"/>
      <c r="AU14" s="583" t="s">
        <v>1316</v>
      </c>
      <c r="AV14" s="583"/>
      <c r="AW14" s="583"/>
      <c r="AX14" s="583"/>
      <c r="AY14" s="583"/>
      <c r="AZ14" s="583" t="s">
        <v>602</v>
      </c>
      <c r="BA14" s="583"/>
      <c r="BB14" s="583"/>
      <c r="BC14" s="583"/>
      <c r="BD14" s="583"/>
      <c r="BE14" s="583" t="s">
        <v>1317</v>
      </c>
      <c r="BF14" s="583"/>
      <c r="BG14" s="583"/>
      <c r="BH14" s="583"/>
      <c r="BI14" s="583"/>
      <c r="BJ14" s="583" t="s">
        <v>26</v>
      </c>
      <c r="BK14" s="583"/>
      <c r="BL14" s="583"/>
      <c r="BM14" s="583"/>
      <c r="BN14" s="583"/>
      <c r="BO14" s="583" t="s">
        <v>27</v>
      </c>
      <c r="BP14" s="583"/>
      <c r="BQ14" s="583"/>
      <c r="BR14" s="583"/>
      <c r="BS14" s="583"/>
      <c r="BT14" s="579"/>
    </row>
    <row r="15" spans="1:72" s="7" customFormat="1" ht="105" customHeight="1" x14ac:dyDescent="0.2">
      <c r="A15" s="600"/>
      <c r="B15" s="603"/>
      <c r="C15" s="580"/>
      <c r="D15" s="577"/>
      <c r="E15" s="577"/>
      <c r="F15" s="8" t="s">
        <v>22</v>
      </c>
      <c r="G15" s="8" t="s">
        <v>28</v>
      </c>
      <c r="H15" s="286" t="s">
        <v>29</v>
      </c>
      <c r="I15" s="286" t="s">
        <v>30</v>
      </c>
      <c r="J15" s="8" t="s">
        <v>31</v>
      </c>
      <c r="K15" s="286" t="s">
        <v>29</v>
      </c>
      <c r="L15" s="286" t="s">
        <v>30</v>
      </c>
      <c r="M15" s="286" t="s">
        <v>31</v>
      </c>
      <c r="N15" s="586"/>
      <c r="O15" s="591"/>
      <c r="P15" s="592"/>
      <c r="Q15" s="297" t="s">
        <v>22</v>
      </c>
      <c r="R15" s="297" t="s">
        <v>28</v>
      </c>
      <c r="S15" s="297" t="s">
        <v>32</v>
      </c>
      <c r="T15" s="297" t="s">
        <v>33</v>
      </c>
      <c r="U15" s="298" t="s">
        <v>34</v>
      </c>
      <c r="V15" s="297" t="s">
        <v>35</v>
      </c>
      <c r="W15" s="297" t="s">
        <v>36</v>
      </c>
      <c r="X15" s="297" t="s">
        <v>37</v>
      </c>
      <c r="Y15" s="297" t="s">
        <v>38</v>
      </c>
      <c r="Z15" s="297" t="s">
        <v>39</v>
      </c>
      <c r="AA15" s="297" t="s">
        <v>35</v>
      </c>
      <c r="AB15" s="297" t="s">
        <v>36</v>
      </c>
      <c r="AC15" s="297" t="s">
        <v>37</v>
      </c>
      <c r="AD15" s="297" t="s">
        <v>38</v>
      </c>
      <c r="AE15" s="297" t="s">
        <v>39</v>
      </c>
      <c r="AF15" s="297" t="s">
        <v>35</v>
      </c>
      <c r="AG15" s="297" t="s">
        <v>36</v>
      </c>
      <c r="AH15" s="297" t="s">
        <v>37</v>
      </c>
      <c r="AI15" s="297" t="s">
        <v>38</v>
      </c>
      <c r="AJ15" s="297" t="s">
        <v>39</v>
      </c>
      <c r="AK15" s="297" t="s">
        <v>35</v>
      </c>
      <c r="AL15" s="297" t="s">
        <v>36</v>
      </c>
      <c r="AM15" s="297" t="s">
        <v>37</v>
      </c>
      <c r="AN15" s="297" t="s">
        <v>38</v>
      </c>
      <c r="AO15" s="297" t="s">
        <v>39</v>
      </c>
      <c r="AP15" s="297" t="s">
        <v>35</v>
      </c>
      <c r="AQ15" s="297" t="s">
        <v>36</v>
      </c>
      <c r="AR15" s="297" t="s">
        <v>37</v>
      </c>
      <c r="AS15" s="297" t="s">
        <v>38</v>
      </c>
      <c r="AT15" s="297" t="s">
        <v>39</v>
      </c>
      <c r="AU15" s="297" t="s">
        <v>35</v>
      </c>
      <c r="AV15" s="297" t="s">
        <v>36</v>
      </c>
      <c r="AW15" s="297" t="s">
        <v>37</v>
      </c>
      <c r="AX15" s="297" t="s">
        <v>38</v>
      </c>
      <c r="AY15" s="297" t="s">
        <v>39</v>
      </c>
      <c r="AZ15" s="297" t="s">
        <v>35</v>
      </c>
      <c r="BA15" s="297" t="s">
        <v>36</v>
      </c>
      <c r="BB15" s="297" t="s">
        <v>37</v>
      </c>
      <c r="BC15" s="297" t="s">
        <v>38</v>
      </c>
      <c r="BD15" s="297" t="s">
        <v>39</v>
      </c>
      <c r="BE15" s="297" t="s">
        <v>35</v>
      </c>
      <c r="BF15" s="297" t="s">
        <v>36</v>
      </c>
      <c r="BG15" s="297" t="s">
        <v>37</v>
      </c>
      <c r="BH15" s="297" t="s">
        <v>38</v>
      </c>
      <c r="BI15" s="297" t="s">
        <v>39</v>
      </c>
      <c r="BJ15" s="297" t="s">
        <v>35</v>
      </c>
      <c r="BK15" s="297" t="s">
        <v>36</v>
      </c>
      <c r="BL15" s="297" t="s">
        <v>37</v>
      </c>
      <c r="BM15" s="297" t="s">
        <v>38</v>
      </c>
      <c r="BN15" s="297" t="s">
        <v>39</v>
      </c>
      <c r="BO15" s="297" t="s">
        <v>35</v>
      </c>
      <c r="BP15" s="297" t="s">
        <v>36</v>
      </c>
      <c r="BQ15" s="297" t="s">
        <v>37</v>
      </c>
      <c r="BR15" s="297" t="s">
        <v>38</v>
      </c>
      <c r="BS15" s="297" t="s">
        <v>39</v>
      </c>
      <c r="BT15" s="580"/>
    </row>
    <row r="16" spans="1:72" s="526" customFormat="1" ht="10.5" x14ac:dyDescent="0.25">
      <c r="A16" s="525">
        <v>1</v>
      </c>
      <c r="B16" s="525">
        <v>2</v>
      </c>
      <c r="C16" s="312">
        <v>3</v>
      </c>
      <c r="D16" s="312">
        <v>4</v>
      </c>
      <c r="E16" s="312">
        <v>5</v>
      </c>
      <c r="F16" s="312">
        <v>6</v>
      </c>
      <c r="G16" s="312">
        <v>7</v>
      </c>
      <c r="H16" s="312">
        <v>8</v>
      </c>
      <c r="I16" s="312">
        <v>9</v>
      </c>
      <c r="J16" s="312">
        <v>10</v>
      </c>
      <c r="K16" s="312">
        <v>11</v>
      </c>
      <c r="L16" s="312">
        <v>12</v>
      </c>
      <c r="M16" s="312">
        <v>13</v>
      </c>
      <c r="N16" s="312">
        <v>14</v>
      </c>
      <c r="O16" s="611">
        <v>15</v>
      </c>
      <c r="P16" s="612"/>
      <c r="Q16" s="312">
        <v>16</v>
      </c>
      <c r="R16" s="312">
        <v>17</v>
      </c>
      <c r="S16" s="312">
        <v>18</v>
      </c>
      <c r="T16" s="312">
        <v>19</v>
      </c>
      <c r="U16" s="312">
        <v>20</v>
      </c>
      <c r="V16" s="312">
        <v>21</v>
      </c>
      <c r="W16" s="312">
        <v>22</v>
      </c>
      <c r="X16" s="312">
        <v>23</v>
      </c>
      <c r="Y16" s="312">
        <v>24</v>
      </c>
      <c r="Z16" s="312">
        <v>25</v>
      </c>
      <c r="AA16" s="312">
        <v>26</v>
      </c>
      <c r="AB16" s="312">
        <v>27</v>
      </c>
      <c r="AC16" s="312">
        <v>28</v>
      </c>
      <c r="AD16" s="312">
        <v>29</v>
      </c>
      <c r="AE16" s="312">
        <v>30</v>
      </c>
      <c r="AF16" s="312" t="s">
        <v>40</v>
      </c>
      <c r="AG16" s="312" t="s">
        <v>41</v>
      </c>
      <c r="AH16" s="312" t="s">
        <v>42</v>
      </c>
      <c r="AI16" s="312" t="s">
        <v>43</v>
      </c>
      <c r="AJ16" s="312" t="s">
        <v>44</v>
      </c>
      <c r="AK16" s="312" t="s">
        <v>45</v>
      </c>
      <c r="AL16" s="312" t="s">
        <v>46</v>
      </c>
      <c r="AM16" s="312" t="s">
        <v>47</v>
      </c>
      <c r="AN16" s="312" t="s">
        <v>48</v>
      </c>
      <c r="AO16" s="312" t="s">
        <v>49</v>
      </c>
      <c r="AP16" s="312" t="s">
        <v>50</v>
      </c>
      <c r="AQ16" s="312" t="s">
        <v>51</v>
      </c>
      <c r="AR16" s="312" t="s">
        <v>52</v>
      </c>
      <c r="AS16" s="312" t="s">
        <v>53</v>
      </c>
      <c r="AT16" s="312" t="s">
        <v>54</v>
      </c>
      <c r="AU16" s="312" t="s">
        <v>55</v>
      </c>
      <c r="AV16" s="312" t="s">
        <v>56</v>
      </c>
      <c r="AW16" s="312" t="s">
        <v>57</v>
      </c>
      <c r="AX16" s="312" t="s">
        <v>58</v>
      </c>
      <c r="AY16" s="312" t="s">
        <v>59</v>
      </c>
      <c r="AZ16" s="312" t="s">
        <v>60</v>
      </c>
      <c r="BA16" s="312" t="s">
        <v>61</v>
      </c>
      <c r="BB16" s="312" t="s">
        <v>62</v>
      </c>
      <c r="BC16" s="312" t="s">
        <v>63</v>
      </c>
      <c r="BD16" s="312" t="s">
        <v>64</v>
      </c>
      <c r="BE16" s="312" t="s">
        <v>65</v>
      </c>
      <c r="BF16" s="312" t="s">
        <v>66</v>
      </c>
      <c r="BG16" s="312" t="s">
        <v>67</v>
      </c>
      <c r="BH16" s="312" t="s">
        <v>68</v>
      </c>
      <c r="BI16" s="312" t="s">
        <v>69</v>
      </c>
      <c r="BJ16" s="312">
        <v>32</v>
      </c>
      <c r="BK16" s="312">
        <v>33</v>
      </c>
      <c r="BL16" s="312">
        <v>34</v>
      </c>
      <c r="BM16" s="312">
        <v>35</v>
      </c>
      <c r="BN16" s="312">
        <v>36</v>
      </c>
      <c r="BO16" s="312">
        <v>37</v>
      </c>
      <c r="BP16" s="312">
        <v>38</v>
      </c>
      <c r="BQ16" s="312">
        <v>39</v>
      </c>
      <c r="BR16" s="312">
        <v>40</v>
      </c>
      <c r="BS16" s="312">
        <v>41</v>
      </c>
      <c r="BT16" s="312">
        <v>42</v>
      </c>
    </row>
    <row r="17" spans="1:72" s="128" customFormat="1" ht="10.5" x14ac:dyDescent="0.25">
      <c r="A17" s="124">
        <v>0</v>
      </c>
      <c r="B17" s="125" t="s">
        <v>511</v>
      </c>
      <c r="C17" s="126"/>
      <c r="D17" s="127"/>
      <c r="E17" s="127"/>
      <c r="F17" s="127"/>
      <c r="G17" s="127"/>
      <c r="H17" s="280">
        <f>SUM(H18:H24)</f>
        <v>186.60900926004001</v>
      </c>
      <c r="I17" s="280">
        <f t="shared" ref="I17:BS17" si="0">SUM(I18:I24)</f>
        <v>179.10110799999995</v>
      </c>
      <c r="J17" s="248"/>
      <c r="K17" s="280">
        <f t="shared" si="0"/>
        <v>0</v>
      </c>
      <c r="L17" s="280">
        <f t="shared" si="0"/>
        <v>0</v>
      </c>
      <c r="M17" s="280"/>
      <c r="N17" s="280">
        <f t="shared" si="0"/>
        <v>0</v>
      </c>
      <c r="O17" s="560">
        <f t="shared" si="0"/>
        <v>0</v>
      </c>
      <c r="P17" s="561"/>
      <c r="Q17" s="299">
        <f t="shared" si="0"/>
        <v>186.60900926004001</v>
      </c>
      <c r="R17" s="299">
        <f t="shared" si="0"/>
        <v>0</v>
      </c>
      <c r="S17" s="299">
        <f t="shared" si="0"/>
        <v>0</v>
      </c>
      <c r="T17" s="299">
        <f t="shared" si="0"/>
        <v>0</v>
      </c>
      <c r="U17" s="299">
        <f t="shared" si="0"/>
        <v>0</v>
      </c>
      <c r="V17" s="299">
        <f t="shared" si="0"/>
        <v>0</v>
      </c>
      <c r="W17" s="299">
        <f t="shared" si="0"/>
        <v>0</v>
      </c>
      <c r="X17" s="299">
        <f t="shared" si="0"/>
        <v>0</v>
      </c>
      <c r="Y17" s="299">
        <f t="shared" si="0"/>
        <v>0</v>
      </c>
      <c r="Z17" s="299">
        <f t="shared" si="0"/>
        <v>0</v>
      </c>
      <c r="AA17" s="299">
        <f t="shared" si="0"/>
        <v>0</v>
      </c>
      <c r="AB17" s="299">
        <f t="shared" si="0"/>
        <v>0</v>
      </c>
      <c r="AC17" s="299">
        <f t="shared" si="0"/>
        <v>0</v>
      </c>
      <c r="AD17" s="299">
        <f t="shared" si="0"/>
        <v>0</v>
      </c>
      <c r="AE17" s="299">
        <f t="shared" si="0"/>
        <v>0</v>
      </c>
      <c r="AF17" s="299">
        <f t="shared" si="0"/>
        <v>8.5</v>
      </c>
      <c r="AG17" s="299">
        <f t="shared" si="0"/>
        <v>0</v>
      </c>
      <c r="AH17" s="299">
        <f t="shared" si="0"/>
        <v>0</v>
      </c>
      <c r="AI17" s="299">
        <f t="shared" si="0"/>
        <v>0</v>
      </c>
      <c r="AJ17" s="299">
        <f t="shared" si="0"/>
        <v>8.5</v>
      </c>
      <c r="AK17" s="299">
        <f t="shared" si="0"/>
        <v>0</v>
      </c>
      <c r="AL17" s="299">
        <f t="shared" si="0"/>
        <v>0</v>
      </c>
      <c r="AM17" s="299">
        <f t="shared" si="0"/>
        <v>0</v>
      </c>
      <c r="AN17" s="299">
        <f t="shared" si="0"/>
        <v>0</v>
      </c>
      <c r="AO17" s="299">
        <f t="shared" si="0"/>
        <v>0</v>
      </c>
      <c r="AP17" s="299">
        <f t="shared" si="0"/>
        <v>84.102151798706672</v>
      </c>
      <c r="AQ17" s="299">
        <f t="shared" si="0"/>
        <v>0</v>
      </c>
      <c r="AR17" s="299">
        <f t="shared" si="0"/>
        <v>0</v>
      </c>
      <c r="AS17" s="299">
        <f t="shared" si="0"/>
        <v>55.072977066666681</v>
      </c>
      <c r="AT17" s="299">
        <f t="shared" si="0"/>
        <v>29.029174732039998</v>
      </c>
      <c r="AU17" s="299">
        <f t="shared" si="0"/>
        <v>0</v>
      </c>
      <c r="AV17" s="299">
        <f t="shared" si="0"/>
        <v>0</v>
      </c>
      <c r="AW17" s="299">
        <f t="shared" si="0"/>
        <v>0</v>
      </c>
      <c r="AX17" s="299">
        <f t="shared" si="0"/>
        <v>0</v>
      </c>
      <c r="AY17" s="299">
        <f t="shared" si="0"/>
        <v>0</v>
      </c>
      <c r="AZ17" s="299">
        <f t="shared" si="0"/>
        <v>94.00685746133334</v>
      </c>
      <c r="BA17" s="299">
        <f t="shared" si="0"/>
        <v>0</v>
      </c>
      <c r="BB17" s="299">
        <f t="shared" si="0"/>
        <v>0</v>
      </c>
      <c r="BC17" s="299">
        <f t="shared" si="0"/>
        <v>75.810955546666662</v>
      </c>
      <c r="BD17" s="299">
        <f t="shared" si="0"/>
        <v>18.195901914666667</v>
      </c>
      <c r="BE17" s="299">
        <f t="shared" si="0"/>
        <v>0</v>
      </c>
      <c r="BF17" s="299">
        <f t="shared" si="0"/>
        <v>0</v>
      </c>
      <c r="BG17" s="299">
        <f t="shared" si="0"/>
        <v>0</v>
      </c>
      <c r="BH17" s="299">
        <f t="shared" si="0"/>
        <v>0</v>
      </c>
      <c r="BI17" s="299">
        <f t="shared" si="0"/>
        <v>0</v>
      </c>
      <c r="BJ17" s="299">
        <f t="shared" si="0"/>
        <v>186.60900926004001</v>
      </c>
      <c r="BK17" s="299">
        <f t="shared" si="0"/>
        <v>0</v>
      </c>
      <c r="BL17" s="299">
        <f t="shared" si="0"/>
        <v>0</v>
      </c>
      <c r="BM17" s="299">
        <f t="shared" si="0"/>
        <v>130.88393261333334</v>
      </c>
      <c r="BN17" s="299">
        <f t="shared" si="0"/>
        <v>55.725076646706668</v>
      </c>
      <c r="BO17" s="299">
        <f t="shared" si="0"/>
        <v>0</v>
      </c>
      <c r="BP17" s="299">
        <f t="shared" si="0"/>
        <v>0</v>
      </c>
      <c r="BQ17" s="299">
        <f t="shared" si="0"/>
        <v>0</v>
      </c>
      <c r="BR17" s="299">
        <f t="shared" si="0"/>
        <v>0</v>
      </c>
      <c r="BS17" s="299">
        <f t="shared" si="0"/>
        <v>0</v>
      </c>
      <c r="BT17" s="127"/>
    </row>
    <row r="18" spans="1:72" s="164" customFormat="1" ht="10.5" x14ac:dyDescent="0.25">
      <c r="A18" s="159" t="s">
        <v>512</v>
      </c>
      <c r="B18" s="160" t="s">
        <v>513</v>
      </c>
      <c r="C18" s="161" t="s">
        <v>1281</v>
      </c>
      <c r="D18" s="162"/>
      <c r="E18" s="162"/>
      <c r="F18" s="162"/>
      <c r="G18" s="162"/>
      <c r="H18" s="281">
        <f>H27</f>
        <v>0</v>
      </c>
      <c r="I18" s="281">
        <f t="shared" ref="I18:BS18" si="1">I27</f>
        <v>0</v>
      </c>
      <c r="J18" s="163"/>
      <c r="K18" s="281">
        <f t="shared" si="1"/>
        <v>0</v>
      </c>
      <c r="L18" s="281">
        <f t="shared" si="1"/>
        <v>0</v>
      </c>
      <c r="M18" s="281"/>
      <c r="N18" s="281">
        <f t="shared" si="1"/>
        <v>0</v>
      </c>
      <c r="O18" s="573">
        <f t="shared" si="1"/>
        <v>0</v>
      </c>
      <c r="P18" s="573"/>
      <c r="Q18" s="300">
        <f t="shared" si="1"/>
        <v>0</v>
      </c>
      <c r="R18" s="300">
        <f t="shared" si="1"/>
        <v>0</v>
      </c>
      <c r="S18" s="300">
        <f t="shared" si="1"/>
        <v>0</v>
      </c>
      <c r="T18" s="300">
        <f t="shared" si="1"/>
        <v>0</v>
      </c>
      <c r="U18" s="300">
        <f t="shared" si="1"/>
        <v>0</v>
      </c>
      <c r="V18" s="300">
        <f t="shared" si="1"/>
        <v>0</v>
      </c>
      <c r="W18" s="300">
        <f t="shared" si="1"/>
        <v>0</v>
      </c>
      <c r="X18" s="300">
        <f t="shared" si="1"/>
        <v>0</v>
      </c>
      <c r="Y18" s="300">
        <f t="shared" si="1"/>
        <v>0</v>
      </c>
      <c r="Z18" s="300">
        <f t="shared" si="1"/>
        <v>0</v>
      </c>
      <c r="AA18" s="300">
        <f t="shared" si="1"/>
        <v>0</v>
      </c>
      <c r="AB18" s="300">
        <f t="shared" si="1"/>
        <v>0</v>
      </c>
      <c r="AC18" s="300">
        <f t="shared" si="1"/>
        <v>0</v>
      </c>
      <c r="AD18" s="300">
        <f t="shared" si="1"/>
        <v>0</v>
      </c>
      <c r="AE18" s="300">
        <f t="shared" si="1"/>
        <v>0</v>
      </c>
      <c r="AF18" s="300">
        <f t="shared" si="1"/>
        <v>0</v>
      </c>
      <c r="AG18" s="300">
        <f t="shared" si="1"/>
        <v>0</v>
      </c>
      <c r="AH18" s="300">
        <f t="shared" si="1"/>
        <v>0</v>
      </c>
      <c r="AI18" s="300">
        <f t="shared" si="1"/>
        <v>0</v>
      </c>
      <c r="AJ18" s="300">
        <f t="shared" si="1"/>
        <v>0</v>
      </c>
      <c r="AK18" s="300">
        <f t="shared" si="1"/>
        <v>0</v>
      </c>
      <c r="AL18" s="300">
        <f t="shared" si="1"/>
        <v>0</v>
      </c>
      <c r="AM18" s="300">
        <f t="shared" si="1"/>
        <v>0</v>
      </c>
      <c r="AN18" s="300">
        <f t="shared" si="1"/>
        <v>0</v>
      </c>
      <c r="AO18" s="300">
        <f t="shared" si="1"/>
        <v>0</v>
      </c>
      <c r="AP18" s="300">
        <f t="shared" si="1"/>
        <v>0</v>
      </c>
      <c r="AQ18" s="300">
        <f t="shared" si="1"/>
        <v>0</v>
      </c>
      <c r="AR18" s="300">
        <f t="shared" si="1"/>
        <v>0</v>
      </c>
      <c r="AS18" s="300">
        <f t="shared" si="1"/>
        <v>0</v>
      </c>
      <c r="AT18" s="300">
        <f t="shared" si="1"/>
        <v>0</v>
      </c>
      <c r="AU18" s="300">
        <f t="shared" si="1"/>
        <v>0</v>
      </c>
      <c r="AV18" s="300">
        <f t="shared" si="1"/>
        <v>0</v>
      </c>
      <c r="AW18" s="300">
        <f t="shared" si="1"/>
        <v>0</v>
      </c>
      <c r="AX18" s="300">
        <f t="shared" si="1"/>
        <v>0</v>
      </c>
      <c r="AY18" s="300">
        <f t="shared" si="1"/>
        <v>0</v>
      </c>
      <c r="AZ18" s="300">
        <f t="shared" si="1"/>
        <v>0</v>
      </c>
      <c r="BA18" s="300">
        <f t="shared" si="1"/>
        <v>0</v>
      </c>
      <c r="BB18" s="300">
        <f t="shared" si="1"/>
        <v>0</v>
      </c>
      <c r="BC18" s="300">
        <f t="shared" si="1"/>
        <v>0</v>
      </c>
      <c r="BD18" s="300">
        <f t="shared" si="1"/>
        <v>0</v>
      </c>
      <c r="BE18" s="300">
        <f t="shared" si="1"/>
        <v>0</v>
      </c>
      <c r="BF18" s="300">
        <f t="shared" si="1"/>
        <v>0</v>
      </c>
      <c r="BG18" s="300">
        <f t="shared" si="1"/>
        <v>0</v>
      </c>
      <c r="BH18" s="300">
        <f t="shared" si="1"/>
        <v>0</v>
      </c>
      <c r="BI18" s="300">
        <f t="shared" si="1"/>
        <v>0</v>
      </c>
      <c r="BJ18" s="300">
        <f t="shared" si="1"/>
        <v>0</v>
      </c>
      <c r="BK18" s="300">
        <f t="shared" si="1"/>
        <v>0</v>
      </c>
      <c r="BL18" s="300">
        <f t="shared" si="1"/>
        <v>0</v>
      </c>
      <c r="BM18" s="300">
        <f t="shared" si="1"/>
        <v>0</v>
      </c>
      <c r="BN18" s="300">
        <f t="shared" si="1"/>
        <v>0</v>
      </c>
      <c r="BO18" s="300">
        <f t="shared" si="1"/>
        <v>0</v>
      </c>
      <c r="BP18" s="300">
        <f t="shared" si="1"/>
        <v>0</v>
      </c>
      <c r="BQ18" s="300">
        <f t="shared" si="1"/>
        <v>0</v>
      </c>
      <c r="BR18" s="300">
        <f t="shared" si="1"/>
        <v>0</v>
      </c>
      <c r="BS18" s="300">
        <f t="shared" si="1"/>
        <v>0</v>
      </c>
      <c r="BT18" s="162"/>
    </row>
    <row r="19" spans="1:72" s="164" customFormat="1" ht="10.5" x14ac:dyDescent="0.25">
      <c r="A19" s="159" t="s">
        <v>514</v>
      </c>
      <c r="B19" s="160" t="s">
        <v>515</v>
      </c>
      <c r="C19" s="161" t="s">
        <v>1281</v>
      </c>
      <c r="D19" s="162"/>
      <c r="E19" s="162"/>
      <c r="F19" s="162"/>
      <c r="G19" s="162"/>
      <c r="H19" s="281">
        <f>H69</f>
        <v>0</v>
      </c>
      <c r="I19" s="281">
        <f t="shared" ref="I19:BS19" si="2">I69</f>
        <v>0</v>
      </c>
      <c r="J19" s="163"/>
      <c r="K19" s="281">
        <f t="shared" si="2"/>
        <v>0</v>
      </c>
      <c r="L19" s="281">
        <f t="shared" si="2"/>
        <v>0</v>
      </c>
      <c r="M19" s="281"/>
      <c r="N19" s="281">
        <f t="shared" si="2"/>
        <v>0</v>
      </c>
      <c r="O19" s="573">
        <f t="shared" ref="O19" si="3">O28</f>
        <v>0</v>
      </c>
      <c r="P19" s="573"/>
      <c r="Q19" s="300">
        <f t="shared" si="2"/>
        <v>0</v>
      </c>
      <c r="R19" s="300">
        <f t="shared" si="2"/>
        <v>0</v>
      </c>
      <c r="S19" s="300">
        <f t="shared" si="2"/>
        <v>0</v>
      </c>
      <c r="T19" s="300">
        <f t="shared" si="2"/>
        <v>0</v>
      </c>
      <c r="U19" s="300">
        <f t="shared" si="2"/>
        <v>0</v>
      </c>
      <c r="V19" s="300">
        <f t="shared" si="2"/>
        <v>0</v>
      </c>
      <c r="W19" s="300">
        <f t="shared" si="2"/>
        <v>0</v>
      </c>
      <c r="X19" s="300">
        <f t="shared" si="2"/>
        <v>0</v>
      </c>
      <c r="Y19" s="300">
        <f t="shared" si="2"/>
        <v>0</v>
      </c>
      <c r="Z19" s="300">
        <f t="shared" si="2"/>
        <v>0</v>
      </c>
      <c r="AA19" s="300">
        <f t="shared" si="2"/>
        <v>0</v>
      </c>
      <c r="AB19" s="300">
        <f t="shared" si="2"/>
        <v>0</v>
      </c>
      <c r="AC19" s="300">
        <f t="shared" si="2"/>
        <v>0</v>
      </c>
      <c r="AD19" s="300">
        <f t="shared" si="2"/>
        <v>0</v>
      </c>
      <c r="AE19" s="300">
        <f t="shared" si="2"/>
        <v>0</v>
      </c>
      <c r="AF19" s="300">
        <f t="shared" si="2"/>
        <v>0</v>
      </c>
      <c r="AG19" s="300">
        <f t="shared" si="2"/>
        <v>0</v>
      </c>
      <c r="AH19" s="300">
        <f t="shared" si="2"/>
        <v>0</v>
      </c>
      <c r="AI19" s="300">
        <f t="shared" si="2"/>
        <v>0</v>
      </c>
      <c r="AJ19" s="300">
        <f t="shared" si="2"/>
        <v>0</v>
      </c>
      <c r="AK19" s="300">
        <f t="shared" si="2"/>
        <v>0</v>
      </c>
      <c r="AL19" s="300">
        <f t="shared" si="2"/>
        <v>0</v>
      </c>
      <c r="AM19" s="300">
        <f t="shared" si="2"/>
        <v>0</v>
      </c>
      <c r="AN19" s="300">
        <f t="shared" si="2"/>
        <v>0</v>
      </c>
      <c r="AO19" s="300">
        <f t="shared" si="2"/>
        <v>0</v>
      </c>
      <c r="AP19" s="300">
        <f t="shared" si="2"/>
        <v>0</v>
      </c>
      <c r="AQ19" s="300">
        <f t="shared" si="2"/>
        <v>0</v>
      </c>
      <c r="AR19" s="300">
        <f t="shared" si="2"/>
        <v>0</v>
      </c>
      <c r="AS19" s="300">
        <f t="shared" si="2"/>
        <v>0</v>
      </c>
      <c r="AT19" s="300">
        <f t="shared" si="2"/>
        <v>0</v>
      </c>
      <c r="AU19" s="300">
        <f t="shared" si="2"/>
        <v>0</v>
      </c>
      <c r="AV19" s="300">
        <f t="shared" si="2"/>
        <v>0</v>
      </c>
      <c r="AW19" s="300">
        <f t="shared" si="2"/>
        <v>0</v>
      </c>
      <c r="AX19" s="300">
        <f t="shared" si="2"/>
        <v>0</v>
      </c>
      <c r="AY19" s="300">
        <f t="shared" si="2"/>
        <v>0</v>
      </c>
      <c r="AZ19" s="300">
        <f t="shared" si="2"/>
        <v>0</v>
      </c>
      <c r="BA19" s="300">
        <f t="shared" si="2"/>
        <v>0</v>
      </c>
      <c r="BB19" s="300">
        <f t="shared" si="2"/>
        <v>0</v>
      </c>
      <c r="BC19" s="300">
        <f t="shared" si="2"/>
        <v>0</v>
      </c>
      <c r="BD19" s="300">
        <f t="shared" si="2"/>
        <v>0</v>
      </c>
      <c r="BE19" s="300">
        <f t="shared" si="2"/>
        <v>0</v>
      </c>
      <c r="BF19" s="300">
        <f t="shared" si="2"/>
        <v>0</v>
      </c>
      <c r="BG19" s="300">
        <f t="shared" si="2"/>
        <v>0</v>
      </c>
      <c r="BH19" s="300">
        <f t="shared" si="2"/>
        <v>0</v>
      </c>
      <c r="BI19" s="300">
        <f t="shared" si="2"/>
        <v>0</v>
      </c>
      <c r="BJ19" s="300">
        <f t="shared" si="2"/>
        <v>0</v>
      </c>
      <c r="BK19" s="300">
        <f t="shared" si="2"/>
        <v>0</v>
      </c>
      <c r="BL19" s="300">
        <f t="shared" si="2"/>
        <v>0</v>
      </c>
      <c r="BM19" s="300">
        <f t="shared" si="2"/>
        <v>0</v>
      </c>
      <c r="BN19" s="300">
        <f t="shared" si="2"/>
        <v>0</v>
      </c>
      <c r="BO19" s="300">
        <f t="shared" si="2"/>
        <v>0</v>
      </c>
      <c r="BP19" s="300">
        <f t="shared" si="2"/>
        <v>0</v>
      </c>
      <c r="BQ19" s="300">
        <f t="shared" si="2"/>
        <v>0</v>
      </c>
      <c r="BR19" s="300">
        <f t="shared" si="2"/>
        <v>0</v>
      </c>
      <c r="BS19" s="300">
        <f t="shared" si="2"/>
        <v>0</v>
      </c>
      <c r="BT19" s="162"/>
    </row>
    <row r="20" spans="1:72" s="164" customFormat="1" ht="10.5" x14ac:dyDescent="0.25">
      <c r="A20" s="159" t="s">
        <v>516</v>
      </c>
      <c r="B20" s="160" t="s">
        <v>517</v>
      </c>
      <c r="C20" s="161" t="s">
        <v>1281</v>
      </c>
      <c r="D20" s="162"/>
      <c r="E20" s="162"/>
      <c r="F20" s="162"/>
      <c r="G20" s="162"/>
      <c r="H20" s="281">
        <f>H86</f>
        <v>95.990637808000031</v>
      </c>
      <c r="I20" s="281">
        <f t="shared" ref="I20:BS20" si="4">I86</f>
        <v>92.230121999999966</v>
      </c>
      <c r="J20" s="163"/>
      <c r="K20" s="281">
        <f t="shared" si="4"/>
        <v>0</v>
      </c>
      <c r="L20" s="281">
        <f t="shared" si="4"/>
        <v>0</v>
      </c>
      <c r="M20" s="281"/>
      <c r="N20" s="281">
        <f t="shared" si="4"/>
        <v>0</v>
      </c>
      <c r="O20" s="573">
        <f t="shared" ref="O20" si="5">O29</f>
        <v>0</v>
      </c>
      <c r="P20" s="573"/>
      <c r="Q20" s="300">
        <f t="shared" si="4"/>
        <v>95.990637808000031</v>
      </c>
      <c r="R20" s="300">
        <f t="shared" si="4"/>
        <v>0</v>
      </c>
      <c r="S20" s="300">
        <f t="shared" si="4"/>
        <v>0</v>
      </c>
      <c r="T20" s="300">
        <f t="shared" si="4"/>
        <v>0</v>
      </c>
      <c r="U20" s="300">
        <f t="shared" si="4"/>
        <v>0</v>
      </c>
      <c r="V20" s="300">
        <f t="shared" si="4"/>
        <v>0</v>
      </c>
      <c r="W20" s="300">
        <f t="shared" si="4"/>
        <v>0</v>
      </c>
      <c r="X20" s="300">
        <f t="shared" si="4"/>
        <v>0</v>
      </c>
      <c r="Y20" s="300">
        <f t="shared" si="4"/>
        <v>0</v>
      </c>
      <c r="Z20" s="300">
        <f t="shared" si="4"/>
        <v>0</v>
      </c>
      <c r="AA20" s="300">
        <f t="shared" si="4"/>
        <v>0</v>
      </c>
      <c r="AB20" s="300">
        <f t="shared" si="4"/>
        <v>0</v>
      </c>
      <c r="AC20" s="300">
        <f t="shared" si="4"/>
        <v>0</v>
      </c>
      <c r="AD20" s="300">
        <f t="shared" si="4"/>
        <v>0</v>
      </c>
      <c r="AE20" s="300">
        <f t="shared" si="4"/>
        <v>0</v>
      </c>
      <c r="AF20" s="300">
        <f t="shared" si="4"/>
        <v>4.5</v>
      </c>
      <c r="AG20" s="300">
        <f t="shared" si="4"/>
        <v>0</v>
      </c>
      <c r="AH20" s="300">
        <f t="shared" si="4"/>
        <v>0</v>
      </c>
      <c r="AI20" s="300">
        <f t="shared" si="4"/>
        <v>0</v>
      </c>
      <c r="AJ20" s="300">
        <f t="shared" si="4"/>
        <v>4.5</v>
      </c>
      <c r="AK20" s="300">
        <f t="shared" si="4"/>
        <v>0</v>
      </c>
      <c r="AL20" s="300">
        <f t="shared" si="4"/>
        <v>0</v>
      </c>
      <c r="AM20" s="300">
        <f t="shared" si="4"/>
        <v>0</v>
      </c>
      <c r="AN20" s="300">
        <f t="shared" si="4"/>
        <v>0</v>
      </c>
      <c r="AO20" s="300">
        <f t="shared" si="4"/>
        <v>0</v>
      </c>
      <c r="AP20" s="300">
        <f t="shared" si="4"/>
        <v>57.793140346666668</v>
      </c>
      <c r="AQ20" s="300">
        <f t="shared" si="4"/>
        <v>0</v>
      </c>
      <c r="AR20" s="300">
        <f t="shared" si="4"/>
        <v>0</v>
      </c>
      <c r="AS20" s="300">
        <f t="shared" si="4"/>
        <v>35.763617066666683</v>
      </c>
      <c r="AT20" s="300">
        <f t="shared" si="4"/>
        <v>22.029523279999999</v>
      </c>
      <c r="AU20" s="300">
        <f t="shared" si="4"/>
        <v>0</v>
      </c>
      <c r="AV20" s="300">
        <f t="shared" si="4"/>
        <v>0</v>
      </c>
      <c r="AW20" s="300">
        <f t="shared" si="4"/>
        <v>0</v>
      </c>
      <c r="AX20" s="300">
        <f t="shared" si="4"/>
        <v>0</v>
      </c>
      <c r="AY20" s="300">
        <f t="shared" si="4"/>
        <v>0</v>
      </c>
      <c r="AZ20" s="300">
        <f t="shared" si="4"/>
        <v>33.697497461333342</v>
      </c>
      <c r="BA20" s="300">
        <f t="shared" si="4"/>
        <v>0</v>
      </c>
      <c r="BB20" s="300">
        <f t="shared" si="4"/>
        <v>0</v>
      </c>
      <c r="BC20" s="300">
        <f t="shared" si="4"/>
        <v>15.501595546666668</v>
      </c>
      <c r="BD20" s="300">
        <f t="shared" si="4"/>
        <v>18.195901914666667</v>
      </c>
      <c r="BE20" s="300">
        <f t="shared" si="4"/>
        <v>0</v>
      </c>
      <c r="BF20" s="300">
        <f t="shared" si="4"/>
        <v>0</v>
      </c>
      <c r="BG20" s="300">
        <f t="shared" si="4"/>
        <v>0</v>
      </c>
      <c r="BH20" s="300">
        <f t="shared" si="4"/>
        <v>0</v>
      </c>
      <c r="BI20" s="300">
        <f t="shared" si="4"/>
        <v>0</v>
      </c>
      <c r="BJ20" s="300">
        <f t="shared" si="4"/>
        <v>95.990637808000031</v>
      </c>
      <c r="BK20" s="300">
        <f t="shared" si="4"/>
        <v>0</v>
      </c>
      <c r="BL20" s="300">
        <f t="shared" si="4"/>
        <v>0</v>
      </c>
      <c r="BM20" s="300">
        <f t="shared" si="4"/>
        <v>51.26521261333334</v>
      </c>
      <c r="BN20" s="300">
        <f t="shared" si="4"/>
        <v>44.72542519466667</v>
      </c>
      <c r="BO20" s="300">
        <f t="shared" si="4"/>
        <v>0</v>
      </c>
      <c r="BP20" s="300">
        <f t="shared" si="4"/>
        <v>0</v>
      </c>
      <c r="BQ20" s="300">
        <f t="shared" si="4"/>
        <v>0</v>
      </c>
      <c r="BR20" s="300">
        <f t="shared" si="4"/>
        <v>0</v>
      </c>
      <c r="BS20" s="300">
        <f t="shared" si="4"/>
        <v>0</v>
      </c>
      <c r="BT20" s="162"/>
    </row>
    <row r="21" spans="1:72" s="164" customFormat="1" ht="18" x14ac:dyDescent="0.25">
      <c r="A21" s="159" t="s">
        <v>518</v>
      </c>
      <c r="B21" s="160" t="s">
        <v>519</v>
      </c>
      <c r="C21" s="161" t="s">
        <v>1281</v>
      </c>
      <c r="D21" s="162"/>
      <c r="E21" s="162"/>
      <c r="F21" s="162"/>
      <c r="G21" s="162"/>
      <c r="H21" s="281">
        <f>H144</f>
        <v>0</v>
      </c>
      <c r="I21" s="281">
        <f t="shared" ref="I21:BS21" si="6">I144</f>
        <v>0</v>
      </c>
      <c r="J21" s="163"/>
      <c r="K21" s="281">
        <f t="shared" si="6"/>
        <v>0</v>
      </c>
      <c r="L21" s="281">
        <f t="shared" si="6"/>
        <v>0</v>
      </c>
      <c r="M21" s="281"/>
      <c r="N21" s="281">
        <f t="shared" si="6"/>
        <v>0</v>
      </c>
      <c r="O21" s="573">
        <f t="shared" ref="O21" si="7">O30</f>
        <v>0</v>
      </c>
      <c r="P21" s="573"/>
      <c r="Q21" s="300">
        <f t="shared" si="6"/>
        <v>0</v>
      </c>
      <c r="R21" s="300">
        <f t="shared" si="6"/>
        <v>0</v>
      </c>
      <c r="S21" s="300">
        <f t="shared" si="6"/>
        <v>0</v>
      </c>
      <c r="T21" s="300">
        <f t="shared" si="6"/>
        <v>0</v>
      </c>
      <c r="U21" s="300">
        <f t="shared" si="6"/>
        <v>0</v>
      </c>
      <c r="V21" s="300">
        <f t="shared" si="6"/>
        <v>0</v>
      </c>
      <c r="W21" s="300">
        <f t="shared" si="6"/>
        <v>0</v>
      </c>
      <c r="X21" s="300">
        <f t="shared" si="6"/>
        <v>0</v>
      </c>
      <c r="Y21" s="300">
        <f t="shared" si="6"/>
        <v>0</v>
      </c>
      <c r="Z21" s="300">
        <f t="shared" si="6"/>
        <v>0</v>
      </c>
      <c r="AA21" s="300">
        <f t="shared" si="6"/>
        <v>0</v>
      </c>
      <c r="AB21" s="300">
        <f t="shared" si="6"/>
        <v>0</v>
      </c>
      <c r="AC21" s="300">
        <f t="shared" si="6"/>
        <v>0</v>
      </c>
      <c r="AD21" s="300">
        <f t="shared" si="6"/>
        <v>0</v>
      </c>
      <c r="AE21" s="300">
        <f t="shared" si="6"/>
        <v>0</v>
      </c>
      <c r="AF21" s="300">
        <f t="shared" si="6"/>
        <v>0</v>
      </c>
      <c r="AG21" s="300">
        <f t="shared" si="6"/>
        <v>0</v>
      </c>
      <c r="AH21" s="300">
        <f t="shared" si="6"/>
        <v>0</v>
      </c>
      <c r="AI21" s="300">
        <f t="shared" si="6"/>
        <v>0</v>
      </c>
      <c r="AJ21" s="300">
        <f t="shared" si="6"/>
        <v>0</v>
      </c>
      <c r="AK21" s="300">
        <f t="shared" si="6"/>
        <v>0</v>
      </c>
      <c r="AL21" s="300">
        <f t="shared" si="6"/>
        <v>0</v>
      </c>
      <c r="AM21" s="300">
        <f t="shared" si="6"/>
        <v>0</v>
      </c>
      <c r="AN21" s="300">
        <f t="shared" si="6"/>
        <v>0</v>
      </c>
      <c r="AO21" s="300">
        <f t="shared" si="6"/>
        <v>0</v>
      </c>
      <c r="AP21" s="300">
        <f t="shared" si="6"/>
        <v>0</v>
      </c>
      <c r="AQ21" s="300">
        <f t="shared" si="6"/>
        <v>0</v>
      </c>
      <c r="AR21" s="300">
        <f t="shared" si="6"/>
        <v>0</v>
      </c>
      <c r="AS21" s="300">
        <f t="shared" si="6"/>
        <v>0</v>
      </c>
      <c r="AT21" s="300">
        <f t="shared" si="6"/>
        <v>0</v>
      </c>
      <c r="AU21" s="300">
        <f t="shared" si="6"/>
        <v>0</v>
      </c>
      <c r="AV21" s="300">
        <f t="shared" si="6"/>
        <v>0</v>
      </c>
      <c r="AW21" s="300">
        <f t="shared" si="6"/>
        <v>0</v>
      </c>
      <c r="AX21" s="300">
        <f t="shared" si="6"/>
        <v>0</v>
      </c>
      <c r="AY21" s="300">
        <f t="shared" si="6"/>
        <v>0</v>
      </c>
      <c r="AZ21" s="300">
        <f t="shared" si="6"/>
        <v>0</v>
      </c>
      <c r="BA21" s="300">
        <f t="shared" si="6"/>
        <v>0</v>
      </c>
      <c r="BB21" s="300">
        <f t="shared" si="6"/>
        <v>0</v>
      </c>
      <c r="BC21" s="300">
        <f t="shared" si="6"/>
        <v>0</v>
      </c>
      <c r="BD21" s="300">
        <f t="shared" si="6"/>
        <v>0</v>
      </c>
      <c r="BE21" s="300">
        <f t="shared" si="6"/>
        <v>0</v>
      </c>
      <c r="BF21" s="300">
        <f t="shared" si="6"/>
        <v>0</v>
      </c>
      <c r="BG21" s="300">
        <f t="shared" si="6"/>
        <v>0</v>
      </c>
      <c r="BH21" s="300">
        <f t="shared" si="6"/>
        <v>0</v>
      </c>
      <c r="BI21" s="300">
        <f t="shared" si="6"/>
        <v>0</v>
      </c>
      <c r="BJ21" s="300">
        <f t="shared" si="6"/>
        <v>0</v>
      </c>
      <c r="BK21" s="300">
        <f t="shared" si="6"/>
        <v>0</v>
      </c>
      <c r="BL21" s="300">
        <f t="shared" si="6"/>
        <v>0</v>
      </c>
      <c r="BM21" s="300">
        <f t="shared" si="6"/>
        <v>0</v>
      </c>
      <c r="BN21" s="300">
        <f t="shared" si="6"/>
        <v>0</v>
      </c>
      <c r="BO21" s="300">
        <f t="shared" si="6"/>
        <v>0</v>
      </c>
      <c r="BP21" s="300">
        <f t="shared" si="6"/>
        <v>0</v>
      </c>
      <c r="BQ21" s="300">
        <f t="shared" si="6"/>
        <v>0</v>
      </c>
      <c r="BR21" s="300">
        <f t="shared" si="6"/>
        <v>0</v>
      </c>
      <c r="BS21" s="300">
        <f t="shared" si="6"/>
        <v>0</v>
      </c>
      <c r="BT21" s="162"/>
    </row>
    <row r="22" spans="1:72" s="164" customFormat="1" ht="10.5" x14ac:dyDescent="0.25">
      <c r="A22" s="159" t="s">
        <v>520</v>
      </c>
      <c r="B22" s="160" t="s">
        <v>521</v>
      </c>
      <c r="C22" s="161" t="s">
        <v>1281</v>
      </c>
      <c r="D22" s="162"/>
      <c r="E22" s="162"/>
      <c r="F22" s="162"/>
      <c r="G22" s="162"/>
      <c r="H22" s="281">
        <f>H163</f>
        <v>90.618371452039995</v>
      </c>
      <c r="I22" s="281">
        <f t="shared" ref="I22:BS22" si="8">I163</f>
        <v>86.870986000000002</v>
      </c>
      <c r="J22" s="163"/>
      <c r="K22" s="281">
        <f t="shared" si="8"/>
        <v>0</v>
      </c>
      <c r="L22" s="281">
        <f t="shared" si="8"/>
        <v>0</v>
      </c>
      <c r="M22" s="281"/>
      <c r="N22" s="281">
        <f t="shared" si="8"/>
        <v>0</v>
      </c>
      <c r="O22" s="573">
        <f t="shared" ref="O22" si="9">O31</f>
        <v>0</v>
      </c>
      <c r="P22" s="573"/>
      <c r="Q22" s="300">
        <f t="shared" si="8"/>
        <v>90.618371452039995</v>
      </c>
      <c r="R22" s="300">
        <f t="shared" si="8"/>
        <v>0</v>
      </c>
      <c r="S22" s="300">
        <f t="shared" si="8"/>
        <v>0</v>
      </c>
      <c r="T22" s="300">
        <f t="shared" si="8"/>
        <v>0</v>
      </c>
      <c r="U22" s="300">
        <f t="shared" si="8"/>
        <v>0</v>
      </c>
      <c r="V22" s="300">
        <f t="shared" si="8"/>
        <v>0</v>
      </c>
      <c r="W22" s="300">
        <f t="shared" si="8"/>
        <v>0</v>
      </c>
      <c r="X22" s="300">
        <f t="shared" si="8"/>
        <v>0</v>
      </c>
      <c r="Y22" s="300">
        <f t="shared" si="8"/>
        <v>0</v>
      </c>
      <c r="Z22" s="300">
        <f t="shared" si="8"/>
        <v>0</v>
      </c>
      <c r="AA22" s="300">
        <f t="shared" si="8"/>
        <v>0</v>
      </c>
      <c r="AB22" s="300">
        <f t="shared" si="8"/>
        <v>0</v>
      </c>
      <c r="AC22" s="300">
        <f t="shared" si="8"/>
        <v>0</v>
      </c>
      <c r="AD22" s="300">
        <f t="shared" si="8"/>
        <v>0</v>
      </c>
      <c r="AE22" s="300">
        <f t="shared" si="8"/>
        <v>0</v>
      </c>
      <c r="AF22" s="300">
        <f t="shared" si="8"/>
        <v>4</v>
      </c>
      <c r="AG22" s="300">
        <f t="shared" si="8"/>
        <v>0</v>
      </c>
      <c r="AH22" s="300">
        <f t="shared" si="8"/>
        <v>0</v>
      </c>
      <c r="AI22" s="300">
        <f t="shared" si="8"/>
        <v>0</v>
      </c>
      <c r="AJ22" s="300">
        <f t="shared" si="8"/>
        <v>4</v>
      </c>
      <c r="AK22" s="300">
        <f t="shared" si="8"/>
        <v>0</v>
      </c>
      <c r="AL22" s="300">
        <f t="shared" si="8"/>
        <v>0</v>
      </c>
      <c r="AM22" s="300">
        <f t="shared" si="8"/>
        <v>0</v>
      </c>
      <c r="AN22" s="300">
        <f t="shared" si="8"/>
        <v>0</v>
      </c>
      <c r="AO22" s="300">
        <f t="shared" si="8"/>
        <v>0</v>
      </c>
      <c r="AP22" s="300">
        <f t="shared" si="8"/>
        <v>26.309011452039996</v>
      </c>
      <c r="AQ22" s="300">
        <f t="shared" si="8"/>
        <v>0</v>
      </c>
      <c r="AR22" s="300">
        <f t="shared" si="8"/>
        <v>0</v>
      </c>
      <c r="AS22" s="300">
        <f t="shared" si="8"/>
        <v>19.309359999999998</v>
      </c>
      <c r="AT22" s="300">
        <f t="shared" si="8"/>
        <v>6.9996514520400002</v>
      </c>
      <c r="AU22" s="300">
        <f t="shared" si="8"/>
        <v>0</v>
      </c>
      <c r="AV22" s="300">
        <f t="shared" si="8"/>
        <v>0</v>
      </c>
      <c r="AW22" s="300">
        <f t="shared" si="8"/>
        <v>0</v>
      </c>
      <c r="AX22" s="300">
        <f t="shared" si="8"/>
        <v>0</v>
      </c>
      <c r="AY22" s="300">
        <f t="shared" si="8"/>
        <v>0</v>
      </c>
      <c r="AZ22" s="300">
        <f t="shared" si="8"/>
        <v>60.309359999999998</v>
      </c>
      <c r="BA22" s="300">
        <f t="shared" si="8"/>
        <v>0</v>
      </c>
      <c r="BB22" s="300">
        <f t="shared" si="8"/>
        <v>0</v>
      </c>
      <c r="BC22" s="300">
        <f t="shared" si="8"/>
        <v>60.309359999999998</v>
      </c>
      <c r="BD22" s="300">
        <f t="shared" si="8"/>
        <v>0</v>
      </c>
      <c r="BE22" s="300">
        <f t="shared" si="8"/>
        <v>0</v>
      </c>
      <c r="BF22" s="300">
        <f t="shared" si="8"/>
        <v>0</v>
      </c>
      <c r="BG22" s="300">
        <f t="shared" si="8"/>
        <v>0</v>
      </c>
      <c r="BH22" s="300">
        <f t="shared" si="8"/>
        <v>0</v>
      </c>
      <c r="BI22" s="300">
        <f t="shared" si="8"/>
        <v>0</v>
      </c>
      <c r="BJ22" s="300">
        <f t="shared" si="8"/>
        <v>90.618371452039995</v>
      </c>
      <c r="BK22" s="300">
        <f t="shared" si="8"/>
        <v>0</v>
      </c>
      <c r="BL22" s="300">
        <f t="shared" si="8"/>
        <v>0</v>
      </c>
      <c r="BM22" s="300">
        <f t="shared" si="8"/>
        <v>79.618719999999996</v>
      </c>
      <c r="BN22" s="300">
        <f t="shared" si="8"/>
        <v>10.99965145204</v>
      </c>
      <c r="BO22" s="300">
        <f t="shared" si="8"/>
        <v>0</v>
      </c>
      <c r="BP22" s="300">
        <f t="shared" si="8"/>
        <v>0</v>
      </c>
      <c r="BQ22" s="300">
        <f t="shared" si="8"/>
        <v>0</v>
      </c>
      <c r="BR22" s="300">
        <f t="shared" si="8"/>
        <v>0</v>
      </c>
      <c r="BS22" s="300">
        <f t="shared" si="8"/>
        <v>0</v>
      </c>
      <c r="BT22" s="162"/>
    </row>
    <row r="23" spans="1:72" s="164" customFormat="1" ht="18" x14ac:dyDescent="0.25">
      <c r="A23" s="159" t="s">
        <v>522</v>
      </c>
      <c r="B23" s="160" t="s">
        <v>523</v>
      </c>
      <c r="C23" s="161" t="s">
        <v>1281</v>
      </c>
      <c r="D23" s="162"/>
      <c r="E23" s="162"/>
      <c r="F23" s="162"/>
      <c r="G23" s="162"/>
      <c r="H23" s="281">
        <f>H181</f>
        <v>0</v>
      </c>
      <c r="I23" s="281">
        <f t="shared" ref="I23:BS23" si="10">I181</f>
        <v>0</v>
      </c>
      <c r="J23" s="163"/>
      <c r="K23" s="281">
        <f t="shared" si="10"/>
        <v>0</v>
      </c>
      <c r="L23" s="281">
        <f t="shared" si="10"/>
        <v>0</v>
      </c>
      <c r="M23" s="281"/>
      <c r="N23" s="281">
        <f t="shared" si="10"/>
        <v>0</v>
      </c>
      <c r="O23" s="573">
        <f t="shared" ref="O23" si="11">O32</f>
        <v>0</v>
      </c>
      <c r="P23" s="573"/>
      <c r="Q23" s="300">
        <f t="shared" si="10"/>
        <v>0</v>
      </c>
      <c r="R23" s="300">
        <f t="shared" si="10"/>
        <v>0</v>
      </c>
      <c r="S23" s="300">
        <f t="shared" si="10"/>
        <v>0</v>
      </c>
      <c r="T23" s="300">
        <f t="shared" si="10"/>
        <v>0</v>
      </c>
      <c r="U23" s="300">
        <f t="shared" si="10"/>
        <v>0</v>
      </c>
      <c r="V23" s="300">
        <f t="shared" si="10"/>
        <v>0</v>
      </c>
      <c r="W23" s="300">
        <f t="shared" si="10"/>
        <v>0</v>
      </c>
      <c r="X23" s="300">
        <f t="shared" si="10"/>
        <v>0</v>
      </c>
      <c r="Y23" s="300">
        <f t="shared" si="10"/>
        <v>0</v>
      </c>
      <c r="Z23" s="300">
        <f t="shared" si="10"/>
        <v>0</v>
      </c>
      <c r="AA23" s="300">
        <f t="shared" si="10"/>
        <v>0</v>
      </c>
      <c r="AB23" s="300">
        <f t="shared" si="10"/>
        <v>0</v>
      </c>
      <c r="AC23" s="300">
        <f t="shared" si="10"/>
        <v>0</v>
      </c>
      <c r="AD23" s="300">
        <f t="shared" si="10"/>
        <v>0</v>
      </c>
      <c r="AE23" s="300">
        <f t="shared" si="10"/>
        <v>0</v>
      </c>
      <c r="AF23" s="300">
        <f t="shared" si="10"/>
        <v>0</v>
      </c>
      <c r="AG23" s="300">
        <f t="shared" si="10"/>
        <v>0</v>
      </c>
      <c r="AH23" s="300">
        <f t="shared" si="10"/>
        <v>0</v>
      </c>
      <c r="AI23" s="300">
        <f t="shared" si="10"/>
        <v>0</v>
      </c>
      <c r="AJ23" s="300">
        <f t="shared" si="10"/>
        <v>0</v>
      </c>
      <c r="AK23" s="300">
        <f t="shared" si="10"/>
        <v>0</v>
      </c>
      <c r="AL23" s="300">
        <f t="shared" si="10"/>
        <v>0</v>
      </c>
      <c r="AM23" s="300">
        <f t="shared" si="10"/>
        <v>0</v>
      </c>
      <c r="AN23" s="300">
        <f t="shared" si="10"/>
        <v>0</v>
      </c>
      <c r="AO23" s="300">
        <f t="shared" si="10"/>
        <v>0</v>
      </c>
      <c r="AP23" s="300">
        <f t="shared" si="10"/>
        <v>0</v>
      </c>
      <c r="AQ23" s="300">
        <f t="shared" si="10"/>
        <v>0</v>
      </c>
      <c r="AR23" s="300">
        <f t="shared" si="10"/>
        <v>0</v>
      </c>
      <c r="AS23" s="300">
        <f t="shared" si="10"/>
        <v>0</v>
      </c>
      <c r="AT23" s="300">
        <f t="shared" si="10"/>
        <v>0</v>
      </c>
      <c r="AU23" s="300">
        <f t="shared" si="10"/>
        <v>0</v>
      </c>
      <c r="AV23" s="300">
        <f t="shared" si="10"/>
        <v>0</v>
      </c>
      <c r="AW23" s="300">
        <f t="shared" si="10"/>
        <v>0</v>
      </c>
      <c r="AX23" s="300">
        <f t="shared" si="10"/>
        <v>0</v>
      </c>
      <c r="AY23" s="300">
        <f t="shared" si="10"/>
        <v>0</v>
      </c>
      <c r="AZ23" s="300">
        <f t="shared" si="10"/>
        <v>0</v>
      </c>
      <c r="BA23" s="300">
        <f t="shared" si="10"/>
        <v>0</v>
      </c>
      <c r="BB23" s="300">
        <f t="shared" si="10"/>
        <v>0</v>
      </c>
      <c r="BC23" s="300">
        <f t="shared" si="10"/>
        <v>0</v>
      </c>
      <c r="BD23" s="300">
        <f t="shared" si="10"/>
        <v>0</v>
      </c>
      <c r="BE23" s="300">
        <f t="shared" si="10"/>
        <v>0</v>
      </c>
      <c r="BF23" s="300">
        <f t="shared" si="10"/>
        <v>0</v>
      </c>
      <c r="BG23" s="300">
        <f t="shared" si="10"/>
        <v>0</v>
      </c>
      <c r="BH23" s="300">
        <f t="shared" si="10"/>
        <v>0</v>
      </c>
      <c r="BI23" s="300">
        <f t="shared" si="10"/>
        <v>0</v>
      </c>
      <c r="BJ23" s="300">
        <f t="shared" si="10"/>
        <v>0</v>
      </c>
      <c r="BK23" s="300">
        <f t="shared" si="10"/>
        <v>0</v>
      </c>
      <c r="BL23" s="300">
        <f t="shared" si="10"/>
        <v>0</v>
      </c>
      <c r="BM23" s="300">
        <f t="shared" si="10"/>
        <v>0</v>
      </c>
      <c r="BN23" s="300">
        <f t="shared" si="10"/>
        <v>0</v>
      </c>
      <c r="BO23" s="300">
        <f t="shared" si="10"/>
        <v>0</v>
      </c>
      <c r="BP23" s="300">
        <f t="shared" si="10"/>
        <v>0</v>
      </c>
      <c r="BQ23" s="300">
        <f t="shared" si="10"/>
        <v>0</v>
      </c>
      <c r="BR23" s="300">
        <f t="shared" si="10"/>
        <v>0</v>
      </c>
      <c r="BS23" s="300">
        <f t="shared" si="10"/>
        <v>0</v>
      </c>
      <c r="BT23" s="162"/>
    </row>
    <row r="24" spans="1:72" s="164" customFormat="1" ht="10.5" x14ac:dyDescent="0.25">
      <c r="A24" s="159" t="s">
        <v>524</v>
      </c>
      <c r="B24" s="160" t="s">
        <v>525</v>
      </c>
      <c r="C24" s="161" t="s">
        <v>1281</v>
      </c>
      <c r="D24" s="162"/>
      <c r="E24" s="162"/>
      <c r="F24" s="162"/>
      <c r="G24" s="162"/>
      <c r="H24" s="281">
        <f>H185</f>
        <v>0</v>
      </c>
      <c r="I24" s="281">
        <f t="shared" ref="I24:BS24" si="12">I185</f>
        <v>0</v>
      </c>
      <c r="J24" s="163"/>
      <c r="K24" s="281">
        <f t="shared" si="12"/>
        <v>0</v>
      </c>
      <c r="L24" s="281">
        <f t="shared" si="12"/>
        <v>0</v>
      </c>
      <c r="M24" s="281"/>
      <c r="N24" s="281">
        <f t="shared" si="12"/>
        <v>0</v>
      </c>
      <c r="O24" s="562">
        <f t="shared" si="12"/>
        <v>0</v>
      </c>
      <c r="P24" s="563"/>
      <c r="Q24" s="300">
        <f t="shared" si="12"/>
        <v>0</v>
      </c>
      <c r="R24" s="300">
        <f t="shared" si="12"/>
        <v>0</v>
      </c>
      <c r="S24" s="300">
        <f t="shared" si="12"/>
        <v>0</v>
      </c>
      <c r="T24" s="300">
        <f t="shared" si="12"/>
        <v>0</v>
      </c>
      <c r="U24" s="300">
        <f t="shared" si="12"/>
        <v>0</v>
      </c>
      <c r="V24" s="300">
        <f t="shared" si="12"/>
        <v>0</v>
      </c>
      <c r="W24" s="300">
        <f t="shared" si="12"/>
        <v>0</v>
      </c>
      <c r="X24" s="300">
        <f t="shared" si="12"/>
        <v>0</v>
      </c>
      <c r="Y24" s="300">
        <f t="shared" si="12"/>
        <v>0</v>
      </c>
      <c r="Z24" s="300">
        <f t="shared" si="12"/>
        <v>0</v>
      </c>
      <c r="AA24" s="300">
        <f t="shared" si="12"/>
        <v>0</v>
      </c>
      <c r="AB24" s="300">
        <f t="shared" si="12"/>
        <v>0</v>
      </c>
      <c r="AC24" s="300">
        <f t="shared" si="12"/>
        <v>0</v>
      </c>
      <c r="AD24" s="300">
        <f t="shared" si="12"/>
        <v>0</v>
      </c>
      <c r="AE24" s="300">
        <f t="shared" si="12"/>
        <v>0</v>
      </c>
      <c r="AF24" s="300">
        <f t="shared" si="12"/>
        <v>0</v>
      </c>
      <c r="AG24" s="300">
        <f t="shared" si="12"/>
        <v>0</v>
      </c>
      <c r="AH24" s="300">
        <f t="shared" si="12"/>
        <v>0</v>
      </c>
      <c r="AI24" s="300">
        <f t="shared" si="12"/>
        <v>0</v>
      </c>
      <c r="AJ24" s="300">
        <f t="shared" si="12"/>
        <v>0</v>
      </c>
      <c r="AK24" s="300">
        <f t="shared" si="12"/>
        <v>0</v>
      </c>
      <c r="AL24" s="300">
        <f t="shared" si="12"/>
        <v>0</v>
      </c>
      <c r="AM24" s="300">
        <f t="shared" si="12"/>
        <v>0</v>
      </c>
      <c r="AN24" s="300">
        <f t="shared" si="12"/>
        <v>0</v>
      </c>
      <c r="AO24" s="300">
        <f t="shared" si="12"/>
        <v>0</v>
      </c>
      <c r="AP24" s="300">
        <f t="shared" si="12"/>
        <v>0</v>
      </c>
      <c r="AQ24" s="300">
        <f t="shared" si="12"/>
        <v>0</v>
      </c>
      <c r="AR24" s="300">
        <f t="shared" si="12"/>
        <v>0</v>
      </c>
      <c r="AS24" s="300">
        <f t="shared" si="12"/>
        <v>0</v>
      </c>
      <c r="AT24" s="300">
        <f t="shared" si="12"/>
        <v>0</v>
      </c>
      <c r="AU24" s="300">
        <f t="shared" si="12"/>
        <v>0</v>
      </c>
      <c r="AV24" s="300">
        <f t="shared" si="12"/>
        <v>0</v>
      </c>
      <c r="AW24" s="300">
        <f t="shared" si="12"/>
        <v>0</v>
      </c>
      <c r="AX24" s="300">
        <f t="shared" si="12"/>
        <v>0</v>
      </c>
      <c r="AY24" s="300">
        <f t="shared" si="12"/>
        <v>0</v>
      </c>
      <c r="AZ24" s="300">
        <f t="shared" si="12"/>
        <v>0</v>
      </c>
      <c r="BA24" s="300">
        <f t="shared" si="12"/>
        <v>0</v>
      </c>
      <c r="BB24" s="300">
        <f t="shared" si="12"/>
        <v>0</v>
      </c>
      <c r="BC24" s="300">
        <f t="shared" si="12"/>
        <v>0</v>
      </c>
      <c r="BD24" s="300">
        <f t="shared" si="12"/>
        <v>0</v>
      </c>
      <c r="BE24" s="300">
        <f t="shared" si="12"/>
        <v>0</v>
      </c>
      <c r="BF24" s="300">
        <f t="shared" si="12"/>
        <v>0</v>
      </c>
      <c r="BG24" s="300">
        <f t="shared" si="12"/>
        <v>0</v>
      </c>
      <c r="BH24" s="300">
        <f t="shared" si="12"/>
        <v>0</v>
      </c>
      <c r="BI24" s="300">
        <f t="shared" si="12"/>
        <v>0</v>
      </c>
      <c r="BJ24" s="300">
        <f t="shared" si="12"/>
        <v>0</v>
      </c>
      <c r="BK24" s="300">
        <f t="shared" si="12"/>
        <v>0</v>
      </c>
      <c r="BL24" s="300">
        <f t="shared" si="12"/>
        <v>0</v>
      </c>
      <c r="BM24" s="300">
        <f t="shared" si="12"/>
        <v>0</v>
      </c>
      <c r="BN24" s="300">
        <f t="shared" si="12"/>
        <v>0</v>
      </c>
      <c r="BO24" s="300">
        <f t="shared" si="12"/>
        <v>0</v>
      </c>
      <c r="BP24" s="300">
        <f t="shared" si="12"/>
        <v>0</v>
      </c>
      <c r="BQ24" s="300">
        <f t="shared" si="12"/>
        <v>0</v>
      </c>
      <c r="BR24" s="300">
        <f t="shared" si="12"/>
        <v>0</v>
      </c>
      <c r="BS24" s="300">
        <f t="shared" si="12"/>
        <v>0</v>
      </c>
      <c r="BT24" s="162"/>
    </row>
    <row r="25" spans="1:72" s="10" customFormat="1" ht="10.5" x14ac:dyDescent="0.25">
      <c r="A25" s="122"/>
      <c r="B25" s="118"/>
      <c r="C25" s="115"/>
      <c r="D25" s="9"/>
      <c r="E25" s="9"/>
      <c r="F25" s="9"/>
      <c r="G25" s="9"/>
      <c r="H25" s="287"/>
      <c r="I25" s="287"/>
      <c r="J25" s="145"/>
      <c r="K25" s="287"/>
      <c r="L25" s="287"/>
      <c r="M25" s="287"/>
      <c r="N25" s="287"/>
      <c r="O25" s="574">
        <f t="shared" ref="O25" si="13">O34</f>
        <v>0</v>
      </c>
      <c r="P25" s="574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9"/>
    </row>
    <row r="26" spans="1:72" s="10" customFormat="1" ht="10.5" x14ac:dyDescent="0.25">
      <c r="A26" s="121">
        <v>1</v>
      </c>
      <c r="B26" s="165" t="s">
        <v>625</v>
      </c>
      <c r="C26" s="115"/>
      <c r="D26" s="9"/>
      <c r="E26" s="9"/>
      <c r="F26" s="9"/>
      <c r="G26" s="9"/>
      <c r="H26" s="287">
        <f>H27+H69+H86+H144+H163+H181</f>
        <v>186.60900926004001</v>
      </c>
      <c r="I26" s="287">
        <f>I27+I69+I86+I144+I163+I181</f>
        <v>179.10110799999995</v>
      </c>
      <c r="J26" s="145"/>
      <c r="K26" s="287">
        <f>K27+K69+K86+K144+K163+K181</f>
        <v>0</v>
      </c>
      <c r="L26" s="287">
        <f>L27+L69+L86+L144+L163+L181</f>
        <v>0</v>
      </c>
      <c r="M26" s="287"/>
      <c r="N26" s="287">
        <f>N27+N69+N86+N144+N163+N181</f>
        <v>0</v>
      </c>
      <c r="O26" s="574">
        <f t="shared" ref="O26" si="14">O35</f>
        <v>0</v>
      </c>
      <c r="P26" s="574"/>
      <c r="Q26" s="279">
        <f t="shared" ref="Q26:AV26" si="15">Q27+Q69+Q86+Q144+Q163+Q181</f>
        <v>186.60900926004001</v>
      </c>
      <c r="R26" s="279">
        <f t="shared" si="15"/>
        <v>0</v>
      </c>
      <c r="S26" s="279">
        <f t="shared" si="15"/>
        <v>0</v>
      </c>
      <c r="T26" s="279">
        <f t="shared" si="15"/>
        <v>0</v>
      </c>
      <c r="U26" s="279">
        <f t="shared" si="15"/>
        <v>0</v>
      </c>
      <c r="V26" s="279">
        <f t="shared" si="15"/>
        <v>0</v>
      </c>
      <c r="W26" s="279">
        <f t="shared" si="15"/>
        <v>0</v>
      </c>
      <c r="X26" s="279">
        <f t="shared" si="15"/>
        <v>0</v>
      </c>
      <c r="Y26" s="279">
        <f t="shared" si="15"/>
        <v>0</v>
      </c>
      <c r="Z26" s="279">
        <f t="shared" si="15"/>
        <v>0</v>
      </c>
      <c r="AA26" s="279">
        <f t="shared" si="15"/>
        <v>0</v>
      </c>
      <c r="AB26" s="279">
        <f t="shared" si="15"/>
        <v>0</v>
      </c>
      <c r="AC26" s="279">
        <f t="shared" si="15"/>
        <v>0</v>
      </c>
      <c r="AD26" s="279">
        <f t="shared" si="15"/>
        <v>0</v>
      </c>
      <c r="AE26" s="279">
        <f t="shared" si="15"/>
        <v>0</v>
      </c>
      <c r="AF26" s="279">
        <f t="shared" si="15"/>
        <v>8.5</v>
      </c>
      <c r="AG26" s="279">
        <f t="shared" si="15"/>
        <v>0</v>
      </c>
      <c r="AH26" s="279">
        <f t="shared" si="15"/>
        <v>0</v>
      </c>
      <c r="AI26" s="279">
        <f t="shared" si="15"/>
        <v>0</v>
      </c>
      <c r="AJ26" s="279">
        <f t="shared" si="15"/>
        <v>8.5</v>
      </c>
      <c r="AK26" s="279">
        <f t="shared" si="15"/>
        <v>0</v>
      </c>
      <c r="AL26" s="279">
        <f t="shared" si="15"/>
        <v>0</v>
      </c>
      <c r="AM26" s="279">
        <f t="shared" si="15"/>
        <v>0</v>
      </c>
      <c r="AN26" s="279">
        <f t="shared" si="15"/>
        <v>0</v>
      </c>
      <c r="AO26" s="279">
        <f t="shared" si="15"/>
        <v>0</v>
      </c>
      <c r="AP26" s="279">
        <f t="shared" si="15"/>
        <v>84.102151798706672</v>
      </c>
      <c r="AQ26" s="279">
        <f t="shared" si="15"/>
        <v>0</v>
      </c>
      <c r="AR26" s="279">
        <f t="shared" si="15"/>
        <v>0</v>
      </c>
      <c r="AS26" s="279">
        <f t="shared" si="15"/>
        <v>55.072977066666681</v>
      </c>
      <c r="AT26" s="279">
        <f t="shared" si="15"/>
        <v>29.029174732039998</v>
      </c>
      <c r="AU26" s="279">
        <f t="shared" si="15"/>
        <v>0</v>
      </c>
      <c r="AV26" s="279">
        <f t="shared" si="15"/>
        <v>0</v>
      </c>
      <c r="AW26" s="279">
        <f t="shared" ref="AW26:BS26" si="16">AW27+AW69+AW86+AW144+AW163+AW181</f>
        <v>0</v>
      </c>
      <c r="AX26" s="279">
        <f t="shared" si="16"/>
        <v>0</v>
      </c>
      <c r="AY26" s="279">
        <f t="shared" si="16"/>
        <v>0</v>
      </c>
      <c r="AZ26" s="279">
        <f t="shared" si="16"/>
        <v>94.00685746133334</v>
      </c>
      <c r="BA26" s="279">
        <f t="shared" si="16"/>
        <v>0</v>
      </c>
      <c r="BB26" s="279">
        <f t="shared" si="16"/>
        <v>0</v>
      </c>
      <c r="BC26" s="279">
        <f t="shared" si="16"/>
        <v>75.810955546666662</v>
      </c>
      <c r="BD26" s="279">
        <f t="shared" si="16"/>
        <v>18.195901914666667</v>
      </c>
      <c r="BE26" s="279">
        <f t="shared" si="16"/>
        <v>0</v>
      </c>
      <c r="BF26" s="279">
        <f t="shared" si="16"/>
        <v>0</v>
      </c>
      <c r="BG26" s="279">
        <f t="shared" si="16"/>
        <v>0</v>
      </c>
      <c r="BH26" s="279">
        <f t="shared" si="16"/>
        <v>0</v>
      </c>
      <c r="BI26" s="279">
        <f t="shared" si="16"/>
        <v>0</v>
      </c>
      <c r="BJ26" s="279">
        <f t="shared" si="16"/>
        <v>186.60900926004001</v>
      </c>
      <c r="BK26" s="279">
        <f t="shared" si="16"/>
        <v>0</v>
      </c>
      <c r="BL26" s="279">
        <f t="shared" si="16"/>
        <v>0</v>
      </c>
      <c r="BM26" s="279">
        <f t="shared" si="16"/>
        <v>130.88393261333334</v>
      </c>
      <c r="BN26" s="279">
        <f t="shared" si="16"/>
        <v>55.725076646706668</v>
      </c>
      <c r="BO26" s="279">
        <f t="shared" si="16"/>
        <v>0</v>
      </c>
      <c r="BP26" s="279">
        <f t="shared" si="16"/>
        <v>0</v>
      </c>
      <c r="BQ26" s="279">
        <f t="shared" si="16"/>
        <v>0</v>
      </c>
      <c r="BR26" s="279">
        <f t="shared" si="16"/>
        <v>0</v>
      </c>
      <c r="BS26" s="279">
        <f t="shared" si="16"/>
        <v>0</v>
      </c>
      <c r="BT26" s="9"/>
    </row>
    <row r="27" spans="1:72" s="132" customFormat="1" ht="18" x14ac:dyDescent="0.25">
      <c r="A27" s="129" t="s">
        <v>573</v>
      </c>
      <c r="B27" s="130" t="s">
        <v>526</v>
      </c>
      <c r="C27" s="161" t="s">
        <v>1281</v>
      </c>
      <c r="D27" s="131"/>
      <c r="E27" s="131"/>
      <c r="F27" s="131"/>
      <c r="G27" s="131"/>
      <c r="H27" s="251">
        <f>H28+H35+H44</f>
        <v>0</v>
      </c>
      <c r="I27" s="251">
        <f t="shared" ref="I27:BS27" si="17">I28+I35+I44</f>
        <v>0</v>
      </c>
      <c r="J27" s="146"/>
      <c r="K27" s="251">
        <f t="shared" si="17"/>
        <v>0</v>
      </c>
      <c r="L27" s="251">
        <f t="shared" si="17"/>
        <v>0</v>
      </c>
      <c r="M27" s="251"/>
      <c r="N27" s="251">
        <f t="shared" si="17"/>
        <v>0</v>
      </c>
      <c r="O27" s="566">
        <f t="shared" si="17"/>
        <v>0</v>
      </c>
      <c r="P27" s="567"/>
      <c r="Q27" s="253">
        <f t="shared" si="17"/>
        <v>0</v>
      </c>
      <c r="R27" s="253">
        <f t="shared" si="17"/>
        <v>0</v>
      </c>
      <c r="S27" s="253">
        <f t="shared" si="17"/>
        <v>0</v>
      </c>
      <c r="T27" s="253">
        <f t="shared" si="17"/>
        <v>0</v>
      </c>
      <c r="U27" s="253">
        <f t="shared" si="17"/>
        <v>0</v>
      </c>
      <c r="V27" s="253">
        <f t="shared" si="17"/>
        <v>0</v>
      </c>
      <c r="W27" s="253">
        <f t="shared" si="17"/>
        <v>0</v>
      </c>
      <c r="X27" s="253">
        <f t="shared" si="17"/>
        <v>0</v>
      </c>
      <c r="Y27" s="253">
        <f t="shared" si="17"/>
        <v>0</v>
      </c>
      <c r="Z27" s="253">
        <f t="shared" si="17"/>
        <v>0</v>
      </c>
      <c r="AA27" s="253">
        <f t="shared" si="17"/>
        <v>0</v>
      </c>
      <c r="AB27" s="253">
        <f t="shared" si="17"/>
        <v>0</v>
      </c>
      <c r="AC27" s="253">
        <f t="shared" si="17"/>
        <v>0</v>
      </c>
      <c r="AD27" s="253">
        <f t="shared" si="17"/>
        <v>0</v>
      </c>
      <c r="AE27" s="253">
        <f t="shared" si="17"/>
        <v>0</v>
      </c>
      <c r="AF27" s="253">
        <f t="shared" si="17"/>
        <v>0</v>
      </c>
      <c r="AG27" s="253">
        <f t="shared" si="17"/>
        <v>0</v>
      </c>
      <c r="AH27" s="253">
        <f t="shared" si="17"/>
        <v>0</v>
      </c>
      <c r="AI27" s="253">
        <f t="shared" si="17"/>
        <v>0</v>
      </c>
      <c r="AJ27" s="253">
        <f t="shared" si="17"/>
        <v>0</v>
      </c>
      <c r="AK27" s="253">
        <f t="shared" si="17"/>
        <v>0</v>
      </c>
      <c r="AL27" s="253">
        <f t="shared" si="17"/>
        <v>0</v>
      </c>
      <c r="AM27" s="253">
        <f t="shared" si="17"/>
        <v>0</v>
      </c>
      <c r="AN27" s="253">
        <f t="shared" si="17"/>
        <v>0</v>
      </c>
      <c r="AO27" s="253">
        <f t="shared" si="17"/>
        <v>0</v>
      </c>
      <c r="AP27" s="253">
        <f t="shared" si="17"/>
        <v>0</v>
      </c>
      <c r="AQ27" s="253">
        <f t="shared" si="17"/>
        <v>0</v>
      </c>
      <c r="AR27" s="253">
        <f t="shared" si="17"/>
        <v>0</v>
      </c>
      <c r="AS27" s="253">
        <f t="shared" si="17"/>
        <v>0</v>
      </c>
      <c r="AT27" s="253">
        <f t="shared" si="17"/>
        <v>0</v>
      </c>
      <c r="AU27" s="253">
        <f t="shared" si="17"/>
        <v>0</v>
      </c>
      <c r="AV27" s="253">
        <f t="shared" si="17"/>
        <v>0</v>
      </c>
      <c r="AW27" s="253">
        <f t="shared" si="17"/>
        <v>0</v>
      </c>
      <c r="AX27" s="253">
        <f t="shared" si="17"/>
        <v>0</v>
      </c>
      <c r="AY27" s="253">
        <f t="shared" si="17"/>
        <v>0</v>
      </c>
      <c r="AZ27" s="253">
        <f t="shared" si="17"/>
        <v>0</v>
      </c>
      <c r="BA27" s="253">
        <f t="shared" si="17"/>
        <v>0</v>
      </c>
      <c r="BB27" s="253">
        <f t="shared" si="17"/>
        <v>0</v>
      </c>
      <c r="BC27" s="253">
        <f t="shared" si="17"/>
        <v>0</v>
      </c>
      <c r="BD27" s="253">
        <f t="shared" si="17"/>
        <v>0</v>
      </c>
      <c r="BE27" s="253">
        <f t="shared" si="17"/>
        <v>0</v>
      </c>
      <c r="BF27" s="253">
        <f t="shared" si="17"/>
        <v>0</v>
      </c>
      <c r="BG27" s="253">
        <f t="shared" si="17"/>
        <v>0</v>
      </c>
      <c r="BH27" s="253">
        <f t="shared" si="17"/>
        <v>0</v>
      </c>
      <c r="BI27" s="253">
        <f t="shared" si="17"/>
        <v>0</v>
      </c>
      <c r="BJ27" s="253">
        <f t="shared" si="17"/>
        <v>0</v>
      </c>
      <c r="BK27" s="253">
        <f t="shared" si="17"/>
        <v>0</v>
      </c>
      <c r="BL27" s="253">
        <f t="shared" si="17"/>
        <v>0</v>
      </c>
      <c r="BM27" s="253">
        <f t="shared" si="17"/>
        <v>0</v>
      </c>
      <c r="BN27" s="253">
        <f t="shared" si="17"/>
        <v>0</v>
      </c>
      <c r="BO27" s="253">
        <f t="shared" si="17"/>
        <v>0</v>
      </c>
      <c r="BP27" s="253">
        <f t="shared" si="17"/>
        <v>0</v>
      </c>
      <c r="BQ27" s="253">
        <f t="shared" si="17"/>
        <v>0</v>
      </c>
      <c r="BR27" s="253">
        <f t="shared" si="17"/>
        <v>0</v>
      </c>
      <c r="BS27" s="253">
        <f t="shared" si="17"/>
        <v>0</v>
      </c>
      <c r="BT27" s="131"/>
    </row>
    <row r="28" spans="1:72" s="137" customFormat="1" ht="36" hidden="1" customHeight="1" outlineLevel="1" x14ac:dyDescent="0.25">
      <c r="A28" s="133" t="s">
        <v>574</v>
      </c>
      <c r="B28" s="134" t="s">
        <v>527</v>
      </c>
      <c r="C28" s="135" t="s">
        <v>1281</v>
      </c>
      <c r="D28" s="136"/>
      <c r="E28" s="136"/>
      <c r="F28" s="136"/>
      <c r="G28" s="136"/>
      <c r="H28" s="288">
        <f>SUM(H29:H31)</f>
        <v>0</v>
      </c>
      <c r="I28" s="288">
        <f t="shared" ref="I28:BS28" si="18">SUM(I29:I31)</f>
        <v>0</v>
      </c>
      <c r="J28" s="147"/>
      <c r="K28" s="288">
        <f t="shared" si="18"/>
        <v>0</v>
      </c>
      <c r="L28" s="288">
        <f t="shared" si="18"/>
        <v>0</v>
      </c>
      <c r="M28" s="288"/>
      <c r="N28" s="288">
        <f t="shared" si="18"/>
        <v>0</v>
      </c>
      <c r="O28" s="288">
        <f t="shared" si="18"/>
        <v>0</v>
      </c>
      <c r="P28" s="288">
        <f t="shared" si="18"/>
        <v>0</v>
      </c>
      <c r="Q28" s="143">
        <f t="shared" si="18"/>
        <v>0</v>
      </c>
      <c r="R28" s="143">
        <f t="shared" si="18"/>
        <v>0</v>
      </c>
      <c r="S28" s="143">
        <f t="shared" si="18"/>
        <v>0</v>
      </c>
      <c r="T28" s="143">
        <f t="shared" si="18"/>
        <v>0</v>
      </c>
      <c r="U28" s="143">
        <f t="shared" si="18"/>
        <v>0</v>
      </c>
      <c r="V28" s="143">
        <f t="shared" si="18"/>
        <v>0</v>
      </c>
      <c r="W28" s="143">
        <f t="shared" si="18"/>
        <v>0</v>
      </c>
      <c r="X28" s="143">
        <f t="shared" si="18"/>
        <v>0</v>
      </c>
      <c r="Y28" s="143">
        <f t="shared" si="18"/>
        <v>0</v>
      </c>
      <c r="Z28" s="143">
        <f t="shared" si="18"/>
        <v>0</v>
      </c>
      <c r="AA28" s="143">
        <f t="shared" si="18"/>
        <v>0</v>
      </c>
      <c r="AB28" s="143">
        <f t="shared" si="18"/>
        <v>0</v>
      </c>
      <c r="AC28" s="143">
        <f t="shared" si="18"/>
        <v>0</v>
      </c>
      <c r="AD28" s="143">
        <f t="shared" si="18"/>
        <v>0</v>
      </c>
      <c r="AE28" s="143">
        <f t="shared" si="18"/>
        <v>0</v>
      </c>
      <c r="AF28" s="143">
        <f t="shared" si="18"/>
        <v>0</v>
      </c>
      <c r="AG28" s="143">
        <f t="shared" si="18"/>
        <v>0</v>
      </c>
      <c r="AH28" s="143">
        <f t="shared" si="18"/>
        <v>0</v>
      </c>
      <c r="AI28" s="143">
        <f t="shared" si="18"/>
        <v>0</v>
      </c>
      <c r="AJ28" s="143">
        <f t="shared" si="18"/>
        <v>0</v>
      </c>
      <c r="AK28" s="143">
        <f t="shared" si="18"/>
        <v>0</v>
      </c>
      <c r="AL28" s="143">
        <f t="shared" si="18"/>
        <v>0</v>
      </c>
      <c r="AM28" s="143">
        <f t="shared" si="18"/>
        <v>0</v>
      </c>
      <c r="AN28" s="143">
        <f t="shared" si="18"/>
        <v>0</v>
      </c>
      <c r="AO28" s="143">
        <f t="shared" si="18"/>
        <v>0</v>
      </c>
      <c r="AP28" s="143">
        <f t="shared" si="18"/>
        <v>0</v>
      </c>
      <c r="AQ28" s="143">
        <f t="shared" si="18"/>
        <v>0</v>
      </c>
      <c r="AR28" s="143">
        <f t="shared" si="18"/>
        <v>0</v>
      </c>
      <c r="AS28" s="143">
        <f t="shared" si="18"/>
        <v>0</v>
      </c>
      <c r="AT28" s="143">
        <f t="shared" si="18"/>
        <v>0</v>
      </c>
      <c r="AU28" s="143">
        <f t="shared" si="18"/>
        <v>0</v>
      </c>
      <c r="AV28" s="143">
        <f t="shared" si="18"/>
        <v>0</v>
      </c>
      <c r="AW28" s="143">
        <f t="shared" si="18"/>
        <v>0</v>
      </c>
      <c r="AX28" s="143">
        <f t="shared" si="18"/>
        <v>0</v>
      </c>
      <c r="AY28" s="143">
        <f t="shared" si="18"/>
        <v>0</v>
      </c>
      <c r="AZ28" s="143">
        <f t="shared" si="18"/>
        <v>0</v>
      </c>
      <c r="BA28" s="143">
        <f t="shared" si="18"/>
        <v>0</v>
      </c>
      <c r="BB28" s="143">
        <f t="shared" si="18"/>
        <v>0</v>
      </c>
      <c r="BC28" s="143">
        <f t="shared" si="18"/>
        <v>0</v>
      </c>
      <c r="BD28" s="143">
        <f t="shared" si="18"/>
        <v>0</v>
      </c>
      <c r="BE28" s="143">
        <f t="shared" si="18"/>
        <v>0</v>
      </c>
      <c r="BF28" s="143">
        <f t="shared" si="18"/>
        <v>0</v>
      </c>
      <c r="BG28" s="143">
        <f t="shared" si="18"/>
        <v>0</v>
      </c>
      <c r="BH28" s="143">
        <f t="shared" si="18"/>
        <v>0</v>
      </c>
      <c r="BI28" s="143">
        <f t="shared" si="18"/>
        <v>0</v>
      </c>
      <c r="BJ28" s="143">
        <f t="shared" si="18"/>
        <v>0</v>
      </c>
      <c r="BK28" s="143">
        <f t="shared" si="18"/>
        <v>0</v>
      </c>
      <c r="BL28" s="143">
        <f t="shared" si="18"/>
        <v>0</v>
      </c>
      <c r="BM28" s="143">
        <f t="shared" si="18"/>
        <v>0</v>
      </c>
      <c r="BN28" s="143">
        <f t="shared" si="18"/>
        <v>0</v>
      </c>
      <c r="BO28" s="143">
        <f t="shared" si="18"/>
        <v>0</v>
      </c>
      <c r="BP28" s="143">
        <f t="shared" si="18"/>
        <v>0</v>
      </c>
      <c r="BQ28" s="143">
        <f t="shared" si="18"/>
        <v>0</v>
      </c>
      <c r="BR28" s="143">
        <f t="shared" si="18"/>
        <v>0</v>
      </c>
      <c r="BS28" s="143">
        <f t="shared" si="18"/>
        <v>0</v>
      </c>
      <c r="BT28" s="136"/>
    </row>
    <row r="29" spans="1:72" s="10" customFormat="1" ht="18" hidden="1" customHeight="1" outlineLevel="1" x14ac:dyDescent="0.25">
      <c r="A29" s="123" t="s">
        <v>528</v>
      </c>
      <c r="B29" s="118" t="s">
        <v>529</v>
      </c>
      <c r="C29" s="115"/>
      <c r="D29" s="9"/>
      <c r="E29" s="9"/>
      <c r="F29" s="9"/>
      <c r="G29" s="9"/>
      <c r="H29" s="287"/>
      <c r="I29" s="287"/>
      <c r="J29" s="145"/>
      <c r="K29" s="287"/>
      <c r="L29" s="287"/>
      <c r="M29" s="287"/>
      <c r="N29" s="287"/>
      <c r="O29" s="287"/>
      <c r="P29" s="287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9"/>
    </row>
    <row r="30" spans="1:72" s="10" customFormat="1" ht="10.5" hidden="1" customHeight="1" outlineLevel="1" x14ac:dyDescent="0.25">
      <c r="A30" s="123" t="s">
        <v>528</v>
      </c>
      <c r="B30" s="118" t="s">
        <v>530</v>
      </c>
      <c r="C30" s="115"/>
      <c r="D30" s="9"/>
      <c r="E30" s="9"/>
      <c r="F30" s="9"/>
      <c r="G30" s="9"/>
      <c r="H30" s="287"/>
      <c r="I30" s="287"/>
      <c r="J30" s="145"/>
      <c r="K30" s="287"/>
      <c r="L30" s="287"/>
      <c r="M30" s="287"/>
      <c r="N30" s="287"/>
      <c r="O30" s="287"/>
      <c r="P30" s="287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9"/>
    </row>
    <row r="31" spans="1:72" s="10" customFormat="1" ht="10.5" hidden="1" customHeight="1" outlineLevel="1" x14ac:dyDescent="0.25">
      <c r="A31" s="123" t="s">
        <v>528</v>
      </c>
      <c r="B31" s="118" t="s">
        <v>530</v>
      </c>
      <c r="C31" s="115"/>
      <c r="D31" s="9"/>
      <c r="E31" s="9"/>
      <c r="F31" s="9"/>
      <c r="G31" s="9"/>
      <c r="H31" s="287"/>
      <c r="I31" s="287"/>
      <c r="J31" s="145"/>
      <c r="K31" s="287"/>
      <c r="L31" s="287"/>
      <c r="M31" s="287"/>
      <c r="N31" s="287"/>
      <c r="O31" s="287"/>
      <c r="P31" s="287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9"/>
    </row>
    <row r="32" spans="1:72" s="142" customFormat="1" ht="18" hidden="1" customHeight="1" outlineLevel="1" x14ac:dyDescent="0.25">
      <c r="A32" s="138" t="s">
        <v>532</v>
      </c>
      <c r="B32" s="139" t="s">
        <v>529</v>
      </c>
      <c r="C32" s="140"/>
      <c r="D32" s="141"/>
      <c r="E32" s="141"/>
      <c r="F32" s="141"/>
      <c r="G32" s="141"/>
      <c r="H32" s="289"/>
      <c r="I32" s="289"/>
      <c r="J32" s="148"/>
      <c r="K32" s="289"/>
      <c r="L32" s="289"/>
      <c r="M32" s="289"/>
      <c r="N32" s="289"/>
      <c r="O32" s="289"/>
      <c r="P32" s="289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301"/>
      <c r="BR32" s="301"/>
      <c r="BS32" s="301"/>
      <c r="BT32" s="141"/>
    </row>
    <row r="33" spans="1:72" s="10" customFormat="1" ht="10.5" hidden="1" customHeight="1" outlineLevel="2" x14ac:dyDescent="0.25">
      <c r="A33" s="121" t="s">
        <v>532</v>
      </c>
      <c r="B33" s="118" t="s">
        <v>530</v>
      </c>
      <c r="C33" s="115"/>
      <c r="D33" s="9"/>
      <c r="E33" s="9"/>
      <c r="F33" s="9"/>
      <c r="G33" s="9"/>
      <c r="H33" s="287"/>
      <c r="I33" s="287"/>
      <c r="J33" s="145"/>
      <c r="K33" s="287"/>
      <c r="L33" s="287"/>
      <c r="M33" s="287"/>
      <c r="N33" s="287"/>
      <c r="O33" s="287"/>
      <c r="P33" s="287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S33" s="279"/>
      <c r="BT33" s="9"/>
    </row>
    <row r="34" spans="1:72" s="10" customFormat="1" ht="10.5" hidden="1" customHeight="1" outlineLevel="2" x14ac:dyDescent="0.25">
      <c r="A34" s="121" t="s">
        <v>532</v>
      </c>
      <c r="B34" s="118" t="s">
        <v>530</v>
      </c>
      <c r="C34" s="115"/>
      <c r="D34" s="9"/>
      <c r="E34" s="9"/>
      <c r="F34" s="9"/>
      <c r="G34" s="9"/>
      <c r="H34" s="287"/>
      <c r="I34" s="287"/>
      <c r="J34" s="145"/>
      <c r="K34" s="287"/>
      <c r="L34" s="287"/>
      <c r="M34" s="287"/>
      <c r="N34" s="287"/>
      <c r="O34" s="287"/>
      <c r="P34" s="287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9"/>
    </row>
    <row r="35" spans="1:72" s="137" customFormat="1" ht="27" hidden="1" customHeight="1" outlineLevel="1" collapsed="1" x14ac:dyDescent="0.25">
      <c r="A35" s="133" t="s">
        <v>575</v>
      </c>
      <c r="B35" s="134" t="s">
        <v>533</v>
      </c>
      <c r="C35" s="135" t="s">
        <v>1281</v>
      </c>
      <c r="D35" s="136"/>
      <c r="E35" s="136"/>
      <c r="F35" s="136"/>
      <c r="G35" s="136"/>
      <c r="H35" s="288"/>
      <c r="I35" s="288"/>
      <c r="J35" s="147"/>
      <c r="K35" s="288"/>
      <c r="L35" s="288"/>
      <c r="M35" s="288"/>
      <c r="N35" s="288"/>
      <c r="O35" s="288"/>
      <c r="P35" s="288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36"/>
    </row>
    <row r="36" spans="1:72" s="10" customFormat="1" ht="18" hidden="1" customHeight="1" outlineLevel="1" x14ac:dyDescent="0.25">
      <c r="A36" s="123" t="s">
        <v>534</v>
      </c>
      <c r="B36" s="118" t="s">
        <v>529</v>
      </c>
      <c r="C36" s="115"/>
      <c r="D36" s="9"/>
      <c r="E36" s="9"/>
      <c r="F36" s="9"/>
      <c r="G36" s="9"/>
      <c r="H36" s="287"/>
      <c r="I36" s="287"/>
      <c r="J36" s="145"/>
      <c r="K36" s="287"/>
      <c r="L36" s="287"/>
      <c r="M36" s="287"/>
      <c r="N36" s="287"/>
      <c r="O36" s="287"/>
      <c r="P36" s="287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  <c r="BO36" s="279"/>
      <c r="BP36" s="279"/>
      <c r="BQ36" s="279"/>
      <c r="BR36" s="279"/>
      <c r="BS36" s="279"/>
      <c r="BT36" s="9"/>
    </row>
    <row r="37" spans="1:72" s="10" customFormat="1" ht="10.5" hidden="1" customHeight="1" outlineLevel="1" x14ac:dyDescent="0.25">
      <c r="A37" s="123" t="s">
        <v>534</v>
      </c>
      <c r="B37" s="118" t="s">
        <v>530</v>
      </c>
      <c r="C37" s="115"/>
      <c r="D37" s="9"/>
      <c r="E37" s="9"/>
      <c r="F37" s="9"/>
      <c r="G37" s="9"/>
      <c r="H37" s="287"/>
      <c r="I37" s="287"/>
      <c r="J37" s="145"/>
      <c r="K37" s="287"/>
      <c r="L37" s="287"/>
      <c r="M37" s="287"/>
      <c r="N37" s="287"/>
      <c r="O37" s="287"/>
      <c r="P37" s="287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  <c r="BN37" s="279"/>
      <c r="BO37" s="279"/>
      <c r="BP37" s="279"/>
      <c r="BQ37" s="279"/>
      <c r="BR37" s="279"/>
      <c r="BS37" s="279"/>
      <c r="BT37" s="9"/>
    </row>
    <row r="38" spans="1:72" s="10" customFormat="1" ht="10.5" hidden="1" customHeight="1" outlineLevel="1" x14ac:dyDescent="0.25">
      <c r="A38" s="123" t="s">
        <v>534</v>
      </c>
      <c r="B38" s="118" t="s">
        <v>530</v>
      </c>
      <c r="C38" s="115"/>
      <c r="D38" s="9"/>
      <c r="E38" s="9"/>
      <c r="F38" s="9"/>
      <c r="G38" s="9"/>
      <c r="H38" s="287"/>
      <c r="I38" s="287"/>
      <c r="J38" s="145"/>
      <c r="K38" s="287"/>
      <c r="L38" s="287"/>
      <c r="M38" s="287"/>
      <c r="N38" s="287"/>
      <c r="O38" s="287"/>
      <c r="P38" s="287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79"/>
      <c r="BO38" s="279"/>
      <c r="BP38" s="279"/>
      <c r="BQ38" s="279"/>
      <c r="BR38" s="279"/>
      <c r="BS38" s="279"/>
      <c r="BT38" s="9"/>
    </row>
    <row r="39" spans="1:72" s="10" customFormat="1" ht="10.5" hidden="1" customHeight="1" outlineLevel="1" x14ac:dyDescent="0.25">
      <c r="A39" s="123" t="s">
        <v>531</v>
      </c>
      <c r="B39" s="118" t="s">
        <v>531</v>
      </c>
      <c r="C39" s="115"/>
      <c r="D39" s="9"/>
      <c r="E39" s="9"/>
      <c r="F39" s="9"/>
      <c r="G39" s="9"/>
      <c r="H39" s="287"/>
      <c r="I39" s="287"/>
      <c r="J39" s="145"/>
      <c r="K39" s="287"/>
      <c r="L39" s="287"/>
      <c r="M39" s="287"/>
      <c r="N39" s="287"/>
      <c r="O39" s="287"/>
      <c r="P39" s="287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  <c r="BT39" s="9"/>
    </row>
    <row r="40" spans="1:72" s="10" customFormat="1" ht="18" hidden="1" customHeight="1" outlineLevel="1" x14ac:dyDescent="0.25">
      <c r="A40" s="123" t="s">
        <v>535</v>
      </c>
      <c r="B40" s="118" t="s">
        <v>529</v>
      </c>
      <c r="C40" s="115"/>
      <c r="D40" s="9"/>
      <c r="E40" s="9"/>
      <c r="F40" s="9"/>
      <c r="G40" s="9"/>
      <c r="H40" s="287"/>
      <c r="I40" s="287"/>
      <c r="J40" s="145"/>
      <c r="K40" s="287"/>
      <c r="L40" s="287"/>
      <c r="M40" s="287"/>
      <c r="N40" s="287"/>
      <c r="O40" s="287"/>
      <c r="P40" s="287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9"/>
    </row>
    <row r="41" spans="1:72" s="10" customFormat="1" ht="10.5" hidden="1" customHeight="1" outlineLevel="1" x14ac:dyDescent="0.25">
      <c r="A41" s="123" t="s">
        <v>535</v>
      </c>
      <c r="B41" s="118" t="s">
        <v>530</v>
      </c>
      <c r="C41" s="115"/>
      <c r="D41" s="9"/>
      <c r="E41" s="9"/>
      <c r="F41" s="9"/>
      <c r="G41" s="9"/>
      <c r="H41" s="287"/>
      <c r="I41" s="287"/>
      <c r="J41" s="145"/>
      <c r="K41" s="287"/>
      <c r="L41" s="287"/>
      <c r="M41" s="287"/>
      <c r="N41" s="287"/>
      <c r="O41" s="287"/>
      <c r="P41" s="287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9"/>
    </row>
    <row r="42" spans="1:72" s="10" customFormat="1" ht="10.5" hidden="1" customHeight="1" outlineLevel="1" x14ac:dyDescent="0.25">
      <c r="A42" s="123" t="s">
        <v>535</v>
      </c>
      <c r="B42" s="118" t="s">
        <v>530</v>
      </c>
      <c r="C42" s="115"/>
      <c r="D42" s="9"/>
      <c r="E42" s="9"/>
      <c r="F42" s="9"/>
      <c r="G42" s="9"/>
      <c r="H42" s="287"/>
      <c r="I42" s="287"/>
      <c r="J42" s="145"/>
      <c r="K42" s="287"/>
      <c r="L42" s="287"/>
      <c r="M42" s="287"/>
      <c r="N42" s="287"/>
      <c r="O42" s="287"/>
      <c r="P42" s="287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  <c r="BN42" s="279"/>
      <c r="BO42" s="279"/>
      <c r="BP42" s="279"/>
      <c r="BQ42" s="279"/>
      <c r="BR42" s="279"/>
      <c r="BS42" s="279"/>
      <c r="BT42" s="9"/>
    </row>
    <row r="43" spans="1:72" s="10" customFormat="1" ht="10.5" hidden="1" customHeight="1" outlineLevel="1" x14ac:dyDescent="0.25">
      <c r="A43" s="121" t="s">
        <v>531</v>
      </c>
      <c r="B43" s="118" t="s">
        <v>531</v>
      </c>
      <c r="C43" s="115"/>
      <c r="D43" s="9"/>
      <c r="E43" s="9"/>
      <c r="F43" s="9"/>
      <c r="G43" s="9"/>
      <c r="H43" s="287"/>
      <c r="I43" s="287"/>
      <c r="J43" s="145"/>
      <c r="K43" s="287"/>
      <c r="L43" s="287"/>
      <c r="M43" s="287"/>
      <c r="N43" s="287"/>
      <c r="O43" s="287"/>
      <c r="P43" s="287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79"/>
      <c r="BP43" s="279"/>
      <c r="BQ43" s="279"/>
      <c r="BR43" s="279"/>
      <c r="BS43" s="279"/>
      <c r="BT43" s="9"/>
    </row>
    <row r="44" spans="1:72" s="137" customFormat="1" ht="30" hidden="1" customHeight="1" outlineLevel="1" x14ac:dyDescent="0.25">
      <c r="A44" s="133" t="s">
        <v>576</v>
      </c>
      <c r="B44" s="134" t="s">
        <v>536</v>
      </c>
      <c r="C44" s="135" t="s">
        <v>1281</v>
      </c>
      <c r="D44" s="136"/>
      <c r="E44" s="136"/>
      <c r="F44" s="136"/>
      <c r="G44" s="136"/>
      <c r="H44" s="288">
        <f>H45+H49+H53+H57+H61</f>
        <v>0</v>
      </c>
      <c r="I44" s="288">
        <f t="shared" ref="I44:BS44" si="19">I45+I49+I53+I57+I61</f>
        <v>0</v>
      </c>
      <c r="J44" s="147"/>
      <c r="K44" s="288">
        <f t="shared" si="19"/>
        <v>0</v>
      </c>
      <c r="L44" s="288">
        <f t="shared" si="19"/>
        <v>0</v>
      </c>
      <c r="M44" s="288"/>
      <c r="N44" s="288">
        <f t="shared" si="19"/>
        <v>0</v>
      </c>
      <c r="O44" s="288">
        <f t="shared" si="19"/>
        <v>0</v>
      </c>
      <c r="P44" s="288">
        <f t="shared" si="19"/>
        <v>0</v>
      </c>
      <c r="Q44" s="143">
        <f t="shared" si="19"/>
        <v>0</v>
      </c>
      <c r="R44" s="143">
        <f t="shared" si="19"/>
        <v>0</v>
      </c>
      <c r="S44" s="143">
        <f t="shared" si="19"/>
        <v>0</v>
      </c>
      <c r="T44" s="143">
        <f t="shared" si="19"/>
        <v>0</v>
      </c>
      <c r="U44" s="143">
        <f t="shared" si="19"/>
        <v>0</v>
      </c>
      <c r="V44" s="143">
        <f t="shared" si="19"/>
        <v>0</v>
      </c>
      <c r="W44" s="143">
        <f t="shared" si="19"/>
        <v>0</v>
      </c>
      <c r="X44" s="143">
        <f t="shared" si="19"/>
        <v>0</v>
      </c>
      <c r="Y44" s="143">
        <f t="shared" si="19"/>
        <v>0</v>
      </c>
      <c r="Z44" s="143">
        <f t="shared" si="19"/>
        <v>0</v>
      </c>
      <c r="AA44" s="143">
        <f t="shared" si="19"/>
        <v>0</v>
      </c>
      <c r="AB44" s="143">
        <f t="shared" si="19"/>
        <v>0</v>
      </c>
      <c r="AC44" s="143">
        <f t="shared" si="19"/>
        <v>0</v>
      </c>
      <c r="AD44" s="143">
        <f t="shared" si="19"/>
        <v>0</v>
      </c>
      <c r="AE44" s="143">
        <f t="shared" si="19"/>
        <v>0</v>
      </c>
      <c r="AF44" s="143">
        <f t="shared" si="19"/>
        <v>0</v>
      </c>
      <c r="AG44" s="143">
        <f t="shared" si="19"/>
        <v>0</v>
      </c>
      <c r="AH44" s="143">
        <f t="shared" si="19"/>
        <v>0</v>
      </c>
      <c r="AI44" s="143">
        <f t="shared" si="19"/>
        <v>0</v>
      </c>
      <c r="AJ44" s="143">
        <f t="shared" si="19"/>
        <v>0</v>
      </c>
      <c r="AK44" s="143">
        <f t="shared" si="19"/>
        <v>0</v>
      </c>
      <c r="AL44" s="143">
        <f t="shared" si="19"/>
        <v>0</v>
      </c>
      <c r="AM44" s="143">
        <f t="shared" si="19"/>
        <v>0</v>
      </c>
      <c r="AN44" s="143">
        <f t="shared" si="19"/>
        <v>0</v>
      </c>
      <c r="AO44" s="143">
        <f t="shared" si="19"/>
        <v>0</v>
      </c>
      <c r="AP44" s="143">
        <f t="shared" si="19"/>
        <v>0</v>
      </c>
      <c r="AQ44" s="143">
        <f t="shared" si="19"/>
        <v>0</v>
      </c>
      <c r="AR44" s="143">
        <f t="shared" si="19"/>
        <v>0</v>
      </c>
      <c r="AS44" s="143">
        <f t="shared" si="19"/>
        <v>0</v>
      </c>
      <c r="AT44" s="143">
        <f t="shared" si="19"/>
        <v>0</v>
      </c>
      <c r="AU44" s="143">
        <f t="shared" si="19"/>
        <v>0</v>
      </c>
      <c r="AV44" s="143">
        <f t="shared" si="19"/>
        <v>0</v>
      </c>
      <c r="AW44" s="143">
        <f t="shared" si="19"/>
        <v>0</v>
      </c>
      <c r="AX44" s="143">
        <f t="shared" si="19"/>
        <v>0</v>
      </c>
      <c r="AY44" s="143">
        <f t="shared" si="19"/>
        <v>0</v>
      </c>
      <c r="AZ44" s="143">
        <f t="shared" si="19"/>
        <v>0</v>
      </c>
      <c r="BA44" s="143">
        <f t="shared" si="19"/>
        <v>0</v>
      </c>
      <c r="BB44" s="143">
        <f t="shared" si="19"/>
        <v>0</v>
      </c>
      <c r="BC44" s="143">
        <f t="shared" si="19"/>
        <v>0</v>
      </c>
      <c r="BD44" s="143">
        <f t="shared" si="19"/>
        <v>0</v>
      </c>
      <c r="BE44" s="143">
        <f t="shared" si="19"/>
        <v>0</v>
      </c>
      <c r="BF44" s="143">
        <f t="shared" si="19"/>
        <v>0</v>
      </c>
      <c r="BG44" s="143">
        <f t="shared" si="19"/>
        <v>0</v>
      </c>
      <c r="BH44" s="143">
        <f t="shared" si="19"/>
        <v>0</v>
      </c>
      <c r="BI44" s="143">
        <f t="shared" si="19"/>
        <v>0</v>
      </c>
      <c r="BJ44" s="143">
        <f t="shared" si="19"/>
        <v>0</v>
      </c>
      <c r="BK44" s="143">
        <f t="shared" si="19"/>
        <v>0</v>
      </c>
      <c r="BL44" s="143">
        <f t="shared" si="19"/>
        <v>0</v>
      </c>
      <c r="BM44" s="143">
        <f t="shared" si="19"/>
        <v>0</v>
      </c>
      <c r="BN44" s="143">
        <f t="shared" si="19"/>
        <v>0</v>
      </c>
      <c r="BO44" s="143">
        <f t="shared" si="19"/>
        <v>0</v>
      </c>
      <c r="BP44" s="143">
        <f t="shared" si="19"/>
        <v>0</v>
      </c>
      <c r="BQ44" s="143">
        <f t="shared" si="19"/>
        <v>0</v>
      </c>
      <c r="BR44" s="143">
        <f t="shared" si="19"/>
        <v>0</v>
      </c>
      <c r="BS44" s="143">
        <f t="shared" si="19"/>
        <v>0</v>
      </c>
      <c r="BT44" s="136"/>
    </row>
    <row r="45" spans="1:72" s="10" customFormat="1" ht="36" hidden="1" customHeight="1" outlineLevel="1" x14ac:dyDescent="0.25">
      <c r="A45" s="121" t="s">
        <v>537</v>
      </c>
      <c r="B45" s="118" t="s">
        <v>538</v>
      </c>
      <c r="C45" s="115"/>
      <c r="D45" s="9"/>
      <c r="E45" s="9"/>
      <c r="F45" s="9"/>
      <c r="G45" s="9"/>
      <c r="H45" s="287"/>
      <c r="I45" s="287"/>
      <c r="J45" s="145"/>
      <c r="K45" s="287"/>
      <c r="L45" s="287"/>
      <c r="M45" s="287"/>
      <c r="N45" s="287"/>
      <c r="O45" s="287"/>
      <c r="P45" s="287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9"/>
    </row>
    <row r="46" spans="1:72" s="10" customFormat="1" ht="10.5" hidden="1" customHeight="1" outlineLevel="1" x14ac:dyDescent="0.25">
      <c r="A46" s="121" t="s">
        <v>537</v>
      </c>
      <c r="B46" s="118" t="s">
        <v>530</v>
      </c>
      <c r="C46" s="115"/>
      <c r="D46" s="9"/>
      <c r="E46" s="9"/>
      <c r="F46" s="9"/>
      <c r="G46" s="9"/>
      <c r="H46" s="287"/>
      <c r="I46" s="287"/>
      <c r="J46" s="145"/>
      <c r="K46" s="287"/>
      <c r="L46" s="287"/>
      <c r="M46" s="287"/>
      <c r="N46" s="287"/>
      <c r="O46" s="287"/>
      <c r="P46" s="287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9"/>
    </row>
    <row r="47" spans="1:72" s="10" customFormat="1" ht="10.5" hidden="1" customHeight="1" outlineLevel="1" x14ac:dyDescent="0.25">
      <c r="A47" s="121" t="s">
        <v>537</v>
      </c>
      <c r="B47" s="118" t="s">
        <v>530</v>
      </c>
      <c r="C47" s="115"/>
      <c r="D47" s="9"/>
      <c r="E47" s="9"/>
      <c r="F47" s="9"/>
      <c r="G47" s="9"/>
      <c r="H47" s="287"/>
      <c r="I47" s="287"/>
      <c r="J47" s="145"/>
      <c r="K47" s="287"/>
      <c r="L47" s="287"/>
      <c r="M47" s="287"/>
      <c r="N47" s="287"/>
      <c r="O47" s="287"/>
      <c r="P47" s="287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R47" s="279"/>
      <c r="AS47" s="279"/>
      <c r="AT47" s="279"/>
      <c r="AU47" s="279"/>
      <c r="AV47" s="279"/>
      <c r="AW47" s="279"/>
      <c r="AX47" s="279"/>
      <c r="AY47" s="279"/>
      <c r="AZ47" s="279"/>
      <c r="BA47" s="279"/>
      <c r="BB47" s="279"/>
      <c r="BC47" s="279"/>
      <c r="BD47" s="279"/>
      <c r="BE47" s="279"/>
      <c r="BF47" s="279"/>
      <c r="BG47" s="279"/>
      <c r="BH47" s="279"/>
      <c r="BI47" s="279"/>
      <c r="BJ47" s="279"/>
      <c r="BK47" s="279"/>
      <c r="BL47" s="279"/>
      <c r="BM47" s="279"/>
      <c r="BN47" s="279"/>
      <c r="BO47" s="279"/>
      <c r="BP47" s="279"/>
      <c r="BQ47" s="279"/>
      <c r="BR47" s="279"/>
      <c r="BS47" s="279"/>
      <c r="BT47" s="9"/>
    </row>
    <row r="48" spans="1:72" s="10" customFormat="1" ht="10.5" hidden="1" customHeight="1" outlineLevel="1" x14ac:dyDescent="0.25">
      <c r="A48" s="121" t="s">
        <v>531</v>
      </c>
      <c r="B48" s="118" t="s">
        <v>531</v>
      </c>
      <c r="C48" s="115"/>
      <c r="D48" s="9"/>
      <c r="E48" s="9"/>
      <c r="F48" s="9"/>
      <c r="G48" s="9"/>
      <c r="H48" s="287"/>
      <c r="I48" s="287"/>
      <c r="J48" s="145"/>
      <c r="K48" s="287"/>
      <c r="L48" s="287"/>
      <c r="M48" s="287"/>
      <c r="N48" s="287"/>
      <c r="O48" s="287"/>
      <c r="P48" s="287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9"/>
    </row>
    <row r="49" spans="1:72" s="10" customFormat="1" ht="36" hidden="1" customHeight="1" outlineLevel="1" x14ac:dyDescent="0.25">
      <c r="A49" s="121" t="s">
        <v>539</v>
      </c>
      <c r="B49" s="118" t="s">
        <v>540</v>
      </c>
      <c r="C49" s="115"/>
      <c r="D49" s="9"/>
      <c r="E49" s="9"/>
      <c r="F49" s="9"/>
      <c r="G49" s="9"/>
      <c r="H49" s="287"/>
      <c r="I49" s="287"/>
      <c r="J49" s="145"/>
      <c r="K49" s="287"/>
      <c r="L49" s="287"/>
      <c r="M49" s="287"/>
      <c r="N49" s="287"/>
      <c r="O49" s="287"/>
      <c r="P49" s="287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9"/>
    </row>
    <row r="50" spans="1:72" s="10" customFormat="1" ht="10.5" hidden="1" customHeight="1" outlineLevel="1" x14ac:dyDescent="0.25">
      <c r="A50" s="121" t="s">
        <v>539</v>
      </c>
      <c r="B50" s="118" t="s">
        <v>530</v>
      </c>
      <c r="C50" s="115"/>
      <c r="D50" s="9"/>
      <c r="E50" s="9"/>
      <c r="F50" s="9"/>
      <c r="G50" s="9"/>
      <c r="H50" s="287"/>
      <c r="I50" s="287"/>
      <c r="J50" s="145"/>
      <c r="K50" s="287"/>
      <c r="L50" s="287"/>
      <c r="M50" s="287"/>
      <c r="N50" s="287"/>
      <c r="O50" s="287"/>
      <c r="P50" s="287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9"/>
    </row>
    <row r="51" spans="1:72" s="10" customFormat="1" ht="10.5" hidden="1" customHeight="1" outlineLevel="1" x14ac:dyDescent="0.25">
      <c r="A51" s="121" t="s">
        <v>539</v>
      </c>
      <c r="B51" s="118" t="s">
        <v>530</v>
      </c>
      <c r="C51" s="115"/>
      <c r="D51" s="9"/>
      <c r="E51" s="9"/>
      <c r="F51" s="9"/>
      <c r="G51" s="9"/>
      <c r="H51" s="287"/>
      <c r="I51" s="287"/>
      <c r="J51" s="145"/>
      <c r="K51" s="287"/>
      <c r="L51" s="287"/>
      <c r="M51" s="287"/>
      <c r="N51" s="287"/>
      <c r="O51" s="287"/>
      <c r="P51" s="287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9"/>
    </row>
    <row r="52" spans="1:72" s="10" customFormat="1" ht="10.5" hidden="1" customHeight="1" outlineLevel="1" x14ac:dyDescent="0.25">
      <c r="A52" s="121" t="s">
        <v>531</v>
      </c>
      <c r="B52" s="118" t="s">
        <v>531</v>
      </c>
      <c r="C52" s="115"/>
      <c r="D52" s="9"/>
      <c r="E52" s="9"/>
      <c r="F52" s="9"/>
      <c r="G52" s="9"/>
      <c r="H52" s="287"/>
      <c r="I52" s="287"/>
      <c r="J52" s="145"/>
      <c r="K52" s="287"/>
      <c r="L52" s="287"/>
      <c r="M52" s="287"/>
      <c r="N52" s="287"/>
      <c r="O52" s="287"/>
      <c r="P52" s="287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79"/>
      <c r="BS52" s="279"/>
      <c r="BT52" s="9"/>
    </row>
    <row r="53" spans="1:72" s="10" customFormat="1" ht="27" hidden="1" customHeight="1" outlineLevel="1" x14ac:dyDescent="0.25">
      <c r="A53" s="121" t="s">
        <v>541</v>
      </c>
      <c r="B53" s="118" t="s">
        <v>542</v>
      </c>
      <c r="C53" s="115"/>
      <c r="D53" s="9"/>
      <c r="E53" s="9"/>
      <c r="F53" s="9"/>
      <c r="G53" s="9"/>
      <c r="H53" s="287"/>
      <c r="I53" s="287"/>
      <c r="J53" s="145"/>
      <c r="K53" s="287"/>
      <c r="L53" s="287"/>
      <c r="M53" s="287"/>
      <c r="N53" s="287"/>
      <c r="O53" s="287"/>
      <c r="P53" s="287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279"/>
      <c r="AS53" s="279"/>
      <c r="AT53" s="279"/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9"/>
    </row>
    <row r="54" spans="1:72" s="10" customFormat="1" ht="10.5" hidden="1" customHeight="1" outlineLevel="1" x14ac:dyDescent="0.25">
      <c r="A54" s="121" t="s">
        <v>541</v>
      </c>
      <c r="B54" s="118" t="s">
        <v>530</v>
      </c>
      <c r="C54" s="115"/>
      <c r="D54" s="9"/>
      <c r="E54" s="9"/>
      <c r="F54" s="9"/>
      <c r="G54" s="9"/>
      <c r="H54" s="287"/>
      <c r="I54" s="287"/>
      <c r="J54" s="145"/>
      <c r="K54" s="287"/>
      <c r="L54" s="287"/>
      <c r="M54" s="287"/>
      <c r="N54" s="287"/>
      <c r="O54" s="287"/>
      <c r="P54" s="287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R54" s="279"/>
      <c r="AS54" s="279"/>
      <c r="AT54" s="279"/>
      <c r="AU54" s="279"/>
      <c r="AV54" s="279"/>
      <c r="AW54" s="279"/>
      <c r="AX54" s="279"/>
      <c r="AY54" s="279"/>
      <c r="AZ54" s="279"/>
      <c r="BA54" s="279"/>
      <c r="BB54" s="279"/>
      <c r="BC54" s="279"/>
      <c r="BD54" s="279"/>
      <c r="BE54" s="279"/>
      <c r="BF54" s="279"/>
      <c r="BG54" s="279"/>
      <c r="BH54" s="279"/>
      <c r="BI54" s="279"/>
      <c r="BJ54" s="279"/>
      <c r="BK54" s="279"/>
      <c r="BL54" s="279"/>
      <c r="BM54" s="279"/>
      <c r="BN54" s="279"/>
      <c r="BO54" s="279"/>
      <c r="BP54" s="279"/>
      <c r="BQ54" s="279"/>
      <c r="BR54" s="279"/>
      <c r="BS54" s="279"/>
      <c r="BT54" s="9"/>
    </row>
    <row r="55" spans="1:72" s="10" customFormat="1" ht="10.5" hidden="1" customHeight="1" outlineLevel="1" x14ac:dyDescent="0.25">
      <c r="A55" s="121" t="s">
        <v>541</v>
      </c>
      <c r="B55" s="118" t="s">
        <v>530</v>
      </c>
      <c r="C55" s="115"/>
      <c r="D55" s="9"/>
      <c r="E55" s="9"/>
      <c r="F55" s="9"/>
      <c r="G55" s="9"/>
      <c r="H55" s="287"/>
      <c r="I55" s="287"/>
      <c r="J55" s="145"/>
      <c r="K55" s="287"/>
      <c r="L55" s="287"/>
      <c r="M55" s="287"/>
      <c r="N55" s="287"/>
      <c r="O55" s="287"/>
      <c r="P55" s="287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9"/>
    </row>
    <row r="56" spans="1:72" s="10" customFormat="1" ht="10.5" hidden="1" customHeight="1" outlineLevel="1" x14ac:dyDescent="0.25">
      <c r="A56" s="121" t="s">
        <v>531</v>
      </c>
      <c r="B56" s="118" t="s">
        <v>531</v>
      </c>
      <c r="C56" s="115"/>
      <c r="D56" s="9"/>
      <c r="E56" s="9"/>
      <c r="F56" s="9"/>
      <c r="G56" s="9"/>
      <c r="H56" s="287"/>
      <c r="I56" s="287"/>
      <c r="J56" s="145"/>
      <c r="K56" s="287"/>
      <c r="L56" s="287"/>
      <c r="M56" s="287"/>
      <c r="N56" s="287"/>
      <c r="O56" s="287"/>
      <c r="P56" s="287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9"/>
    </row>
    <row r="57" spans="1:72" s="10" customFormat="1" ht="45" hidden="1" customHeight="1" outlineLevel="1" x14ac:dyDescent="0.25">
      <c r="A57" s="121" t="s">
        <v>543</v>
      </c>
      <c r="B57" s="118" t="s">
        <v>544</v>
      </c>
      <c r="C57" s="115"/>
      <c r="D57" s="9"/>
      <c r="E57" s="9"/>
      <c r="F57" s="9"/>
      <c r="G57" s="9"/>
      <c r="H57" s="287"/>
      <c r="I57" s="287"/>
      <c r="J57" s="145"/>
      <c r="K57" s="287"/>
      <c r="L57" s="287"/>
      <c r="M57" s="287"/>
      <c r="N57" s="287"/>
      <c r="O57" s="287"/>
      <c r="P57" s="287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79"/>
      <c r="AS57" s="279"/>
      <c r="AT57" s="279"/>
      <c r="AU57" s="279"/>
      <c r="AV57" s="279"/>
      <c r="AW57" s="279"/>
      <c r="AX57" s="279"/>
      <c r="AY57" s="279"/>
      <c r="AZ57" s="279"/>
      <c r="BA57" s="279"/>
      <c r="BB57" s="279"/>
      <c r="BC57" s="279"/>
      <c r="BD57" s="279"/>
      <c r="BE57" s="279"/>
      <c r="BF57" s="279"/>
      <c r="BG57" s="279"/>
      <c r="BH57" s="279"/>
      <c r="BI57" s="279"/>
      <c r="BJ57" s="279"/>
      <c r="BK57" s="279"/>
      <c r="BL57" s="279"/>
      <c r="BM57" s="279"/>
      <c r="BN57" s="279"/>
      <c r="BO57" s="279"/>
      <c r="BP57" s="279"/>
      <c r="BQ57" s="279"/>
      <c r="BR57" s="279"/>
      <c r="BS57" s="279"/>
      <c r="BT57" s="9"/>
    </row>
    <row r="58" spans="1:72" s="10" customFormat="1" ht="10.5" hidden="1" customHeight="1" outlineLevel="1" x14ac:dyDescent="0.25">
      <c r="A58" s="121" t="s">
        <v>543</v>
      </c>
      <c r="B58" s="118" t="s">
        <v>530</v>
      </c>
      <c r="C58" s="115"/>
      <c r="D58" s="9"/>
      <c r="E58" s="9"/>
      <c r="F58" s="9"/>
      <c r="G58" s="9"/>
      <c r="H58" s="287"/>
      <c r="I58" s="287"/>
      <c r="J58" s="145"/>
      <c r="K58" s="287"/>
      <c r="L58" s="287"/>
      <c r="M58" s="287"/>
      <c r="N58" s="287"/>
      <c r="O58" s="287"/>
      <c r="P58" s="287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79"/>
      <c r="BJ58" s="279"/>
      <c r="BK58" s="279"/>
      <c r="BL58" s="279"/>
      <c r="BM58" s="279"/>
      <c r="BN58" s="279"/>
      <c r="BO58" s="279"/>
      <c r="BP58" s="279"/>
      <c r="BQ58" s="279"/>
      <c r="BR58" s="279"/>
      <c r="BS58" s="279"/>
      <c r="BT58" s="9"/>
    </row>
    <row r="59" spans="1:72" s="10" customFormat="1" ht="10.5" hidden="1" customHeight="1" outlineLevel="1" x14ac:dyDescent="0.25">
      <c r="A59" s="121" t="s">
        <v>543</v>
      </c>
      <c r="B59" s="118" t="s">
        <v>530</v>
      </c>
      <c r="C59" s="115"/>
      <c r="D59" s="9"/>
      <c r="E59" s="9"/>
      <c r="F59" s="9"/>
      <c r="G59" s="9"/>
      <c r="H59" s="287"/>
      <c r="I59" s="287"/>
      <c r="J59" s="145"/>
      <c r="K59" s="287"/>
      <c r="L59" s="287"/>
      <c r="M59" s="287"/>
      <c r="N59" s="287"/>
      <c r="O59" s="287"/>
      <c r="P59" s="287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279"/>
      <c r="AP59" s="279"/>
      <c r="AQ59" s="279"/>
      <c r="AR59" s="279"/>
      <c r="AS59" s="279"/>
      <c r="AT59" s="279"/>
      <c r="AU59" s="279"/>
      <c r="AV59" s="279"/>
      <c r="AW59" s="279"/>
      <c r="AX59" s="279"/>
      <c r="AY59" s="279"/>
      <c r="AZ59" s="279"/>
      <c r="BA59" s="279"/>
      <c r="BB59" s="279"/>
      <c r="BC59" s="279"/>
      <c r="BD59" s="279"/>
      <c r="BE59" s="279"/>
      <c r="BF59" s="279"/>
      <c r="BG59" s="279"/>
      <c r="BH59" s="279"/>
      <c r="BI59" s="279"/>
      <c r="BJ59" s="279"/>
      <c r="BK59" s="279"/>
      <c r="BL59" s="279"/>
      <c r="BM59" s="279"/>
      <c r="BN59" s="279"/>
      <c r="BO59" s="279"/>
      <c r="BP59" s="279"/>
      <c r="BQ59" s="279"/>
      <c r="BR59" s="279"/>
      <c r="BS59" s="279"/>
      <c r="BT59" s="9"/>
    </row>
    <row r="60" spans="1:72" s="10" customFormat="1" ht="10.5" hidden="1" customHeight="1" outlineLevel="1" x14ac:dyDescent="0.25">
      <c r="A60" s="121" t="s">
        <v>531</v>
      </c>
      <c r="B60" s="118" t="s">
        <v>531</v>
      </c>
      <c r="C60" s="115"/>
      <c r="D60" s="9"/>
      <c r="E60" s="9"/>
      <c r="F60" s="9"/>
      <c r="G60" s="9"/>
      <c r="H60" s="287"/>
      <c r="I60" s="287"/>
      <c r="J60" s="145"/>
      <c r="K60" s="287"/>
      <c r="L60" s="287"/>
      <c r="M60" s="287"/>
      <c r="N60" s="287"/>
      <c r="O60" s="287"/>
      <c r="P60" s="287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P60" s="279"/>
      <c r="AQ60" s="279"/>
      <c r="AR60" s="279"/>
      <c r="AS60" s="279"/>
      <c r="AT60" s="279"/>
      <c r="AU60" s="279"/>
      <c r="AV60" s="279"/>
      <c r="AW60" s="279"/>
      <c r="AX60" s="279"/>
      <c r="AY60" s="279"/>
      <c r="AZ60" s="279"/>
      <c r="BA60" s="279"/>
      <c r="BB60" s="279"/>
      <c r="BC60" s="279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  <c r="BO60" s="279"/>
      <c r="BP60" s="279"/>
      <c r="BQ60" s="279"/>
      <c r="BR60" s="279"/>
      <c r="BS60" s="279"/>
      <c r="BT60" s="9"/>
    </row>
    <row r="61" spans="1:72" s="10" customFormat="1" ht="39" hidden="1" customHeight="1" outlineLevel="1" x14ac:dyDescent="0.25">
      <c r="A61" s="121" t="s">
        <v>545</v>
      </c>
      <c r="B61" s="118" t="s">
        <v>546</v>
      </c>
      <c r="C61" s="115"/>
      <c r="D61" s="9"/>
      <c r="E61" s="9"/>
      <c r="F61" s="9"/>
      <c r="G61" s="9"/>
      <c r="H61" s="287"/>
      <c r="I61" s="287"/>
      <c r="J61" s="145"/>
      <c r="K61" s="287"/>
      <c r="L61" s="287"/>
      <c r="M61" s="287"/>
      <c r="N61" s="287"/>
      <c r="O61" s="287"/>
      <c r="P61" s="287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79"/>
      <c r="AV61" s="279"/>
      <c r="AW61" s="279"/>
      <c r="AX61" s="279"/>
      <c r="AY61" s="279"/>
      <c r="AZ61" s="279"/>
      <c r="BA61" s="279"/>
      <c r="BB61" s="279"/>
      <c r="BC61" s="279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279"/>
      <c r="BO61" s="279"/>
      <c r="BP61" s="279"/>
      <c r="BQ61" s="279"/>
      <c r="BR61" s="279"/>
      <c r="BS61" s="279"/>
      <c r="BT61" s="9"/>
    </row>
    <row r="62" spans="1:72" s="10" customFormat="1" ht="10.5" hidden="1" customHeight="1" outlineLevel="1" x14ac:dyDescent="0.25">
      <c r="A62" s="121" t="s">
        <v>545</v>
      </c>
      <c r="B62" s="118" t="s">
        <v>530</v>
      </c>
      <c r="C62" s="115"/>
      <c r="D62" s="9"/>
      <c r="E62" s="9"/>
      <c r="F62" s="9"/>
      <c r="G62" s="9"/>
      <c r="H62" s="287"/>
      <c r="I62" s="287"/>
      <c r="J62" s="145"/>
      <c r="K62" s="287"/>
      <c r="L62" s="287"/>
      <c r="M62" s="287"/>
      <c r="N62" s="287"/>
      <c r="O62" s="287"/>
      <c r="P62" s="287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9"/>
    </row>
    <row r="63" spans="1:72" s="10" customFormat="1" ht="10.5" hidden="1" customHeight="1" outlineLevel="1" x14ac:dyDescent="0.25">
      <c r="A63" s="121" t="s">
        <v>545</v>
      </c>
      <c r="B63" s="118" t="s">
        <v>530</v>
      </c>
      <c r="C63" s="115"/>
      <c r="D63" s="9"/>
      <c r="E63" s="9"/>
      <c r="F63" s="9"/>
      <c r="G63" s="9"/>
      <c r="H63" s="287"/>
      <c r="I63" s="287"/>
      <c r="J63" s="145"/>
      <c r="K63" s="287"/>
      <c r="L63" s="287"/>
      <c r="M63" s="287"/>
      <c r="N63" s="287"/>
      <c r="O63" s="287"/>
      <c r="P63" s="287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  <c r="AO63" s="279"/>
      <c r="AP63" s="279"/>
      <c r="AQ63" s="279"/>
      <c r="AR63" s="279"/>
      <c r="AS63" s="279"/>
      <c r="AT63" s="279"/>
      <c r="AU63" s="279"/>
      <c r="AV63" s="279"/>
      <c r="AW63" s="279"/>
      <c r="AX63" s="279"/>
      <c r="AY63" s="279"/>
      <c r="AZ63" s="279"/>
      <c r="BA63" s="279"/>
      <c r="BB63" s="279"/>
      <c r="BC63" s="279"/>
      <c r="BD63" s="279"/>
      <c r="BE63" s="279"/>
      <c r="BF63" s="279"/>
      <c r="BG63" s="279"/>
      <c r="BH63" s="279"/>
      <c r="BI63" s="279"/>
      <c r="BJ63" s="279"/>
      <c r="BK63" s="279"/>
      <c r="BL63" s="279"/>
      <c r="BM63" s="279"/>
      <c r="BN63" s="279"/>
      <c r="BO63" s="279"/>
      <c r="BP63" s="279"/>
      <c r="BQ63" s="279"/>
      <c r="BR63" s="279"/>
      <c r="BS63" s="279"/>
      <c r="BT63" s="9"/>
    </row>
    <row r="64" spans="1:72" s="10" customFormat="1" ht="10.5" hidden="1" customHeight="1" outlineLevel="1" x14ac:dyDescent="0.25">
      <c r="A64" s="121" t="s">
        <v>531</v>
      </c>
      <c r="B64" s="118" t="s">
        <v>531</v>
      </c>
      <c r="C64" s="115"/>
      <c r="D64" s="9"/>
      <c r="E64" s="9"/>
      <c r="F64" s="9"/>
      <c r="G64" s="9"/>
      <c r="H64" s="287"/>
      <c r="I64" s="287"/>
      <c r="J64" s="145"/>
      <c r="K64" s="287"/>
      <c r="L64" s="287"/>
      <c r="M64" s="287"/>
      <c r="N64" s="287"/>
      <c r="O64" s="287"/>
      <c r="P64" s="287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9"/>
    </row>
    <row r="65" spans="1:72" s="137" customFormat="1" ht="30" hidden="1" customHeight="1" outlineLevel="1" x14ac:dyDescent="0.25">
      <c r="A65" s="133" t="s">
        <v>577</v>
      </c>
      <c r="B65" s="134" t="s">
        <v>547</v>
      </c>
      <c r="C65" s="135" t="s">
        <v>1281</v>
      </c>
      <c r="D65" s="136"/>
      <c r="E65" s="136"/>
      <c r="F65" s="136"/>
      <c r="G65" s="136"/>
      <c r="H65" s="288"/>
      <c r="I65" s="288"/>
      <c r="J65" s="147"/>
      <c r="K65" s="288"/>
      <c r="L65" s="288"/>
      <c r="M65" s="288"/>
      <c r="N65" s="288"/>
      <c r="O65" s="288"/>
      <c r="P65" s="288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36"/>
    </row>
    <row r="66" spans="1:72" s="10" customFormat="1" ht="10.5" hidden="1" customHeight="1" outlineLevel="1" x14ac:dyDescent="0.25">
      <c r="A66" s="123" t="s">
        <v>577</v>
      </c>
      <c r="B66" s="118" t="s">
        <v>530</v>
      </c>
      <c r="C66" s="115"/>
      <c r="D66" s="9"/>
      <c r="E66" s="9"/>
      <c r="F66" s="9"/>
      <c r="G66" s="9"/>
      <c r="H66" s="287"/>
      <c r="I66" s="287"/>
      <c r="J66" s="145"/>
      <c r="K66" s="287"/>
      <c r="L66" s="287"/>
      <c r="M66" s="287"/>
      <c r="N66" s="287"/>
      <c r="O66" s="287"/>
      <c r="P66" s="287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79"/>
      <c r="AJ66" s="279"/>
      <c r="AK66" s="279"/>
      <c r="AL66" s="279"/>
      <c r="AM66" s="279"/>
      <c r="AN66" s="279"/>
      <c r="AO66" s="279"/>
      <c r="AP66" s="279"/>
      <c r="AQ66" s="279"/>
      <c r="AR66" s="279"/>
      <c r="AS66" s="279"/>
      <c r="AT66" s="279"/>
      <c r="AU66" s="279"/>
      <c r="AV66" s="279"/>
      <c r="AW66" s="279"/>
      <c r="AX66" s="279"/>
      <c r="AY66" s="279"/>
      <c r="AZ66" s="279"/>
      <c r="BA66" s="279"/>
      <c r="BB66" s="279"/>
      <c r="BC66" s="279"/>
      <c r="BD66" s="279"/>
      <c r="BE66" s="279"/>
      <c r="BF66" s="279"/>
      <c r="BG66" s="279"/>
      <c r="BH66" s="279"/>
      <c r="BI66" s="279"/>
      <c r="BJ66" s="279"/>
      <c r="BK66" s="279"/>
      <c r="BL66" s="279"/>
      <c r="BM66" s="279"/>
      <c r="BN66" s="279"/>
      <c r="BO66" s="279"/>
      <c r="BP66" s="279"/>
      <c r="BQ66" s="279"/>
      <c r="BR66" s="279"/>
      <c r="BS66" s="279"/>
      <c r="BT66" s="9"/>
    </row>
    <row r="67" spans="1:72" s="10" customFormat="1" ht="10.5" hidden="1" customHeight="1" outlineLevel="1" x14ac:dyDescent="0.25">
      <c r="A67" s="123" t="s">
        <v>577</v>
      </c>
      <c r="B67" s="118" t="s">
        <v>530</v>
      </c>
      <c r="C67" s="115"/>
      <c r="D67" s="9"/>
      <c r="E67" s="9"/>
      <c r="F67" s="9"/>
      <c r="G67" s="9"/>
      <c r="H67" s="287"/>
      <c r="I67" s="287"/>
      <c r="J67" s="145"/>
      <c r="K67" s="287"/>
      <c r="L67" s="287"/>
      <c r="M67" s="287"/>
      <c r="N67" s="287"/>
      <c r="O67" s="287"/>
      <c r="P67" s="287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79"/>
      <c r="AQ67" s="279"/>
      <c r="AR67" s="279"/>
      <c r="AS67" s="279"/>
      <c r="AT67" s="279"/>
      <c r="AU67" s="279"/>
      <c r="AV67" s="279"/>
      <c r="AW67" s="279"/>
      <c r="AX67" s="279"/>
      <c r="AY67" s="279"/>
      <c r="AZ67" s="279"/>
      <c r="BA67" s="279"/>
      <c r="BB67" s="279"/>
      <c r="BC67" s="279"/>
      <c r="BD67" s="279"/>
      <c r="BE67" s="279"/>
      <c r="BF67" s="279"/>
      <c r="BG67" s="279"/>
      <c r="BH67" s="279"/>
      <c r="BI67" s="279"/>
      <c r="BJ67" s="279"/>
      <c r="BK67" s="279"/>
      <c r="BL67" s="279"/>
      <c r="BM67" s="279"/>
      <c r="BN67" s="279"/>
      <c r="BO67" s="279"/>
      <c r="BP67" s="279"/>
      <c r="BQ67" s="279"/>
      <c r="BR67" s="279"/>
      <c r="BS67" s="279"/>
      <c r="BT67" s="9"/>
    </row>
    <row r="68" spans="1:72" s="10" customFormat="1" ht="10.5" hidden="1" customHeight="1" outlineLevel="1" x14ac:dyDescent="0.25">
      <c r="A68" s="123" t="s">
        <v>531</v>
      </c>
      <c r="B68" s="118" t="s">
        <v>531</v>
      </c>
      <c r="C68" s="115"/>
      <c r="D68" s="9"/>
      <c r="E68" s="9"/>
      <c r="F68" s="9"/>
      <c r="G68" s="9"/>
      <c r="H68" s="287"/>
      <c r="I68" s="287"/>
      <c r="J68" s="145"/>
      <c r="K68" s="287"/>
      <c r="L68" s="287"/>
      <c r="M68" s="287"/>
      <c r="N68" s="287"/>
      <c r="O68" s="287"/>
      <c r="P68" s="287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9"/>
    </row>
    <row r="69" spans="1:72" s="132" customFormat="1" ht="27" collapsed="1" x14ac:dyDescent="0.25">
      <c r="A69" s="129" t="s">
        <v>578</v>
      </c>
      <c r="B69" s="130" t="s">
        <v>548</v>
      </c>
      <c r="C69" s="161" t="s">
        <v>1281</v>
      </c>
      <c r="D69" s="131"/>
      <c r="E69" s="131"/>
      <c r="F69" s="131"/>
      <c r="G69" s="131"/>
      <c r="H69" s="251">
        <f>H70+H74+H78+H82</f>
        <v>0</v>
      </c>
      <c r="I69" s="251">
        <f t="shared" ref="I69:BS69" si="20">I70+I74+I78+I82</f>
        <v>0</v>
      </c>
      <c r="J69" s="146"/>
      <c r="K69" s="251">
        <f t="shared" si="20"/>
        <v>0</v>
      </c>
      <c r="L69" s="251">
        <f t="shared" si="20"/>
        <v>0</v>
      </c>
      <c r="M69" s="251"/>
      <c r="N69" s="251">
        <f t="shared" si="20"/>
        <v>0</v>
      </c>
      <c r="O69" s="566">
        <f t="shared" ref="O69" si="21">O70+O77+O86</f>
        <v>0</v>
      </c>
      <c r="P69" s="567"/>
      <c r="Q69" s="253">
        <f t="shared" si="20"/>
        <v>0</v>
      </c>
      <c r="R69" s="253">
        <f t="shared" si="20"/>
        <v>0</v>
      </c>
      <c r="S69" s="253">
        <f t="shared" si="20"/>
        <v>0</v>
      </c>
      <c r="T69" s="253">
        <f t="shared" si="20"/>
        <v>0</v>
      </c>
      <c r="U69" s="253">
        <f t="shared" si="20"/>
        <v>0</v>
      </c>
      <c r="V69" s="253">
        <f t="shared" si="20"/>
        <v>0</v>
      </c>
      <c r="W69" s="253">
        <f t="shared" si="20"/>
        <v>0</v>
      </c>
      <c r="X69" s="253">
        <f t="shared" si="20"/>
        <v>0</v>
      </c>
      <c r="Y69" s="253">
        <f t="shared" si="20"/>
        <v>0</v>
      </c>
      <c r="Z69" s="253">
        <f t="shared" si="20"/>
        <v>0</v>
      </c>
      <c r="AA69" s="253">
        <f t="shared" si="20"/>
        <v>0</v>
      </c>
      <c r="AB69" s="253">
        <f t="shared" si="20"/>
        <v>0</v>
      </c>
      <c r="AC69" s="253">
        <f t="shared" si="20"/>
        <v>0</v>
      </c>
      <c r="AD69" s="253">
        <f t="shared" si="20"/>
        <v>0</v>
      </c>
      <c r="AE69" s="253">
        <f t="shared" si="20"/>
        <v>0</v>
      </c>
      <c r="AF69" s="253">
        <f t="shared" si="20"/>
        <v>0</v>
      </c>
      <c r="AG69" s="253">
        <f t="shared" si="20"/>
        <v>0</v>
      </c>
      <c r="AH69" s="253">
        <f t="shared" si="20"/>
        <v>0</v>
      </c>
      <c r="AI69" s="253">
        <f t="shared" si="20"/>
        <v>0</v>
      </c>
      <c r="AJ69" s="253">
        <f t="shared" si="20"/>
        <v>0</v>
      </c>
      <c r="AK69" s="253">
        <f t="shared" si="20"/>
        <v>0</v>
      </c>
      <c r="AL69" s="253">
        <f t="shared" si="20"/>
        <v>0</v>
      </c>
      <c r="AM69" s="253">
        <f t="shared" si="20"/>
        <v>0</v>
      </c>
      <c r="AN69" s="253">
        <f t="shared" si="20"/>
        <v>0</v>
      </c>
      <c r="AO69" s="253">
        <f t="shared" si="20"/>
        <v>0</v>
      </c>
      <c r="AP69" s="253">
        <f t="shared" si="20"/>
        <v>0</v>
      </c>
      <c r="AQ69" s="253">
        <f t="shared" si="20"/>
        <v>0</v>
      </c>
      <c r="AR69" s="253">
        <f t="shared" si="20"/>
        <v>0</v>
      </c>
      <c r="AS69" s="253">
        <f t="shared" si="20"/>
        <v>0</v>
      </c>
      <c r="AT69" s="253">
        <f t="shared" si="20"/>
        <v>0</v>
      </c>
      <c r="AU69" s="253">
        <f t="shared" si="20"/>
        <v>0</v>
      </c>
      <c r="AV69" s="253">
        <f t="shared" si="20"/>
        <v>0</v>
      </c>
      <c r="AW69" s="253">
        <f t="shared" si="20"/>
        <v>0</v>
      </c>
      <c r="AX69" s="253">
        <f t="shared" si="20"/>
        <v>0</v>
      </c>
      <c r="AY69" s="253">
        <f t="shared" si="20"/>
        <v>0</v>
      </c>
      <c r="AZ69" s="253">
        <f t="shared" si="20"/>
        <v>0</v>
      </c>
      <c r="BA69" s="253">
        <f t="shared" si="20"/>
        <v>0</v>
      </c>
      <c r="BB69" s="253">
        <f t="shared" si="20"/>
        <v>0</v>
      </c>
      <c r="BC69" s="253">
        <f t="shared" si="20"/>
        <v>0</v>
      </c>
      <c r="BD69" s="253">
        <f t="shared" si="20"/>
        <v>0</v>
      </c>
      <c r="BE69" s="253">
        <f t="shared" si="20"/>
        <v>0</v>
      </c>
      <c r="BF69" s="253">
        <f t="shared" si="20"/>
        <v>0</v>
      </c>
      <c r="BG69" s="253">
        <f t="shared" si="20"/>
        <v>0</v>
      </c>
      <c r="BH69" s="253">
        <f t="shared" si="20"/>
        <v>0</v>
      </c>
      <c r="BI69" s="253">
        <f t="shared" si="20"/>
        <v>0</v>
      </c>
      <c r="BJ69" s="253">
        <f t="shared" si="20"/>
        <v>0</v>
      </c>
      <c r="BK69" s="253">
        <f t="shared" si="20"/>
        <v>0</v>
      </c>
      <c r="BL69" s="253">
        <f t="shared" si="20"/>
        <v>0</v>
      </c>
      <c r="BM69" s="253">
        <f t="shared" si="20"/>
        <v>0</v>
      </c>
      <c r="BN69" s="253">
        <f t="shared" si="20"/>
        <v>0</v>
      </c>
      <c r="BO69" s="253">
        <f t="shared" si="20"/>
        <v>0</v>
      </c>
      <c r="BP69" s="253">
        <f t="shared" si="20"/>
        <v>0</v>
      </c>
      <c r="BQ69" s="253">
        <f t="shared" si="20"/>
        <v>0</v>
      </c>
      <c r="BR69" s="253">
        <f t="shared" si="20"/>
        <v>0</v>
      </c>
      <c r="BS69" s="253">
        <f t="shared" si="20"/>
        <v>0</v>
      </c>
      <c r="BT69" s="131"/>
    </row>
    <row r="70" spans="1:72" s="137" customFormat="1" ht="21" hidden="1" customHeight="1" outlineLevel="1" x14ac:dyDescent="0.25">
      <c r="A70" s="133" t="s">
        <v>579</v>
      </c>
      <c r="B70" s="134" t="s">
        <v>549</v>
      </c>
      <c r="C70" s="135"/>
      <c r="D70" s="136"/>
      <c r="E70" s="136"/>
      <c r="F70" s="136"/>
      <c r="G70" s="136"/>
      <c r="H70" s="288"/>
      <c r="I70" s="288"/>
      <c r="J70" s="147"/>
      <c r="K70" s="288"/>
      <c r="L70" s="288"/>
      <c r="M70" s="288"/>
      <c r="N70" s="288"/>
      <c r="O70" s="288"/>
      <c r="P70" s="288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36"/>
    </row>
    <row r="71" spans="1:72" s="10" customFormat="1" ht="10.5" hidden="1" customHeight="1" outlineLevel="1" x14ac:dyDescent="0.25">
      <c r="A71" s="123" t="s">
        <v>579</v>
      </c>
      <c r="B71" s="118" t="s">
        <v>530</v>
      </c>
      <c r="C71" s="115"/>
      <c r="D71" s="9"/>
      <c r="E71" s="9"/>
      <c r="F71" s="9"/>
      <c r="G71" s="9"/>
      <c r="H71" s="287"/>
      <c r="I71" s="287"/>
      <c r="J71" s="145"/>
      <c r="K71" s="287"/>
      <c r="L71" s="287"/>
      <c r="M71" s="287"/>
      <c r="N71" s="287"/>
      <c r="O71" s="287"/>
      <c r="P71" s="287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9"/>
    </row>
    <row r="72" spans="1:72" s="10" customFormat="1" ht="10.5" hidden="1" customHeight="1" outlineLevel="1" x14ac:dyDescent="0.25">
      <c r="A72" s="123" t="s">
        <v>579</v>
      </c>
      <c r="B72" s="118" t="s">
        <v>530</v>
      </c>
      <c r="C72" s="115"/>
      <c r="D72" s="9"/>
      <c r="E72" s="9"/>
      <c r="F72" s="9"/>
      <c r="G72" s="9"/>
      <c r="H72" s="287"/>
      <c r="I72" s="287"/>
      <c r="J72" s="145"/>
      <c r="K72" s="287"/>
      <c r="L72" s="287"/>
      <c r="M72" s="287"/>
      <c r="N72" s="287"/>
      <c r="O72" s="287"/>
      <c r="P72" s="287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279"/>
      <c r="AK72" s="279"/>
      <c r="AL72" s="279"/>
      <c r="AM72" s="279"/>
      <c r="AN72" s="279"/>
      <c r="AO72" s="279"/>
      <c r="AP72" s="279"/>
      <c r="AQ72" s="279"/>
      <c r="AR72" s="279"/>
      <c r="AS72" s="279"/>
      <c r="AT72" s="279"/>
      <c r="AU72" s="279"/>
      <c r="AV72" s="279"/>
      <c r="AW72" s="279"/>
      <c r="AX72" s="279"/>
      <c r="AY72" s="279"/>
      <c r="AZ72" s="279"/>
      <c r="BA72" s="279"/>
      <c r="BB72" s="279"/>
      <c r="BC72" s="279"/>
      <c r="BD72" s="279"/>
      <c r="BE72" s="279"/>
      <c r="BF72" s="279"/>
      <c r="BG72" s="279"/>
      <c r="BH72" s="279"/>
      <c r="BI72" s="279"/>
      <c r="BJ72" s="279"/>
      <c r="BK72" s="279"/>
      <c r="BL72" s="279"/>
      <c r="BM72" s="279"/>
      <c r="BN72" s="279"/>
      <c r="BO72" s="279"/>
      <c r="BP72" s="279"/>
      <c r="BQ72" s="279"/>
      <c r="BR72" s="279"/>
      <c r="BS72" s="279"/>
      <c r="BT72" s="9"/>
    </row>
    <row r="73" spans="1:72" s="10" customFormat="1" ht="10.5" hidden="1" customHeight="1" outlineLevel="1" x14ac:dyDescent="0.25">
      <c r="A73" s="123" t="s">
        <v>531</v>
      </c>
      <c r="B73" s="118" t="s">
        <v>531</v>
      </c>
      <c r="C73" s="115"/>
      <c r="D73" s="9"/>
      <c r="E73" s="9"/>
      <c r="F73" s="9"/>
      <c r="G73" s="9"/>
      <c r="H73" s="287"/>
      <c r="I73" s="287"/>
      <c r="J73" s="145"/>
      <c r="K73" s="287"/>
      <c r="L73" s="287"/>
      <c r="M73" s="287"/>
      <c r="N73" s="287"/>
      <c r="O73" s="287"/>
      <c r="P73" s="287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79"/>
      <c r="AC73" s="279"/>
      <c r="AD73" s="279"/>
      <c r="AE73" s="279"/>
      <c r="AF73" s="279"/>
      <c r="AG73" s="279"/>
      <c r="AH73" s="279"/>
      <c r="AI73" s="279"/>
      <c r="AJ73" s="279"/>
      <c r="AK73" s="279"/>
      <c r="AL73" s="279"/>
      <c r="AM73" s="279"/>
      <c r="AN73" s="279"/>
      <c r="AO73" s="279"/>
      <c r="AP73" s="279"/>
      <c r="AQ73" s="279"/>
      <c r="AR73" s="279"/>
      <c r="AS73" s="279"/>
      <c r="AT73" s="279"/>
      <c r="AU73" s="279"/>
      <c r="AV73" s="279"/>
      <c r="AW73" s="279"/>
      <c r="AX73" s="279"/>
      <c r="AY73" s="279"/>
      <c r="AZ73" s="279"/>
      <c r="BA73" s="279"/>
      <c r="BB73" s="279"/>
      <c r="BC73" s="279"/>
      <c r="BD73" s="279"/>
      <c r="BE73" s="279"/>
      <c r="BF73" s="279"/>
      <c r="BG73" s="279"/>
      <c r="BH73" s="279"/>
      <c r="BI73" s="279"/>
      <c r="BJ73" s="279"/>
      <c r="BK73" s="279"/>
      <c r="BL73" s="279"/>
      <c r="BM73" s="279"/>
      <c r="BN73" s="279"/>
      <c r="BO73" s="279"/>
      <c r="BP73" s="279"/>
      <c r="BQ73" s="279"/>
      <c r="BR73" s="279"/>
      <c r="BS73" s="279"/>
      <c r="BT73" s="9"/>
    </row>
    <row r="74" spans="1:72" s="137" customFormat="1" ht="21" hidden="1" customHeight="1" outlineLevel="1" x14ac:dyDescent="0.25">
      <c r="A74" s="133" t="s">
        <v>580</v>
      </c>
      <c r="B74" s="134" t="s">
        <v>550</v>
      </c>
      <c r="C74" s="135"/>
      <c r="D74" s="136"/>
      <c r="E74" s="136"/>
      <c r="F74" s="136"/>
      <c r="G74" s="136"/>
      <c r="H74" s="288"/>
      <c r="I74" s="288"/>
      <c r="J74" s="147"/>
      <c r="K74" s="288"/>
      <c r="L74" s="288"/>
      <c r="M74" s="288"/>
      <c r="N74" s="288"/>
      <c r="O74" s="288"/>
      <c r="P74" s="288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36"/>
    </row>
    <row r="75" spans="1:72" s="10" customFormat="1" ht="10.5" hidden="1" customHeight="1" outlineLevel="1" x14ac:dyDescent="0.25">
      <c r="A75" s="123" t="s">
        <v>580</v>
      </c>
      <c r="B75" s="118" t="s">
        <v>530</v>
      </c>
      <c r="C75" s="115"/>
      <c r="D75" s="9"/>
      <c r="E75" s="9"/>
      <c r="F75" s="9"/>
      <c r="G75" s="9"/>
      <c r="H75" s="287"/>
      <c r="I75" s="287"/>
      <c r="J75" s="145"/>
      <c r="K75" s="287"/>
      <c r="L75" s="287"/>
      <c r="M75" s="287"/>
      <c r="N75" s="287"/>
      <c r="O75" s="287"/>
      <c r="P75" s="287"/>
      <c r="Q75" s="279"/>
      <c r="R75" s="279"/>
      <c r="S75" s="279"/>
      <c r="T75" s="279"/>
      <c r="U75" s="279"/>
      <c r="V75" s="279"/>
      <c r="W75" s="279"/>
      <c r="X75" s="279"/>
      <c r="Y75" s="279"/>
      <c r="Z75" s="279"/>
      <c r="AA75" s="279"/>
      <c r="AB75" s="279"/>
      <c r="AC75" s="279"/>
      <c r="AD75" s="279"/>
      <c r="AE75" s="279"/>
      <c r="AF75" s="279"/>
      <c r="AG75" s="279"/>
      <c r="AH75" s="279"/>
      <c r="AI75" s="279"/>
      <c r="AJ75" s="279"/>
      <c r="AK75" s="279"/>
      <c r="AL75" s="279"/>
      <c r="AM75" s="279"/>
      <c r="AN75" s="279"/>
      <c r="AO75" s="279"/>
      <c r="AP75" s="279"/>
      <c r="AQ75" s="279"/>
      <c r="AR75" s="279"/>
      <c r="AS75" s="279"/>
      <c r="AT75" s="279"/>
      <c r="AU75" s="279"/>
      <c r="AV75" s="279"/>
      <c r="AW75" s="279"/>
      <c r="AX75" s="279"/>
      <c r="AY75" s="279"/>
      <c r="AZ75" s="279"/>
      <c r="BA75" s="279"/>
      <c r="BB75" s="279"/>
      <c r="BC75" s="279"/>
      <c r="BD75" s="279"/>
      <c r="BE75" s="279"/>
      <c r="BF75" s="279"/>
      <c r="BG75" s="279"/>
      <c r="BH75" s="279"/>
      <c r="BI75" s="279"/>
      <c r="BJ75" s="279"/>
      <c r="BK75" s="279"/>
      <c r="BL75" s="279"/>
      <c r="BM75" s="279"/>
      <c r="BN75" s="279"/>
      <c r="BO75" s="279"/>
      <c r="BP75" s="279"/>
      <c r="BQ75" s="279"/>
      <c r="BR75" s="279"/>
      <c r="BS75" s="279"/>
      <c r="BT75" s="9"/>
    </row>
    <row r="76" spans="1:72" s="10" customFormat="1" ht="10.5" hidden="1" customHeight="1" outlineLevel="1" x14ac:dyDescent="0.25">
      <c r="A76" s="123" t="s">
        <v>580</v>
      </c>
      <c r="B76" s="118" t="s">
        <v>530</v>
      </c>
      <c r="C76" s="115"/>
      <c r="D76" s="9"/>
      <c r="E76" s="9"/>
      <c r="F76" s="9"/>
      <c r="G76" s="9"/>
      <c r="H76" s="287"/>
      <c r="I76" s="287"/>
      <c r="J76" s="145"/>
      <c r="K76" s="287"/>
      <c r="L76" s="287"/>
      <c r="M76" s="287"/>
      <c r="N76" s="287"/>
      <c r="O76" s="287"/>
      <c r="P76" s="287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/>
      <c r="AX76" s="279"/>
      <c r="AY76" s="279"/>
      <c r="AZ76" s="279"/>
      <c r="BA76" s="279"/>
      <c r="BB76" s="279"/>
      <c r="BC76" s="279"/>
      <c r="BD76" s="279"/>
      <c r="BE76" s="279"/>
      <c r="BF76" s="279"/>
      <c r="BG76" s="279"/>
      <c r="BH76" s="279"/>
      <c r="BI76" s="279"/>
      <c r="BJ76" s="279"/>
      <c r="BK76" s="279"/>
      <c r="BL76" s="279"/>
      <c r="BM76" s="279"/>
      <c r="BN76" s="279"/>
      <c r="BO76" s="279"/>
      <c r="BP76" s="279"/>
      <c r="BQ76" s="279"/>
      <c r="BR76" s="279"/>
      <c r="BS76" s="279"/>
      <c r="BT76" s="9"/>
    </row>
    <row r="77" spans="1:72" s="10" customFormat="1" ht="10.5" hidden="1" customHeight="1" outlineLevel="1" x14ac:dyDescent="0.25">
      <c r="A77" s="121" t="s">
        <v>531</v>
      </c>
      <c r="B77" s="118" t="s">
        <v>531</v>
      </c>
      <c r="C77" s="115"/>
      <c r="D77" s="9"/>
      <c r="E77" s="9"/>
      <c r="F77" s="9"/>
      <c r="G77" s="9"/>
      <c r="H77" s="287"/>
      <c r="I77" s="287"/>
      <c r="J77" s="145"/>
      <c r="K77" s="287"/>
      <c r="L77" s="287"/>
      <c r="M77" s="287"/>
      <c r="N77" s="287"/>
      <c r="O77" s="287"/>
      <c r="P77" s="287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  <c r="AJ77" s="279"/>
      <c r="AK77" s="279"/>
      <c r="AL77" s="279"/>
      <c r="AM77" s="279"/>
      <c r="AN77" s="279"/>
      <c r="AO77" s="279"/>
      <c r="AP77" s="279"/>
      <c r="AQ77" s="279"/>
      <c r="AR77" s="279"/>
      <c r="AS77" s="279"/>
      <c r="AT77" s="279"/>
      <c r="AU77" s="279"/>
      <c r="AV77" s="279"/>
      <c r="AW77" s="279"/>
      <c r="AX77" s="279"/>
      <c r="AY77" s="279"/>
      <c r="AZ77" s="279"/>
      <c r="BA77" s="279"/>
      <c r="BB77" s="279"/>
      <c r="BC77" s="279"/>
      <c r="BD77" s="279"/>
      <c r="BE77" s="279"/>
      <c r="BF77" s="279"/>
      <c r="BG77" s="279"/>
      <c r="BH77" s="279"/>
      <c r="BI77" s="279"/>
      <c r="BJ77" s="279"/>
      <c r="BK77" s="279"/>
      <c r="BL77" s="279"/>
      <c r="BM77" s="279"/>
      <c r="BN77" s="279"/>
      <c r="BO77" s="279"/>
      <c r="BP77" s="279"/>
      <c r="BQ77" s="279"/>
      <c r="BR77" s="279"/>
      <c r="BS77" s="279"/>
      <c r="BT77" s="9"/>
    </row>
    <row r="78" spans="1:72" s="137" customFormat="1" ht="21" hidden="1" customHeight="1" outlineLevel="1" x14ac:dyDescent="0.25">
      <c r="A78" s="133" t="s">
        <v>581</v>
      </c>
      <c r="B78" s="134" t="s">
        <v>551</v>
      </c>
      <c r="C78" s="135"/>
      <c r="D78" s="136"/>
      <c r="E78" s="136"/>
      <c r="F78" s="136"/>
      <c r="G78" s="136"/>
      <c r="H78" s="288"/>
      <c r="I78" s="288"/>
      <c r="J78" s="147"/>
      <c r="K78" s="288"/>
      <c r="L78" s="288"/>
      <c r="M78" s="288"/>
      <c r="N78" s="288"/>
      <c r="O78" s="288"/>
      <c r="P78" s="288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36"/>
    </row>
    <row r="79" spans="1:72" s="10" customFormat="1" ht="10.5" hidden="1" customHeight="1" outlineLevel="1" x14ac:dyDescent="0.25">
      <c r="A79" s="123" t="s">
        <v>581</v>
      </c>
      <c r="B79" s="118" t="s">
        <v>530</v>
      </c>
      <c r="C79" s="115"/>
      <c r="D79" s="9"/>
      <c r="E79" s="9"/>
      <c r="F79" s="9"/>
      <c r="G79" s="9"/>
      <c r="H79" s="287"/>
      <c r="I79" s="287"/>
      <c r="J79" s="145"/>
      <c r="K79" s="287"/>
      <c r="L79" s="287"/>
      <c r="M79" s="287"/>
      <c r="N79" s="287"/>
      <c r="O79" s="287"/>
      <c r="P79" s="287"/>
      <c r="Q79" s="279"/>
      <c r="R79" s="279"/>
      <c r="S79" s="279"/>
      <c r="T79" s="279"/>
      <c r="U79" s="279"/>
      <c r="V79" s="279"/>
      <c r="W79" s="279"/>
      <c r="X79" s="279"/>
      <c r="Y79" s="279"/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  <c r="AJ79" s="279"/>
      <c r="AK79" s="279"/>
      <c r="AL79" s="279"/>
      <c r="AM79" s="279"/>
      <c r="AN79" s="279"/>
      <c r="AO79" s="279"/>
      <c r="AP79" s="279"/>
      <c r="AQ79" s="279"/>
      <c r="AR79" s="279"/>
      <c r="AS79" s="279"/>
      <c r="AT79" s="279"/>
      <c r="AU79" s="279"/>
      <c r="AV79" s="279"/>
      <c r="AW79" s="279"/>
      <c r="AX79" s="279"/>
      <c r="AY79" s="279"/>
      <c r="AZ79" s="279"/>
      <c r="BA79" s="279"/>
      <c r="BB79" s="279"/>
      <c r="BC79" s="279"/>
      <c r="BD79" s="279"/>
      <c r="BE79" s="279"/>
      <c r="BF79" s="279"/>
      <c r="BG79" s="279"/>
      <c r="BH79" s="279"/>
      <c r="BI79" s="279"/>
      <c r="BJ79" s="279"/>
      <c r="BK79" s="279"/>
      <c r="BL79" s="279"/>
      <c r="BM79" s="279"/>
      <c r="BN79" s="279"/>
      <c r="BO79" s="279"/>
      <c r="BP79" s="279"/>
      <c r="BQ79" s="279"/>
      <c r="BR79" s="279"/>
      <c r="BS79" s="279"/>
      <c r="BT79" s="9"/>
    </row>
    <row r="80" spans="1:72" s="10" customFormat="1" ht="10.5" hidden="1" customHeight="1" outlineLevel="1" x14ac:dyDescent="0.25">
      <c r="A80" s="123" t="s">
        <v>581</v>
      </c>
      <c r="B80" s="118" t="s">
        <v>530</v>
      </c>
      <c r="C80" s="115"/>
      <c r="D80" s="9"/>
      <c r="E80" s="9"/>
      <c r="F80" s="9"/>
      <c r="G80" s="9"/>
      <c r="H80" s="287"/>
      <c r="I80" s="287"/>
      <c r="J80" s="145"/>
      <c r="K80" s="287"/>
      <c r="L80" s="287"/>
      <c r="M80" s="287"/>
      <c r="N80" s="287"/>
      <c r="O80" s="287"/>
      <c r="P80" s="287"/>
      <c r="Q80" s="279"/>
      <c r="R80" s="279"/>
      <c r="S80" s="279"/>
      <c r="T80" s="279"/>
      <c r="U80" s="279"/>
      <c r="V80" s="279"/>
      <c r="W80" s="279"/>
      <c r="X80" s="279"/>
      <c r="Y80" s="279"/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  <c r="AJ80" s="279"/>
      <c r="AK80" s="279"/>
      <c r="AL80" s="279"/>
      <c r="AM80" s="279"/>
      <c r="AN80" s="279"/>
      <c r="AO80" s="279"/>
      <c r="AP80" s="279"/>
      <c r="AQ80" s="279"/>
      <c r="AR80" s="279"/>
      <c r="AS80" s="279"/>
      <c r="AT80" s="279"/>
      <c r="AU80" s="279"/>
      <c r="AV80" s="279"/>
      <c r="AW80" s="279"/>
      <c r="AX80" s="279"/>
      <c r="AY80" s="279"/>
      <c r="AZ80" s="279"/>
      <c r="BA80" s="279"/>
      <c r="BB80" s="279"/>
      <c r="BC80" s="279"/>
      <c r="BD80" s="279"/>
      <c r="BE80" s="279"/>
      <c r="BF80" s="279"/>
      <c r="BG80" s="279"/>
      <c r="BH80" s="279"/>
      <c r="BI80" s="279"/>
      <c r="BJ80" s="279"/>
      <c r="BK80" s="279"/>
      <c r="BL80" s="279"/>
      <c r="BM80" s="279"/>
      <c r="BN80" s="279"/>
      <c r="BO80" s="279"/>
      <c r="BP80" s="279"/>
      <c r="BQ80" s="279"/>
      <c r="BR80" s="279"/>
      <c r="BS80" s="279"/>
      <c r="BT80" s="9"/>
    </row>
    <row r="81" spans="1:72" s="10" customFormat="1" ht="10.5" hidden="1" customHeight="1" outlineLevel="1" x14ac:dyDescent="0.25">
      <c r="A81" s="121" t="s">
        <v>531</v>
      </c>
      <c r="B81" s="118" t="s">
        <v>531</v>
      </c>
      <c r="C81" s="115"/>
      <c r="D81" s="9"/>
      <c r="E81" s="9"/>
      <c r="F81" s="9"/>
      <c r="G81" s="9"/>
      <c r="H81" s="287"/>
      <c r="I81" s="287"/>
      <c r="J81" s="145"/>
      <c r="K81" s="287"/>
      <c r="L81" s="287"/>
      <c r="M81" s="287"/>
      <c r="N81" s="287"/>
      <c r="O81" s="287"/>
      <c r="P81" s="287"/>
      <c r="Q81" s="279"/>
      <c r="R81" s="279"/>
      <c r="S81" s="279"/>
      <c r="T81" s="279"/>
      <c r="U81" s="279"/>
      <c r="V81" s="279"/>
      <c r="W81" s="279"/>
      <c r="X81" s="279"/>
      <c r="Y81" s="279"/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279"/>
      <c r="AL81" s="279"/>
      <c r="AM81" s="279"/>
      <c r="AN81" s="279"/>
      <c r="AO81" s="279"/>
      <c r="AP81" s="279"/>
      <c r="AQ81" s="279"/>
      <c r="AR81" s="279"/>
      <c r="AS81" s="279"/>
      <c r="AT81" s="279"/>
      <c r="AU81" s="279"/>
      <c r="AV81" s="279"/>
      <c r="AW81" s="279"/>
      <c r="AX81" s="279"/>
      <c r="AY81" s="279"/>
      <c r="AZ81" s="279"/>
      <c r="BA81" s="279"/>
      <c r="BB81" s="279"/>
      <c r="BC81" s="279"/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  <c r="BN81" s="279"/>
      <c r="BO81" s="279"/>
      <c r="BP81" s="279"/>
      <c r="BQ81" s="279"/>
      <c r="BR81" s="279"/>
      <c r="BS81" s="279"/>
      <c r="BT81" s="9"/>
    </row>
    <row r="82" spans="1:72" s="137" customFormat="1" ht="21" hidden="1" customHeight="1" outlineLevel="1" x14ac:dyDescent="0.25">
      <c r="A82" s="133" t="s">
        <v>582</v>
      </c>
      <c r="B82" s="134" t="s">
        <v>552</v>
      </c>
      <c r="C82" s="135"/>
      <c r="D82" s="136"/>
      <c r="E82" s="136"/>
      <c r="F82" s="136"/>
      <c r="G82" s="136"/>
      <c r="H82" s="288"/>
      <c r="I82" s="288"/>
      <c r="J82" s="147"/>
      <c r="K82" s="288"/>
      <c r="L82" s="288"/>
      <c r="M82" s="288"/>
      <c r="N82" s="288"/>
      <c r="O82" s="288"/>
      <c r="P82" s="288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36"/>
    </row>
    <row r="83" spans="1:72" s="10" customFormat="1" ht="10.5" hidden="1" customHeight="1" outlineLevel="1" x14ac:dyDescent="0.25">
      <c r="A83" s="123" t="s">
        <v>582</v>
      </c>
      <c r="B83" s="118" t="s">
        <v>530</v>
      </c>
      <c r="C83" s="115"/>
      <c r="D83" s="9"/>
      <c r="E83" s="9"/>
      <c r="F83" s="9"/>
      <c r="G83" s="9"/>
      <c r="H83" s="287"/>
      <c r="I83" s="287"/>
      <c r="J83" s="145"/>
      <c r="K83" s="287"/>
      <c r="L83" s="287"/>
      <c r="M83" s="287"/>
      <c r="N83" s="287"/>
      <c r="O83" s="287"/>
      <c r="P83" s="287"/>
      <c r="Q83" s="279"/>
      <c r="R83" s="279"/>
      <c r="S83" s="279"/>
      <c r="T83" s="279"/>
      <c r="U83" s="279"/>
      <c r="V83" s="279"/>
      <c r="W83" s="279"/>
      <c r="X83" s="279"/>
      <c r="Y83" s="279"/>
      <c r="Z83" s="279"/>
      <c r="AA83" s="279"/>
      <c r="AB83" s="279"/>
      <c r="AC83" s="279"/>
      <c r="AD83" s="279"/>
      <c r="AE83" s="279"/>
      <c r="AF83" s="279"/>
      <c r="AG83" s="279"/>
      <c r="AH83" s="279"/>
      <c r="AI83" s="279"/>
      <c r="AJ83" s="279"/>
      <c r="AK83" s="279"/>
      <c r="AL83" s="279"/>
      <c r="AM83" s="279"/>
      <c r="AN83" s="279"/>
      <c r="AO83" s="279"/>
      <c r="AP83" s="279"/>
      <c r="AQ83" s="279"/>
      <c r="AR83" s="279"/>
      <c r="AS83" s="279"/>
      <c r="AT83" s="279"/>
      <c r="AU83" s="279"/>
      <c r="AV83" s="279"/>
      <c r="AW83" s="279"/>
      <c r="AX83" s="279"/>
      <c r="AY83" s="279"/>
      <c r="AZ83" s="279"/>
      <c r="BA83" s="279"/>
      <c r="BB83" s="279"/>
      <c r="BC83" s="279"/>
      <c r="BD83" s="279"/>
      <c r="BE83" s="279"/>
      <c r="BF83" s="279"/>
      <c r="BG83" s="279"/>
      <c r="BH83" s="279"/>
      <c r="BI83" s="279"/>
      <c r="BJ83" s="279"/>
      <c r="BK83" s="279"/>
      <c r="BL83" s="279"/>
      <c r="BM83" s="279"/>
      <c r="BN83" s="279"/>
      <c r="BO83" s="279"/>
      <c r="BP83" s="279"/>
      <c r="BQ83" s="279"/>
      <c r="BR83" s="279"/>
      <c r="BS83" s="279"/>
      <c r="BT83" s="9"/>
    </row>
    <row r="84" spans="1:72" s="10" customFormat="1" ht="10.5" hidden="1" customHeight="1" outlineLevel="1" x14ac:dyDescent="0.25">
      <c r="A84" s="123" t="s">
        <v>582</v>
      </c>
      <c r="B84" s="118" t="s">
        <v>530</v>
      </c>
      <c r="C84" s="115"/>
      <c r="D84" s="9"/>
      <c r="E84" s="9"/>
      <c r="F84" s="9"/>
      <c r="G84" s="9"/>
      <c r="H84" s="287"/>
      <c r="I84" s="287"/>
      <c r="J84" s="145"/>
      <c r="K84" s="287"/>
      <c r="L84" s="287"/>
      <c r="M84" s="287"/>
      <c r="N84" s="287"/>
      <c r="O84" s="287"/>
      <c r="P84" s="287"/>
      <c r="Q84" s="279"/>
      <c r="R84" s="279"/>
      <c r="S84" s="279"/>
      <c r="T84" s="279"/>
      <c r="U84" s="279"/>
      <c r="V84" s="279"/>
      <c r="W84" s="279"/>
      <c r="X84" s="279"/>
      <c r="Y84" s="279"/>
      <c r="Z84" s="279"/>
      <c r="AA84" s="279"/>
      <c r="AB84" s="279"/>
      <c r="AC84" s="279"/>
      <c r="AD84" s="279"/>
      <c r="AE84" s="279"/>
      <c r="AF84" s="279"/>
      <c r="AG84" s="279"/>
      <c r="AH84" s="279"/>
      <c r="AI84" s="279"/>
      <c r="AJ84" s="279"/>
      <c r="AK84" s="279"/>
      <c r="AL84" s="279"/>
      <c r="AM84" s="279"/>
      <c r="AN84" s="279"/>
      <c r="AO84" s="279"/>
      <c r="AP84" s="279"/>
      <c r="AQ84" s="279"/>
      <c r="AR84" s="279"/>
      <c r="AS84" s="279"/>
      <c r="AT84" s="279"/>
      <c r="AU84" s="279"/>
      <c r="AV84" s="279"/>
      <c r="AW84" s="279"/>
      <c r="AX84" s="279"/>
      <c r="AY84" s="279"/>
      <c r="AZ84" s="279"/>
      <c r="BA84" s="279"/>
      <c r="BB84" s="279"/>
      <c r="BC84" s="279"/>
      <c r="BD84" s="279"/>
      <c r="BE84" s="279"/>
      <c r="BF84" s="279"/>
      <c r="BG84" s="279"/>
      <c r="BH84" s="279"/>
      <c r="BI84" s="279"/>
      <c r="BJ84" s="279"/>
      <c r="BK84" s="279"/>
      <c r="BL84" s="279"/>
      <c r="BM84" s="279"/>
      <c r="BN84" s="279"/>
      <c r="BO84" s="279"/>
      <c r="BP84" s="279"/>
      <c r="BQ84" s="279"/>
      <c r="BR84" s="279"/>
      <c r="BS84" s="279"/>
      <c r="BT84" s="9"/>
    </row>
    <row r="85" spans="1:72" s="10" customFormat="1" ht="10.5" hidden="1" customHeight="1" outlineLevel="1" x14ac:dyDescent="0.25">
      <c r="A85" s="121" t="s">
        <v>531</v>
      </c>
      <c r="B85" s="118" t="s">
        <v>531</v>
      </c>
      <c r="C85" s="115"/>
      <c r="D85" s="9"/>
      <c r="E85" s="9"/>
      <c r="F85" s="9"/>
      <c r="G85" s="9"/>
      <c r="H85" s="287"/>
      <c r="I85" s="287"/>
      <c r="J85" s="145"/>
      <c r="K85" s="287"/>
      <c r="L85" s="287"/>
      <c r="M85" s="287"/>
      <c r="N85" s="287"/>
      <c r="O85" s="287"/>
      <c r="P85" s="287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  <c r="AG85" s="279"/>
      <c r="AH85" s="279"/>
      <c r="AI85" s="279"/>
      <c r="AJ85" s="279"/>
      <c r="AK85" s="279"/>
      <c r="AL85" s="279"/>
      <c r="AM85" s="279"/>
      <c r="AN85" s="279"/>
      <c r="AO85" s="279"/>
      <c r="AP85" s="279"/>
      <c r="AQ85" s="279"/>
      <c r="AR85" s="279"/>
      <c r="AS85" s="279"/>
      <c r="AT85" s="279"/>
      <c r="AU85" s="279"/>
      <c r="AV85" s="279"/>
      <c r="AW85" s="279"/>
      <c r="AX85" s="279"/>
      <c r="AY85" s="279"/>
      <c r="AZ85" s="279"/>
      <c r="BA85" s="279"/>
      <c r="BB85" s="279"/>
      <c r="BC85" s="279"/>
      <c r="BD85" s="279"/>
      <c r="BE85" s="279"/>
      <c r="BF85" s="279"/>
      <c r="BG85" s="279"/>
      <c r="BH85" s="279"/>
      <c r="BI85" s="279"/>
      <c r="BJ85" s="279"/>
      <c r="BK85" s="279"/>
      <c r="BL85" s="279"/>
      <c r="BM85" s="279"/>
      <c r="BN85" s="279"/>
      <c r="BO85" s="279"/>
      <c r="BP85" s="279"/>
      <c r="BQ85" s="279"/>
      <c r="BR85" s="279"/>
      <c r="BS85" s="279"/>
      <c r="BT85" s="9"/>
    </row>
    <row r="86" spans="1:72" s="132" customFormat="1" ht="18" collapsed="1" x14ac:dyDescent="0.25">
      <c r="A86" s="129" t="s">
        <v>583</v>
      </c>
      <c r="B86" s="130" t="s">
        <v>553</v>
      </c>
      <c r="C86" s="161" t="s">
        <v>1281</v>
      </c>
      <c r="D86" s="131"/>
      <c r="E86" s="131"/>
      <c r="F86" s="131"/>
      <c r="G86" s="131"/>
      <c r="H86" s="251">
        <f>H87+H132+H136+H140</f>
        <v>95.990637808000031</v>
      </c>
      <c r="I86" s="251">
        <f>I87+I132+I136+I140</f>
        <v>92.230121999999966</v>
      </c>
      <c r="J86" s="146"/>
      <c r="K86" s="251">
        <f>K87+K132+K136+K140</f>
        <v>0</v>
      </c>
      <c r="L86" s="251">
        <f>L87+L132+L136+L140</f>
        <v>0</v>
      </c>
      <c r="M86" s="251"/>
      <c r="N86" s="251">
        <f>N87+N132+N136+N140</f>
        <v>0</v>
      </c>
      <c r="O86" s="566">
        <f>O87+O132+O136+O140</f>
        <v>0</v>
      </c>
      <c r="P86" s="567"/>
      <c r="Q86" s="253">
        <f t="shared" ref="Q86:AV86" si="22">Q87+Q132+Q136+Q140</f>
        <v>95.990637808000031</v>
      </c>
      <c r="R86" s="253">
        <f t="shared" si="22"/>
        <v>0</v>
      </c>
      <c r="S86" s="253">
        <f t="shared" si="22"/>
        <v>0</v>
      </c>
      <c r="T86" s="253">
        <f t="shared" si="22"/>
        <v>0</v>
      </c>
      <c r="U86" s="253">
        <f t="shared" si="22"/>
        <v>0</v>
      </c>
      <c r="V86" s="253">
        <f t="shared" si="22"/>
        <v>0</v>
      </c>
      <c r="W86" s="253">
        <f t="shared" si="22"/>
        <v>0</v>
      </c>
      <c r="X86" s="253">
        <f t="shared" si="22"/>
        <v>0</v>
      </c>
      <c r="Y86" s="253">
        <f t="shared" si="22"/>
        <v>0</v>
      </c>
      <c r="Z86" s="253">
        <f t="shared" si="22"/>
        <v>0</v>
      </c>
      <c r="AA86" s="253">
        <f t="shared" si="22"/>
        <v>0</v>
      </c>
      <c r="AB86" s="253">
        <f t="shared" si="22"/>
        <v>0</v>
      </c>
      <c r="AC86" s="253">
        <f t="shared" si="22"/>
        <v>0</v>
      </c>
      <c r="AD86" s="253">
        <f t="shared" si="22"/>
        <v>0</v>
      </c>
      <c r="AE86" s="253">
        <f t="shared" si="22"/>
        <v>0</v>
      </c>
      <c r="AF86" s="253">
        <f t="shared" si="22"/>
        <v>4.5</v>
      </c>
      <c r="AG86" s="253">
        <f t="shared" si="22"/>
        <v>0</v>
      </c>
      <c r="AH86" s="253">
        <f t="shared" si="22"/>
        <v>0</v>
      </c>
      <c r="AI86" s="253">
        <f t="shared" si="22"/>
        <v>0</v>
      </c>
      <c r="AJ86" s="253">
        <f t="shared" si="22"/>
        <v>4.5</v>
      </c>
      <c r="AK86" s="253">
        <f t="shared" si="22"/>
        <v>0</v>
      </c>
      <c r="AL86" s="253">
        <f t="shared" si="22"/>
        <v>0</v>
      </c>
      <c r="AM86" s="253">
        <f t="shared" si="22"/>
        <v>0</v>
      </c>
      <c r="AN86" s="253">
        <f t="shared" si="22"/>
        <v>0</v>
      </c>
      <c r="AO86" s="253">
        <f t="shared" si="22"/>
        <v>0</v>
      </c>
      <c r="AP86" s="253">
        <f t="shared" si="22"/>
        <v>57.793140346666668</v>
      </c>
      <c r="AQ86" s="253">
        <f t="shared" si="22"/>
        <v>0</v>
      </c>
      <c r="AR86" s="253">
        <f t="shared" si="22"/>
        <v>0</v>
      </c>
      <c r="AS86" s="253">
        <f t="shared" si="22"/>
        <v>35.763617066666683</v>
      </c>
      <c r="AT86" s="253">
        <f t="shared" si="22"/>
        <v>22.029523279999999</v>
      </c>
      <c r="AU86" s="253">
        <f t="shared" si="22"/>
        <v>0</v>
      </c>
      <c r="AV86" s="253">
        <f t="shared" si="22"/>
        <v>0</v>
      </c>
      <c r="AW86" s="253">
        <f t="shared" ref="AW86:BS86" si="23">AW87+AW132+AW136+AW140</f>
        <v>0</v>
      </c>
      <c r="AX86" s="253">
        <f t="shared" si="23"/>
        <v>0</v>
      </c>
      <c r="AY86" s="253">
        <f t="shared" si="23"/>
        <v>0</v>
      </c>
      <c r="AZ86" s="253">
        <f t="shared" si="23"/>
        <v>33.697497461333342</v>
      </c>
      <c r="BA86" s="253">
        <f t="shared" si="23"/>
        <v>0</v>
      </c>
      <c r="BB86" s="253">
        <f t="shared" si="23"/>
        <v>0</v>
      </c>
      <c r="BC86" s="253">
        <f t="shared" si="23"/>
        <v>15.501595546666668</v>
      </c>
      <c r="BD86" s="253">
        <f t="shared" si="23"/>
        <v>18.195901914666667</v>
      </c>
      <c r="BE86" s="253">
        <f t="shared" si="23"/>
        <v>0</v>
      </c>
      <c r="BF86" s="253">
        <f t="shared" si="23"/>
        <v>0</v>
      </c>
      <c r="BG86" s="253">
        <f t="shared" si="23"/>
        <v>0</v>
      </c>
      <c r="BH86" s="253">
        <f t="shared" si="23"/>
        <v>0</v>
      </c>
      <c r="BI86" s="253">
        <f t="shared" si="23"/>
        <v>0</v>
      </c>
      <c r="BJ86" s="253">
        <f t="shared" si="23"/>
        <v>95.990637808000031</v>
      </c>
      <c r="BK86" s="253">
        <f t="shared" si="23"/>
        <v>0</v>
      </c>
      <c r="BL86" s="253">
        <f t="shared" si="23"/>
        <v>0</v>
      </c>
      <c r="BM86" s="253">
        <f t="shared" si="23"/>
        <v>51.26521261333334</v>
      </c>
      <c r="BN86" s="253">
        <f t="shared" si="23"/>
        <v>44.72542519466667</v>
      </c>
      <c r="BO86" s="253">
        <f t="shared" si="23"/>
        <v>0</v>
      </c>
      <c r="BP86" s="253">
        <f t="shared" si="23"/>
        <v>0</v>
      </c>
      <c r="BQ86" s="253">
        <f t="shared" si="23"/>
        <v>0</v>
      </c>
      <c r="BR86" s="253">
        <f t="shared" si="23"/>
        <v>0</v>
      </c>
      <c r="BS86" s="253">
        <f t="shared" si="23"/>
        <v>0</v>
      </c>
      <c r="BT86" s="131"/>
    </row>
    <row r="87" spans="1:72" s="137" customFormat="1" ht="21" customHeight="1" x14ac:dyDescent="0.25">
      <c r="A87" s="133" t="s">
        <v>584</v>
      </c>
      <c r="B87" s="134" t="s">
        <v>554</v>
      </c>
      <c r="C87" s="135" t="s">
        <v>1281</v>
      </c>
      <c r="D87" s="136"/>
      <c r="E87" s="136"/>
      <c r="F87" s="136"/>
      <c r="G87" s="136"/>
      <c r="H87" s="288">
        <f>SUM(H88:H131)</f>
        <v>95.990637808000031</v>
      </c>
      <c r="I87" s="288">
        <f>SUM(I88:I131)</f>
        <v>92.230121999999966</v>
      </c>
      <c r="J87" s="143"/>
      <c r="K87" s="288">
        <f>SUM(K88:K131)</f>
        <v>0</v>
      </c>
      <c r="L87" s="288">
        <f>SUM(L88:L131)</f>
        <v>0</v>
      </c>
      <c r="M87" s="288"/>
      <c r="N87" s="288">
        <f>SUM(N88:N131)</f>
        <v>0</v>
      </c>
      <c r="O87" s="564">
        <f>SUM(O88:O131)</f>
        <v>0</v>
      </c>
      <c r="P87" s="565"/>
      <c r="Q87" s="143">
        <f t="shared" ref="Q87:AV87" si="24">SUM(Q88:Q131)</f>
        <v>95.990637808000031</v>
      </c>
      <c r="R87" s="143">
        <f t="shared" si="24"/>
        <v>0</v>
      </c>
      <c r="S87" s="143">
        <f t="shared" si="24"/>
        <v>0</v>
      </c>
      <c r="T87" s="143">
        <f t="shared" si="24"/>
        <v>0</v>
      </c>
      <c r="U87" s="143">
        <f t="shared" si="24"/>
        <v>0</v>
      </c>
      <c r="V87" s="143">
        <f t="shared" si="24"/>
        <v>0</v>
      </c>
      <c r="W87" s="143">
        <f t="shared" si="24"/>
        <v>0</v>
      </c>
      <c r="X87" s="143">
        <f t="shared" si="24"/>
        <v>0</v>
      </c>
      <c r="Y87" s="143">
        <f t="shared" si="24"/>
        <v>0</v>
      </c>
      <c r="Z87" s="143">
        <f t="shared" si="24"/>
        <v>0</v>
      </c>
      <c r="AA87" s="143">
        <f t="shared" si="24"/>
        <v>0</v>
      </c>
      <c r="AB87" s="143">
        <f t="shared" si="24"/>
        <v>0</v>
      </c>
      <c r="AC87" s="143">
        <f t="shared" si="24"/>
        <v>0</v>
      </c>
      <c r="AD87" s="143">
        <f t="shared" si="24"/>
        <v>0</v>
      </c>
      <c r="AE87" s="143">
        <f t="shared" si="24"/>
        <v>0</v>
      </c>
      <c r="AF87" s="143">
        <f t="shared" si="24"/>
        <v>4.5</v>
      </c>
      <c r="AG87" s="143">
        <f t="shared" si="24"/>
        <v>0</v>
      </c>
      <c r="AH87" s="143">
        <f t="shared" si="24"/>
        <v>0</v>
      </c>
      <c r="AI87" s="143">
        <f t="shared" si="24"/>
        <v>0</v>
      </c>
      <c r="AJ87" s="143">
        <f t="shared" si="24"/>
        <v>4.5</v>
      </c>
      <c r="AK87" s="143">
        <f t="shared" si="24"/>
        <v>0</v>
      </c>
      <c r="AL87" s="143">
        <f t="shared" si="24"/>
        <v>0</v>
      </c>
      <c r="AM87" s="143">
        <f t="shared" si="24"/>
        <v>0</v>
      </c>
      <c r="AN87" s="143">
        <f t="shared" si="24"/>
        <v>0</v>
      </c>
      <c r="AO87" s="143">
        <f t="shared" si="24"/>
        <v>0</v>
      </c>
      <c r="AP87" s="143">
        <f t="shared" si="24"/>
        <v>57.793140346666668</v>
      </c>
      <c r="AQ87" s="143">
        <f t="shared" si="24"/>
        <v>0</v>
      </c>
      <c r="AR87" s="143">
        <f t="shared" si="24"/>
        <v>0</v>
      </c>
      <c r="AS87" s="143">
        <f t="shared" si="24"/>
        <v>35.763617066666683</v>
      </c>
      <c r="AT87" s="143">
        <f t="shared" si="24"/>
        <v>22.029523279999999</v>
      </c>
      <c r="AU87" s="143">
        <f t="shared" si="24"/>
        <v>0</v>
      </c>
      <c r="AV87" s="143">
        <f t="shared" si="24"/>
        <v>0</v>
      </c>
      <c r="AW87" s="143">
        <f t="shared" ref="AW87:BS87" si="25">SUM(AW88:AW131)</f>
        <v>0</v>
      </c>
      <c r="AX87" s="143">
        <f t="shared" si="25"/>
        <v>0</v>
      </c>
      <c r="AY87" s="143">
        <f t="shared" si="25"/>
        <v>0</v>
      </c>
      <c r="AZ87" s="143">
        <f t="shared" si="25"/>
        <v>33.697497461333342</v>
      </c>
      <c r="BA87" s="143">
        <f t="shared" si="25"/>
        <v>0</v>
      </c>
      <c r="BB87" s="143">
        <f t="shared" si="25"/>
        <v>0</v>
      </c>
      <c r="BC87" s="143">
        <f t="shared" si="25"/>
        <v>15.501595546666668</v>
      </c>
      <c r="BD87" s="143">
        <f t="shared" si="25"/>
        <v>18.195901914666667</v>
      </c>
      <c r="BE87" s="143">
        <f t="shared" si="25"/>
        <v>0</v>
      </c>
      <c r="BF87" s="143">
        <f t="shared" si="25"/>
        <v>0</v>
      </c>
      <c r="BG87" s="143">
        <f t="shared" si="25"/>
        <v>0</v>
      </c>
      <c r="BH87" s="143">
        <f t="shared" si="25"/>
        <v>0</v>
      </c>
      <c r="BI87" s="143">
        <f t="shared" si="25"/>
        <v>0</v>
      </c>
      <c r="BJ87" s="143">
        <f t="shared" si="25"/>
        <v>95.990637808000031</v>
      </c>
      <c r="BK87" s="143">
        <f t="shared" si="25"/>
        <v>0</v>
      </c>
      <c r="BL87" s="143">
        <f t="shared" si="25"/>
        <v>0</v>
      </c>
      <c r="BM87" s="143">
        <f t="shared" si="25"/>
        <v>51.26521261333334</v>
      </c>
      <c r="BN87" s="143">
        <f t="shared" si="25"/>
        <v>44.72542519466667</v>
      </c>
      <c r="BO87" s="143">
        <f t="shared" si="25"/>
        <v>0</v>
      </c>
      <c r="BP87" s="143">
        <f t="shared" si="25"/>
        <v>0</v>
      </c>
      <c r="BQ87" s="143">
        <f t="shared" si="25"/>
        <v>0</v>
      </c>
      <c r="BR87" s="143">
        <f t="shared" si="25"/>
        <v>0</v>
      </c>
      <c r="BS87" s="143">
        <f t="shared" si="25"/>
        <v>0</v>
      </c>
      <c r="BT87" s="136"/>
    </row>
    <row r="88" spans="1:72" s="10" customFormat="1" ht="17.25" customHeight="1" x14ac:dyDescent="0.25">
      <c r="A88" s="123" t="s">
        <v>610</v>
      </c>
      <c r="B88" s="118" t="str">
        <f>Мероприятия!D5</f>
        <v>Установка Li-ion источника бесперебойного питания в д. Снопа</v>
      </c>
      <c r="C88" s="438" t="str">
        <f>Мероприятия!E5</f>
        <v>K_ЗР.1</v>
      </c>
      <c r="D88" s="9" t="s">
        <v>1583</v>
      </c>
      <c r="E88" s="9">
        <f>Мероприятия!F5</f>
        <v>2020</v>
      </c>
      <c r="F88" s="9">
        <f>Мероприятия!G5</f>
        <v>2021</v>
      </c>
      <c r="G88" s="9"/>
      <c r="H88" s="287">
        <f>Мероприятия!J5</f>
        <v>2.7585375999999995</v>
      </c>
      <c r="I88" s="287">
        <f>Мероприятия!H5</f>
        <v>2.6524399999999999</v>
      </c>
      <c r="J88" s="250">
        <f>Мероприятия!I5</f>
        <v>43891</v>
      </c>
      <c r="K88" s="287"/>
      <c r="L88" s="287"/>
      <c r="M88" s="287"/>
      <c r="N88" s="287"/>
      <c r="O88" s="558"/>
      <c r="P88" s="559"/>
      <c r="Q88" s="279">
        <f>H88</f>
        <v>2.7585375999999995</v>
      </c>
      <c r="R88" s="279"/>
      <c r="S88" s="279"/>
      <c r="T88" s="279"/>
      <c r="U88" s="279"/>
      <c r="V88" s="302"/>
      <c r="W88" s="279"/>
      <c r="X88" s="279"/>
      <c r="Y88" s="279"/>
      <c r="Z88" s="279"/>
      <c r="AA88" s="279"/>
      <c r="AB88" s="279"/>
      <c r="AC88" s="279"/>
      <c r="AD88" s="279"/>
      <c r="AE88" s="279"/>
      <c r="AF88" s="279">
        <f>Мероприятия!K5</f>
        <v>0.5</v>
      </c>
      <c r="AG88" s="279"/>
      <c r="AH88" s="279"/>
      <c r="AI88" s="279"/>
      <c r="AJ88" s="279">
        <f>AF88</f>
        <v>0.5</v>
      </c>
      <c r="AK88" s="279">
        <f>SUM(AL88:AO88)</f>
        <v>0</v>
      </c>
      <c r="AL88" s="279"/>
      <c r="AM88" s="279"/>
      <c r="AN88" s="279"/>
      <c r="AO88" s="279"/>
      <c r="AP88" s="279">
        <f>Мероприятия!L5</f>
        <v>2.2585375999999995</v>
      </c>
      <c r="AQ88" s="279"/>
      <c r="AR88" s="279"/>
      <c r="AS88" s="279"/>
      <c r="AT88" s="279">
        <f>AP88</f>
        <v>2.2585375999999995</v>
      </c>
      <c r="AU88" s="279">
        <f>SUM(AV88:AY88)</f>
        <v>0</v>
      </c>
      <c r="AV88" s="279"/>
      <c r="AW88" s="279"/>
      <c r="AX88" s="279"/>
      <c r="AY88" s="279"/>
      <c r="AZ88" s="279">
        <f>Мероприятия!M5</f>
        <v>0</v>
      </c>
      <c r="BA88" s="279"/>
      <c r="BB88" s="279"/>
      <c r="BC88" s="279"/>
      <c r="BD88" s="279">
        <f>AZ88</f>
        <v>0</v>
      </c>
      <c r="BE88" s="279">
        <f>SUM(BF88:BI88)</f>
        <v>0</v>
      </c>
      <c r="BF88" s="279"/>
      <c r="BG88" s="279"/>
      <c r="BH88" s="279"/>
      <c r="BI88" s="279"/>
      <c r="BJ88" s="279">
        <f>AF88+AP88+AZ88</f>
        <v>2.7585375999999995</v>
      </c>
      <c r="BK88" s="279">
        <f t="shared" ref="BK88" si="26">AG88+AQ88+BA88</f>
        <v>0</v>
      </c>
      <c r="BL88" s="279">
        <f t="shared" ref="BL88" si="27">AH88+AR88+BB88</f>
        <v>0</v>
      </c>
      <c r="BM88" s="279">
        <f t="shared" ref="BM88" si="28">AI88+AS88+BC88</f>
        <v>0</v>
      </c>
      <c r="BN88" s="279">
        <f t="shared" ref="BN88" si="29">AJ88+AT88+BD88</f>
        <v>2.7585375999999995</v>
      </c>
      <c r="BO88" s="279">
        <f t="shared" ref="BO88:BO89" si="30">AK88+AU88+BE88</f>
        <v>0</v>
      </c>
      <c r="BP88" s="279">
        <f t="shared" ref="BP88:BP89" si="31">AL88+AV88+BF88</f>
        <v>0</v>
      </c>
      <c r="BQ88" s="279">
        <f t="shared" ref="BQ88:BQ89" si="32">AM88+AW88+BG88</f>
        <v>0</v>
      </c>
      <c r="BR88" s="279">
        <f t="shared" ref="BR88:BR89" si="33">AN88+AX88+BH88</f>
        <v>0</v>
      </c>
      <c r="BS88" s="279">
        <f t="shared" ref="BS88:BS89" si="34">AO88+AY88+BI88</f>
        <v>0</v>
      </c>
      <c r="BT88" s="9"/>
    </row>
    <row r="89" spans="1:72" s="10" customFormat="1" ht="18.75" customHeight="1" x14ac:dyDescent="0.25">
      <c r="A89" s="123" t="s">
        <v>611</v>
      </c>
      <c r="B89" s="118" t="str">
        <f>Мероприятия!D6</f>
        <v>Установка Li-ion источника бесперебойного питания в д. Вижас</v>
      </c>
      <c r="C89" s="438" t="str">
        <f>Мероприятия!E6</f>
        <v>K_ЗР.2</v>
      </c>
      <c r="D89" s="9" t="s">
        <v>1583</v>
      </c>
      <c r="E89" s="9">
        <f>Мероприятия!F6</f>
        <v>2020</v>
      </c>
      <c r="F89" s="9">
        <f>Мероприятия!G6</f>
        <v>2021</v>
      </c>
      <c r="G89" s="9"/>
      <c r="H89" s="517">
        <f>Мероприятия!J6</f>
        <v>2.7585375999999995</v>
      </c>
      <c r="I89" s="517">
        <f>Мероприятия!H6</f>
        <v>2.6524399999999999</v>
      </c>
      <c r="J89" s="250">
        <f>Мероприятия!I6</f>
        <v>43891</v>
      </c>
      <c r="K89" s="287"/>
      <c r="L89" s="287"/>
      <c r="M89" s="287"/>
      <c r="N89" s="287"/>
      <c r="O89" s="558"/>
      <c r="P89" s="559"/>
      <c r="Q89" s="279">
        <f>H89</f>
        <v>2.7585375999999995</v>
      </c>
      <c r="R89" s="279"/>
      <c r="S89" s="279"/>
      <c r="T89" s="279"/>
      <c r="U89" s="279"/>
      <c r="V89" s="302"/>
      <c r="W89" s="279"/>
      <c r="X89" s="279"/>
      <c r="Y89" s="279"/>
      <c r="Z89" s="279"/>
      <c r="AA89" s="279"/>
      <c r="AB89" s="279"/>
      <c r="AC89" s="279"/>
      <c r="AD89" s="279"/>
      <c r="AE89" s="279"/>
      <c r="AF89" s="279">
        <f>Мероприятия!K6</f>
        <v>0.5</v>
      </c>
      <c r="AG89" s="279"/>
      <c r="AH89" s="279"/>
      <c r="AI89" s="279"/>
      <c r="AJ89" s="279">
        <f t="shared" ref="AJ89:AJ96" si="35">AF89</f>
        <v>0.5</v>
      </c>
      <c r="AK89" s="279">
        <f>SUM(AL89:AO89)</f>
        <v>0</v>
      </c>
      <c r="AL89" s="279"/>
      <c r="AM89" s="279"/>
      <c r="AN89" s="279"/>
      <c r="AO89" s="279"/>
      <c r="AP89" s="279">
        <f>Мероприятия!L6</f>
        <v>2.2585375999999995</v>
      </c>
      <c r="AQ89" s="279"/>
      <c r="AR89" s="279"/>
      <c r="AS89" s="279"/>
      <c r="AT89" s="279">
        <f t="shared" ref="AT89:AT96" si="36">AP89</f>
        <v>2.2585375999999995</v>
      </c>
      <c r="AU89" s="279">
        <f>SUM(AV89:AY89)</f>
        <v>0</v>
      </c>
      <c r="AV89" s="279"/>
      <c r="AW89" s="279"/>
      <c r="AX89" s="279"/>
      <c r="AY89" s="279"/>
      <c r="AZ89" s="279">
        <f>Мероприятия!M6</f>
        <v>0</v>
      </c>
      <c r="BA89" s="279"/>
      <c r="BB89" s="279"/>
      <c r="BC89" s="279"/>
      <c r="BD89" s="279">
        <f t="shared" ref="BD89:BD96" si="37">AZ89</f>
        <v>0</v>
      </c>
      <c r="BE89" s="279">
        <f>SUM(BF89:BI89)</f>
        <v>0</v>
      </c>
      <c r="BF89" s="279"/>
      <c r="BG89" s="279"/>
      <c r="BH89" s="279"/>
      <c r="BI89" s="279"/>
      <c r="BJ89" s="279">
        <f t="shared" ref="BJ89:BJ131" si="38">AF89+AP89+AZ89</f>
        <v>2.7585375999999995</v>
      </c>
      <c r="BK89" s="279">
        <f t="shared" ref="BK89:BK131" si="39">AG89+AQ89+BA89</f>
        <v>0</v>
      </c>
      <c r="BL89" s="279">
        <f t="shared" ref="BL89:BL131" si="40">AH89+AR89+BB89</f>
        <v>0</v>
      </c>
      <c r="BM89" s="279">
        <f t="shared" ref="BM89:BM131" si="41">AI89+AS89+BC89</f>
        <v>0</v>
      </c>
      <c r="BN89" s="279">
        <f t="shared" ref="BN89:BN131" si="42">AJ89+AT89+BD89</f>
        <v>2.7585375999999995</v>
      </c>
      <c r="BO89" s="279">
        <f t="shared" si="30"/>
        <v>0</v>
      </c>
      <c r="BP89" s="279">
        <f t="shared" si="31"/>
        <v>0</v>
      </c>
      <c r="BQ89" s="279">
        <f t="shared" si="32"/>
        <v>0</v>
      </c>
      <c r="BR89" s="279">
        <f t="shared" si="33"/>
        <v>0</v>
      </c>
      <c r="BS89" s="279">
        <f t="shared" si="34"/>
        <v>0</v>
      </c>
      <c r="BT89" s="9"/>
    </row>
    <row r="90" spans="1:72" s="10" customFormat="1" ht="18" customHeight="1" x14ac:dyDescent="0.25">
      <c r="A90" s="123" t="s">
        <v>612</v>
      </c>
      <c r="B90" s="118" t="str">
        <f>Мероприятия!D7</f>
        <v>Установка Li-ion источника бесперебойного питания в д. Чижа</v>
      </c>
      <c r="C90" s="438" t="str">
        <f>Мероприятия!E7</f>
        <v>K_ЗР.3</v>
      </c>
      <c r="D90" s="9" t="s">
        <v>1583</v>
      </c>
      <c r="E90" s="9">
        <f>Мероприятия!F7</f>
        <v>2020</v>
      </c>
      <c r="F90" s="9">
        <f>Мероприятия!G7</f>
        <v>2021</v>
      </c>
      <c r="G90" s="9"/>
      <c r="H90" s="517">
        <f>Мероприятия!J7</f>
        <v>2.7474283199999996</v>
      </c>
      <c r="I90" s="517">
        <f>Мероприятия!H7</f>
        <v>2.6417579999999998</v>
      </c>
      <c r="J90" s="250">
        <f>Мероприятия!I7</f>
        <v>43891</v>
      </c>
      <c r="K90" s="287"/>
      <c r="L90" s="287"/>
      <c r="M90" s="287"/>
      <c r="N90" s="287"/>
      <c r="O90" s="558"/>
      <c r="P90" s="559"/>
      <c r="Q90" s="279">
        <f t="shared" ref="Q90:Q96" si="43">H90</f>
        <v>2.7474283199999996</v>
      </c>
      <c r="R90" s="279"/>
      <c r="S90" s="279"/>
      <c r="T90" s="279"/>
      <c r="U90" s="279"/>
      <c r="V90" s="302"/>
      <c r="W90" s="279"/>
      <c r="X90" s="279"/>
      <c r="Y90" s="279"/>
      <c r="Z90" s="279"/>
      <c r="AA90" s="279"/>
      <c r="AB90" s="279"/>
      <c r="AC90" s="279"/>
      <c r="AD90" s="279"/>
      <c r="AE90" s="279"/>
      <c r="AF90" s="279">
        <f>Мероприятия!K7</f>
        <v>0.5</v>
      </c>
      <c r="AG90" s="279"/>
      <c r="AH90" s="279"/>
      <c r="AI90" s="279"/>
      <c r="AJ90" s="279">
        <f t="shared" si="35"/>
        <v>0.5</v>
      </c>
      <c r="AK90" s="279">
        <f t="shared" ref="AK90:AK96" si="44">SUM(AL90:AO90)</f>
        <v>0</v>
      </c>
      <c r="AL90" s="279"/>
      <c r="AM90" s="279"/>
      <c r="AN90" s="279"/>
      <c r="AO90" s="279"/>
      <c r="AP90" s="279">
        <f>Мероприятия!L7</f>
        <v>2.2474283199999996</v>
      </c>
      <c r="AQ90" s="279"/>
      <c r="AR90" s="279"/>
      <c r="AS90" s="279"/>
      <c r="AT90" s="279">
        <f t="shared" si="36"/>
        <v>2.2474283199999996</v>
      </c>
      <c r="AU90" s="279">
        <f t="shared" ref="AU90:AU131" si="45">SUM(AV90:AY90)</f>
        <v>0</v>
      </c>
      <c r="AV90" s="279"/>
      <c r="AW90" s="279"/>
      <c r="AX90" s="279"/>
      <c r="AY90" s="279"/>
      <c r="AZ90" s="279">
        <f>Мероприятия!M7</f>
        <v>0</v>
      </c>
      <c r="BA90" s="279"/>
      <c r="BB90" s="279"/>
      <c r="BC90" s="279"/>
      <c r="BD90" s="279">
        <f t="shared" si="37"/>
        <v>0</v>
      </c>
      <c r="BE90" s="279">
        <f t="shared" ref="BE90:BE96" si="46">SUM(BF90:BI90)</f>
        <v>0</v>
      </c>
      <c r="BF90" s="279"/>
      <c r="BG90" s="279"/>
      <c r="BH90" s="279"/>
      <c r="BI90" s="279"/>
      <c r="BJ90" s="279">
        <f t="shared" si="38"/>
        <v>2.7474283199999996</v>
      </c>
      <c r="BK90" s="279">
        <f t="shared" si="39"/>
        <v>0</v>
      </c>
      <c r="BL90" s="279">
        <f t="shared" si="40"/>
        <v>0</v>
      </c>
      <c r="BM90" s="279">
        <f t="shared" si="41"/>
        <v>0</v>
      </c>
      <c r="BN90" s="279">
        <f t="shared" si="42"/>
        <v>2.7474283199999996</v>
      </c>
      <c r="BO90" s="279">
        <f t="shared" ref="BO90:BO96" si="47">AK90+AU90+BE90</f>
        <v>0</v>
      </c>
      <c r="BP90" s="279">
        <f t="shared" ref="BP90:BP96" si="48">AL90+AV90+BF90</f>
        <v>0</v>
      </c>
      <c r="BQ90" s="279">
        <f t="shared" ref="BQ90:BQ96" si="49">AM90+AW90+BG90</f>
        <v>0</v>
      </c>
      <c r="BR90" s="279">
        <f t="shared" ref="BR90:BR96" si="50">AN90+AX90+BH90</f>
        <v>0</v>
      </c>
      <c r="BS90" s="279">
        <f t="shared" ref="BS90:BS96" si="51">AO90+AY90+BI90</f>
        <v>0</v>
      </c>
      <c r="BT90" s="9"/>
    </row>
    <row r="91" spans="1:72" s="10" customFormat="1" ht="18.75" customHeight="1" x14ac:dyDescent="0.25">
      <c r="A91" s="123" t="s">
        <v>613</v>
      </c>
      <c r="B91" s="118" t="str">
        <f>Мероприятия!D8</f>
        <v>Установка Li-ion источника бесперебойного питания в д. Волонга</v>
      </c>
      <c r="C91" s="438" t="str">
        <f>Мероприятия!E8</f>
        <v>K_ЗР.4</v>
      </c>
      <c r="D91" s="9" t="s">
        <v>1583</v>
      </c>
      <c r="E91" s="9">
        <f>Мероприятия!F8</f>
        <v>2020</v>
      </c>
      <c r="F91" s="9">
        <f>Мероприятия!G8</f>
        <v>2021</v>
      </c>
      <c r="G91" s="9"/>
      <c r="H91" s="517">
        <f>Мероприятия!J8</f>
        <v>2.7585375999999995</v>
      </c>
      <c r="I91" s="517">
        <f>Мероприятия!H8</f>
        <v>2.6524399999999999</v>
      </c>
      <c r="J91" s="250">
        <f>Мероприятия!I8</f>
        <v>43891</v>
      </c>
      <c r="K91" s="287"/>
      <c r="L91" s="287"/>
      <c r="M91" s="287"/>
      <c r="N91" s="287"/>
      <c r="O91" s="558"/>
      <c r="P91" s="559"/>
      <c r="Q91" s="279">
        <f t="shared" si="43"/>
        <v>2.7585375999999995</v>
      </c>
      <c r="R91" s="279"/>
      <c r="S91" s="279"/>
      <c r="T91" s="279"/>
      <c r="U91" s="279"/>
      <c r="V91" s="302"/>
      <c r="W91" s="279"/>
      <c r="X91" s="279"/>
      <c r="Y91" s="279"/>
      <c r="Z91" s="279"/>
      <c r="AA91" s="279"/>
      <c r="AB91" s="279"/>
      <c r="AC91" s="279"/>
      <c r="AD91" s="279"/>
      <c r="AE91" s="279"/>
      <c r="AF91" s="279">
        <f>Мероприятия!K8</f>
        <v>0.5</v>
      </c>
      <c r="AG91" s="279"/>
      <c r="AH91" s="279"/>
      <c r="AI91" s="279"/>
      <c r="AJ91" s="279">
        <f t="shared" si="35"/>
        <v>0.5</v>
      </c>
      <c r="AK91" s="279">
        <f t="shared" si="44"/>
        <v>0</v>
      </c>
      <c r="AL91" s="279"/>
      <c r="AM91" s="279"/>
      <c r="AN91" s="279"/>
      <c r="AO91" s="279"/>
      <c r="AP91" s="279">
        <f>Мероприятия!L8</f>
        <v>2.2585375999999995</v>
      </c>
      <c r="AQ91" s="279"/>
      <c r="AR91" s="279"/>
      <c r="AS91" s="279"/>
      <c r="AT91" s="279">
        <f t="shared" si="36"/>
        <v>2.2585375999999995</v>
      </c>
      <c r="AU91" s="279">
        <f t="shared" si="45"/>
        <v>0</v>
      </c>
      <c r="AV91" s="279"/>
      <c r="AW91" s="279"/>
      <c r="AX91" s="279"/>
      <c r="AY91" s="279"/>
      <c r="AZ91" s="279">
        <f>Мероприятия!M8</f>
        <v>0</v>
      </c>
      <c r="BA91" s="279"/>
      <c r="BB91" s="279"/>
      <c r="BC91" s="279"/>
      <c r="BD91" s="279">
        <f t="shared" si="37"/>
        <v>0</v>
      </c>
      <c r="BE91" s="279">
        <f t="shared" si="46"/>
        <v>0</v>
      </c>
      <c r="BF91" s="279"/>
      <c r="BG91" s="279"/>
      <c r="BH91" s="279"/>
      <c r="BI91" s="279"/>
      <c r="BJ91" s="279">
        <f t="shared" si="38"/>
        <v>2.7585375999999995</v>
      </c>
      <c r="BK91" s="279">
        <f t="shared" si="39"/>
        <v>0</v>
      </c>
      <c r="BL91" s="279">
        <f t="shared" si="40"/>
        <v>0</v>
      </c>
      <c r="BM91" s="279">
        <f t="shared" si="41"/>
        <v>0</v>
      </c>
      <c r="BN91" s="279">
        <f t="shared" si="42"/>
        <v>2.7585375999999995</v>
      </c>
      <c r="BO91" s="279">
        <f t="shared" si="47"/>
        <v>0</v>
      </c>
      <c r="BP91" s="279">
        <f t="shared" si="48"/>
        <v>0</v>
      </c>
      <c r="BQ91" s="279">
        <f t="shared" si="49"/>
        <v>0</v>
      </c>
      <c r="BR91" s="279">
        <f t="shared" si="50"/>
        <v>0</v>
      </c>
      <c r="BS91" s="279">
        <f t="shared" si="51"/>
        <v>0</v>
      </c>
      <c r="BT91" s="9"/>
    </row>
    <row r="92" spans="1:72" s="10" customFormat="1" ht="15.75" customHeight="1" x14ac:dyDescent="0.25">
      <c r="A92" s="123" t="s">
        <v>614</v>
      </c>
      <c r="B92" s="118" t="str">
        <f>Мероприятия!D9</f>
        <v>Установка Li-ion источника бесперебойного питания в д. Кия</v>
      </c>
      <c r="C92" s="438" t="str">
        <f>Мероприятия!E9</f>
        <v>K_ЗР.5</v>
      </c>
      <c r="D92" s="9" t="s">
        <v>1583</v>
      </c>
      <c r="E92" s="9">
        <f>Мероприятия!F9</f>
        <v>2020</v>
      </c>
      <c r="F92" s="9">
        <f>Мероприятия!G9</f>
        <v>2021</v>
      </c>
      <c r="G92" s="9"/>
      <c r="H92" s="517">
        <f>Мероприятия!J9</f>
        <v>2.7474283199999996</v>
      </c>
      <c r="I92" s="517">
        <f>Мероприятия!H9</f>
        <v>2.6417579999999998</v>
      </c>
      <c r="J92" s="250">
        <f>Мероприятия!I9</f>
        <v>43891</v>
      </c>
      <c r="K92" s="287"/>
      <c r="L92" s="287"/>
      <c r="M92" s="287"/>
      <c r="N92" s="287"/>
      <c r="O92" s="558"/>
      <c r="P92" s="559"/>
      <c r="Q92" s="279">
        <f t="shared" si="43"/>
        <v>2.7474283199999996</v>
      </c>
      <c r="R92" s="279"/>
      <c r="S92" s="279"/>
      <c r="T92" s="279"/>
      <c r="U92" s="279"/>
      <c r="V92" s="302"/>
      <c r="W92" s="279"/>
      <c r="X92" s="279"/>
      <c r="Y92" s="279"/>
      <c r="Z92" s="279"/>
      <c r="AA92" s="279"/>
      <c r="AB92" s="279"/>
      <c r="AC92" s="279"/>
      <c r="AD92" s="279"/>
      <c r="AE92" s="279"/>
      <c r="AF92" s="279">
        <f>Мероприятия!K9</f>
        <v>0.5</v>
      </c>
      <c r="AG92" s="279"/>
      <c r="AH92" s="279"/>
      <c r="AI92" s="279"/>
      <c r="AJ92" s="279">
        <f t="shared" si="35"/>
        <v>0.5</v>
      </c>
      <c r="AK92" s="279">
        <f t="shared" si="44"/>
        <v>0</v>
      </c>
      <c r="AL92" s="279"/>
      <c r="AM92" s="279"/>
      <c r="AN92" s="279"/>
      <c r="AO92" s="279"/>
      <c r="AP92" s="279">
        <f>Мероприятия!L9</f>
        <v>2.2474283199999996</v>
      </c>
      <c r="AQ92" s="279"/>
      <c r="AR92" s="279"/>
      <c r="AS92" s="279"/>
      <c r="AT92" s="279">
        <f t="shared" si="36"/>
        <v>2.2474283199999996</v>
      </c>
      <c r="AU92" s="279">
        <f t="shared" si="45"/>
        <v>0</v>
      </c>
      <c r="AV92" s="279"/>
      <c r="AW92" s="279"/>
      <c r="AX92" s="279"/>
      <c r="AY92" s="279"/>
      <c r="AZ92" s="279">
        <f>Мероприятия!M9</f>
        <v>0</v>
      </c>
      <c r="BA92" s="279"/>
      <c r="BB92" s="279"/>
      <c r="BC92" s="279"/>
      <c r="BD92" s="279">
        <f t="shared" si="37"/>
        <v>0</v>
      </c>
      <c r="BE92" s="279">
        <f t="shared" si="46"/>
        <v>0</v>
      </c>
      <c r="BF92" s="279"/>
      <c r="BG92" s="279"/>
      <c r="BH92" s="279"/>
      <c r="BI92" s="279"/>
      <c r="BJ92" s="279">
        <f t="shared" si="38"/>
        <v>2.7474283199999996</v>
      </c>
      <c r="BK92" s="279">
        <f t="shared" si="39"/>
        <v>0</v>
      </c>
      <c r="BL92" s="279">
        <f t="shared" si="40"/>
        <v>0</v>
      </c>
      <c r="BM92" s="279">
        <f t="shared" si="41"/>
        <v>0</v>
      </c>
      <c r="BN92" s="279">
        <f t="shared" si="42"/>
        <v>2.7474283199999996</v>
      </c>
      <c r="BO92" s="279">
        <f t="shared" si="47"/>
        <v>0</v>
      </c>
      <c r="BP92" s="279">
        <f t="shared" si="48"/>
        <v>0</v>
      </c>
      <c r="BQ92" s="279">
        <f t="shared" si="49"/>
        <v>0</v>
      </c>
      <c r="BR92" s="279">
        <f t="shared" si="50"/>
        <v>0</v>
      </c>
      <c r="BS92" s="279">
        <f t="shared" si="51"/>
        <v>0</v>
      </c>
      <c r="BT92" s="9"/>
    </row>
    <row r="93" spans="1:72" s="10" customFormat="1" ht="15.75" customHeight="1" x14ac:dyDescent="0.25">
      <c r="A93" s="123" t="s">
        <v>615</v>
      </c>
      <c r="B93" s="118" t="str">
        <f>Мероприятия!D10</f>
        <v>Установка Li-ion источника бесперебойного питания в д. Куя</v>
      </c>
      <c r="C93" s="438" t="str">
        <f>Мероприятия!E10</f>
        <v>K_ЗР.6</v>
      </c>
      <c r="D93" s="9" t="s">
        <v>1583</v>
      </c>
      <c r="E93" s="9">
        <f>Мероприятия!F10</f>
        <v>2020</v>
      </c>
      <c r="F93" s="9">
        <f>Мероприятия!G10</f>
        <v>2021</v>
      </c>
      <c r="G93" s="9"/>
      <c r="H93" s="517">
        <f>Мероприятия!J10</f>
        <v>2.7440701600000001</v>
      </c>
      <c r="I93" s="517">
        <f>Мероприятия!H10</f>
        <v>2.6385290000000001</v>
      </c>
      <c r="J93" s="250">
        <f>Мероприятия!I10</f>
        <v>43891</v>
      </c>
      <c r="K93" s="287"/>
      <c r="L93" s="287"/>
      <c r="M93" s="287"/>
      <c r="N93" s="287"/>
      <c r="O93" s="558"/>
      <c r="P93" s="559"/>
      <c r="Q93" s="279">
        <f t="shared" si="43"/>
        <v>2.7440701600000001</v>
      </c>
      <c r="R93" s="279"/>
      <c r="S93" s="279"/>
      <c r="T93" s="279"/>
      <c r="U93" s="279"/>
      <c r="V93" s="302"/>
      <c r="W93" s="279"/>
      <c r="X93" s="279"/>
      <c r="Y93" s="279"/>
      <c r="Z93" s="279"/>
      <c r="AA93" s="279"/>
      <c r="AB93" s="279"/>
      <c r="AC93" s="279"/>
      <c r="AD93" s="279"/>
      <c r="AE93" s="279"/>
      <c r="AF93" s="279">
        <f>Мероприятия!K10</f>
        <v>0.5</v>
      </c>
      <c r="AG93" s="279"/>
      <c r="AH93" s="279"/>
      <c r="AI93" s="279"/>
      <c r="AJ93" s="279">
        <f t="shared" si="35"/>
        <v>0.5</v>
      </c>
      <c r="AK93" s="279">
        <f t="shared" si="44"/>
        <v>0</v>
      </c>
      <c r="AL93" s="279"/>
      <c r="AM93" s="279"/>
      <c r="AN93" s="279"/>
      <c r="AO93" s="279"/>
      <c r="AP93" s="279">
        <f>Мероприятия!L10</f>
        <v>2.2440701600000001</v>
      </c>
      <c r="AQ93" s="279"/>
      <c r="AR93" s="279"/>
      <c r="AS93" s="279"/>
      <c r="AT93" s="279">
        <f t="shared" si="36"/>
        <v>2.2440701600000001</v>
      </c>
      <c r="AU93" s="279">
        <f t="shared" si="45"/>
        <v>0</v>
      </c>
      <c r="AV93" s="279"/>
      <c r="AW93" s="279"/>
      <c r="AX93" s="279"/>
      <c r="AY93" s="279"/>
      <c r="AZ93" s="279">
        <f>Мероприятия!M10</f>
        <v>0</v>
      </c>
      <c r="BA93" s="279"/>
      <c r="BB93" s="279"/>
      <c r="BC93" s="279"/>
      <c r="BD93" s="279">
        <f t="shared" si="37"/>
        <v>0</v>
      </c>
      <c r="BE93" s="279">
        <f t="shared" si="46"/>
        <v>0</v>
      </c>
      <c r="BF93" s="279"/>
      <c r="BG93" s="279"/>
      <c r="BH93" s="279"/>
      <c r="BI93" s="279"/>
      <c r="BJ93" s="279">
        <f t="shared" si="38"/>
        <v>2.7440701600000001</v>
      </c>
      <c r="BK93" s="279">
        <f t="shared" si="39"/>
        <v>0</v>
      </c>
      <c r="BL93" s="279">
        <f t="shared" si="40"/>
        <v>0</v>
      </c>
      <c r="BM93" s="279">
        <f t="shared" si="41"/>
        <v>0</v>
      </c>
      <c r="BN93" s="279">
        <f t="shared" si="42"/>
        <v>2.7440701600000001</v>
      </c>
      <c r="BO93" s="279">
        <f t="shared" si="47"/>
        <v>0</v>
      </c>
      <c r="BP93" s="279">
        <f t="shared" si="48"/>
        <v>0</v>
      </c>
      <c r="BQ93" s="279">
        <f t="shared" si="49"/>
        <v>0</v>
      </c>
      <c r="BR93" s="279">
        <f t="shared" si="50"/>
        <v>0</v>
      </c>
      <c r="BS93" s="279">
        <f t="shared" si="51"/>
        <v>0</v>
      </c>
      <c r="BT93" s="9"/>
    </row>
    <row r="94" spans="1:72" s="10" customFormat="1" ht="19.5" customHeight="1" x14ac:dyDescent="0.25">
      <c r="A94" s="123" t="s">
        <v>616</v>
      </c>
      <c r="B94" s="118" t="str">
        <f>Мероприятия!D11</f>
        <v>Установка Li-ion источника бесперебойного питания в д. Пылемец</v>
      </c>
      <c r="C94" s="438" t="str">
        <f>Мероприятия!E11</f>
        <v>K_ЗР.7</v>
      </c>
      <c r="D94" s="9" t="s">
        <v>1583</v>
      </c>
      <c r="E94" s="9">
        <f>Мероприятия!F11</f>
        <v>2020</v>
      </c>
      <c r="F94" s="9">
        <f>Мероприятия!G11</f>
        <v>2021</v>
      </c>
      <c r="G94" s="9"/>
      <c r="H94" s="517">
        <f>Мероприятия!J11</f>
        <v>2.7440701600000001</v>
      </c>
      <c r="I94" s="517">
        <f>Мероприятия!H11</f>
        <v>2.6385290000000001</v>
      </c>
      <c r="J94" s="250">
        <f>Мероприятия!I11</f>
        <v>43891</v>
      </c>
      <c r="K94" s="287"/>
      <c r="L94" s="287"/>
      <c r="M94" s="287"/>
      <c r="N94" s="287"/>
      <c r="O94" s="558"/>
      <c r="P94" s="559"/>
      <c r="Q94" s="279">
        <f t="shared" si="43"/>
        <v>2.7440701600000001</v>
      </c>
      <c r="R94" s="279"/>
      <c r="S94" s="279"/>
      <c r="T94" s="279"/>
      <c r="U94" s="279"/>
      <c r="V94" s="302"/>
      <c r="W94" s="279"/>
      <c r="X94" s="279"/>
      <c r="Y94" s="279"/>
      <c r="Z94" s="279"/>
      <c r="AA94" s="279"/>
      <c r="AB94" s="279"/>
      <c r="AC94" s="279"/>
      <c r="AD94" s="279"/>
      <c r="AE94" s="279"/>
      <c r="AF94" s="279">
        <f>Мероприятия!K11</f>
        <v>0.5</v>
      </c>
      <c r="AG94" s="279"/>
      <c r="AH94" s="279"/>
      <c r="AI94" s="279"/>
      <c r="AJ94" s="279">
        <f t="shared" si="35"/>
        <v>0.5</v>
      </c>
      <c r="AK94" s="279">
        <f t="shared" si="44"/>
        <v>0</v>
      </c>
      <c r="AL94" s="279"/>
      <c r="AM94" s="279"/>
      <c r="AN94" s="279"/>
      <c r="AO94" s="279"/>
      <c r="AP94" s="279">
        <f>Мероприятия!L11</f>
        <v>2.2440701600000001</v>
      </c>
      <c r="AQ94" s="279"/>
      <c r="AR94" s="279"/>
      <c r="AS94" s="279"/>
      <c r="AT94" s="279">
        <f t="shared" si="36"/>
        <v>2.2440701600000001</v>
      </c>
      <c r="AU94" s="279">
        <f t="shared" si="45"/>
        <v>0</v>
      </c>
      <c r="AV94" s="279"/>
      <c r="AW94" s="279"/>
      <c r="AX94" s="279"/>
      <c r="AY94" s="279"/>
      <c r="AZ94" s="279">
        <f>Мероприятия!M11</f>
        <v>0</v>
      </c>
      <c r="BA94" s="279"/>
      <c r="BB94" s="279"/>
      <c r="BC94" s="279"/>
      <c r="BD94" s="279">
        <f t="shared" si="37"/>
        <v>0</v>
      </c>
      <c r="BE94" s="279">
        <f t="shared" si="46"/>
        <v>0</v>
      </c>
      <c r="BF94" s="279"/>
      <c r="BG94" s="279"/>
      <c r="BH94" s="279"/>
      <c r="BI94" s="279"/>
      <c r="BJ94" s="279">
        <f t="shared" si="38"/>
        <v>2.7440701600000001</v>
      </c>
      <c r="BK94" s="279">
        <f t="shared" si="39"/>
        <v>0</v>
      </c>
      <c r="BL94" s="279">
        <f t="shared" si="40"/>
        <v>0</v>
      </c>
      <c r="BM94" s="279">
        <f t="shared" si="41"/>
        <v>0</v>
      </c>
      <c r="BN94" s="279">
        <f t="shared" si="42"/>
        <v>2.7440701600000001</v>
      </c>
      <c r="BO94" s="279">
        <f t="shared" si="47"/>
        <v>0</v>
      </c>
      <c r="BP94" s="279">
        <f t="shared" si="48"/>
        <v>0</v>
      </c>
      <c r="BQ94" s="279">
        <f t="shared" si="49"/>
        <v>0</v>
      </c>
      <c r="BR94" s="279">
        <f t="shared" si="50"/>
        <v>0</v>
      </c>
      <c r="BS94" s="279">
        <f t="shared" si="51"/>
        <v>0</v>
      </c>
      <c r="BT94" s="9"/>
    </row>
    <row r="95" spans="1:72" s="10" customFormat="1" ht="18" customHeight="1" x14ac:dyDescent="0.25">
      <c r="A95" s="123" t="s">
        <v>617</v>
      </c>
      <c r="B95" s="118" t="str">
        <f>Мероприятия!D12</f>
        <v>Установка Li-ion источника бесперебойного питания в д. Тошвиска</v>
      </c>
      <c r="C95" s="438" t="str">
        <f>Мероприятия!E12</f>
        <v>K_ЗР.8</v>
      </c>
      <c r="D95" s="9" t="s">
        <v>1583</v>
      </c>
      <c r="E95" s="9">
        <f>Мероприятия!F12</f>
        <v>2020</v>
      </c>
      <c r="F95" s="9">
        <f>Мероприятия!G12</f>
        <v>2021</v>
      </c>
      <c r="G95" s="9"/>
      <c r="H95" s="517">
        <f>Мероприятия!J12</f>
        <v>2.7440701600000001</v>
      </c>
      <c r="I95" s="517">
        <f>Мероприятия!H12</f>
        <v>2.6385290000000001</v>
      </c>
      <c r="J95" s="250">
        <f>Мероприятия!I12</f>
        <v>43891</v>
      </c>
      <c r="K95" s="287"/>
      <c r="L95" s="287"/>
      <c r="M95" s="287"/>
      <c r="N95" s="287"/>
      <c r="O95" s="558"/>
      <c r="P95" s="559"/>
      <c r="Q95" s="279">
        <f t="shared" si="43"/>
        <v>2.7440701600000001</v>
      </c>
      <c r="R95" s="279"/>
      <c r="S95" s="279"/>
      <c r="T95" s="279"/>
      <c r="U95" s="279"/>
      <c r="V95" s="302"/>
      <c r="W95" s="279"/>
      <c r="X95" s="279"/>
      <c r="Y95" s="279"/>
      <c r="Z95" s="279"/>
      <c r="AA95" s="279"/>
      <c r="AB95" s="279"/>
      <c r="AC95" s="279"/>
      <c r="AD95" s="279"/>
      <c r="AE95" s="279"/>
      <c r="AF95" s="279">
        <f>Мероприятия!K12</f>
        <v>0.5</v>
      </c>
      <c r="AG95" s="279"/>
      <c r="AH95" s="279"/>
      <c r="AI95" s="279"/>
      <c r="AJ95" s="279">
        <f t="shared" si="35"/>
        <v>0.5</v>
      </c>
      <c r="AK95" s="279">
        <f t="shared" si="44"/>
        <v>0</v>
      </c>
      <c r="AL95" s="279"/>
      <c r="AM95" s="279"/>
      <c r="AN95" s="279"/>
      <c r="AO95" s="279"/>
      <c r="AP95" s="279">
        <f>Мероприятия!L12</f>
        <v>2.2440701600000001</v>
      </c>
      <c r="AQ95" s="279"/>
      <c r="AR95" s="279"/>
      <c r="AS95" s="279"/>
      <c r="AT95" s="279">
        <f t="shared" si="36"/>
        <v>2.2440701600000001</v>
      </c>
      <c r="AU95" s="279">
        <f t="shared" si="45"/>
        <v>0</v>
      </c>
      <c r="AV95" s="279"/>
      <c r="AW95" s="279"/>
      <c r="AX95" s="279"/>
      <c r="AY95" s="279"/>
      <c r="AZ95" s="279">
        <f>Мероприятия!M12</f>
        <v>0</v>
      </c>
      <c r="BA95" s="279"/>
      <c r="BB95" s="279"/>
      <c r="BC95" s="279"/>
      <c r="BD95" s="279">
        <f t="shared" si="37"/>
        <v>0</v>
      </c>
      <c r="BE95" s="279">
        <f t="shared" si="46"/>
        <v>0</v>
      </c>
      <c r="BF95" s="279"/>
      <c r="BG95" s="279"/>
      <c r="BH95" s="279"/>
      <c r="BI95" s="279"/>
      <c r="BJ95" s="279">
        <f t="shared" si="38"/>
        <v>2.7440701600000001</v>
      </c>
      <c r="BK95" s="279">
        <f t="shared" si="39"/>
        <v>0</v>
      </c>
      <c r="BL95" s="279">
        <f t="shared" si="40"/>
        <v>0</v>
      </c>
      <c r="BM95" s="279">
        <f t="shared" si="41"/>
        <v>0</v>
      </c>
      <c r="BN95" s="279">
        <f t="shared" si="42"/>
        <v>2.7440701600000001</v>
      </c>
      <c r="BO95" s="279">
        <f t="shared" si="47"/>
        <v>0</v>
      </c>
      <c r="BP95" s="279">
        <f t="shared" si="48"/>
        <v>0</v>
      </c>
      <c r="BQ95" s="279">
        <f t="shared" si="49"/>
        <v>0</v>
      </c>
      <c r="BR95" s="279">
        <f t="shared" si="50"/>
        <v>0</v>
      </c>
      <c r="BS95" s="279">
        <f t="shared" si="51"/>
        <v>0</v>
      </c>
      <c r="BT95" s="9"/>
    </row>
    <row r="96" spans="1:72" s="10" customFormat="1" ht="18" customHeight="1" x14ac:dyDescent="0.25">
      <c r="A96" s="123" t="s">
        <v>618</v>
      </c>
      <c r="B96" s="118" t="str">
        <f>Мероприятия!D13</f>
        <v>Установка Li-ion источника бесперебойного питания в д. Щелино</v>
      </c>
      <c r="C96" s="438" t="str">
        <f>Мероприятия!E13</f>
        <v>K_ЗР.9</v>
      </c>
      <c r="D96" s="9" t="s">
        <v>1583</v>
      </c>
      <c r="E96" s="9">
        <f>Мероприятия!F13</f>
        <v>2020</v>
      </c>
      <c r="F96" s="9">
        <f>Мероприятия!G13</f>
        <v>2021</v>
      </c>
      <c r="G96" s="9"/>
      <c r="H96" s="517">
        <f>Мероприятия!J13</f>
        <v>2.7440701600000001</v>
      </c>
      <c r="I96" s="517">
        <f>Мероприятия!H13</f>
        <v>2.6385290000000001</v>
      </c>
      <c r="J96" s="250">
        <f>Мероприятия!I13</f>
        <v>43891</v>
      </c>
      <c r="K96" s="287"/>
      <c r="L96" s="287"/>
      <c r="M96" s="287"/>
      <c r="N96" s="287"/>
      <c r="O96" s="558"/>
      <c r="P96" s="559"/>
      <c r="Q96" s="279">
        <f t="shared" si="43"/>
        <v>2.7440701600000001</v>
      </c>
      <c r="R96" s="279"/>
      <c r="S96" s="279"/>
      <c r="T96" s="279"/>
      <c r="U96" s="279"/>
      <c r="V96" s="302"/>
      <c r="W96" s="279"/>
      <c r="X96" s="279"/>
      <c r="Y96" s="279"/>
      <c r="Z96" s="279"/>
      <c r="AA96" s="279"/>
      <c r="AB96" s="279"/>
      <c r="AC96" s="279"/>
      <c r="AD96" s="279"/>
      <c r="AE96" s="279"/>
      <c r="AF96" s="279">
        <f>Мероприятия!K13</f>
        <v>0.5</v>
      </c>
      <c r="AG96" s="279"/>
      <c r="AH96" s="279"/>
      <c r="AI96" s="279"/>
      <c r="AJ96" s="279">
        <f t="shared" si="35"/>
        <v>0.5</v>
      </c>
      <c r="AK96" s="279">
        <f t="shared" si="44"/>
        <v>0</v>
      </c>
      <c r="AL96" s="279"/>
      <c r="AM96" s="279"/>
      <c r="AN96" s="279"/>
      <c r="AO96" s="279"/>
      <c r="AP96" s="279">
        <f>Мероприятия!L13</f>
        <v>2.2440701600000001</v>
      </c>
      <c r="AQ96" s="279"/>
      <c r="AR96" s="279"/>
      <c r="AS96" s="279"/>
      <c r="AT96" s="279">
        <f t="shared" si="36"/>
        <v>2.2440701600000001</v>
      </c>
      <c r="AU96" s="279">
        <f t="shared" si="45"/>
        <v>0</v>
      </c>
      <c r="AV96" s="279"/>
      <c r="AW96" s="279"/>
      <c r="AX96" s="279"/>
      <c r="AY96" s="279"/>
      <c r="AZ96" s="279">
        <f>Мероприятия!M13</f>
        <v>0</v>
      </c>
      <c r="BA96" s="279"/>
      <c r="BB96" s="279"/>
      <c r="BC96" s="279"/>
      <c r="BD96" s="279">
        <f t="shared" si="37"/>
        <v>0</v>
      </c>
      <c r="BE96" s="279">
        <f t="shared" si="46"/>
        <v>0</v>
      </c>
      <c r="BF96" s="279"/>
      <c r="BG96" s="279"/>
      <c r="BH96" s="279"/>
      <c r="BI96" s="279"/>
      <c r="BJ96" s="279">
        <f t="shared" si="38"/>
        <v>2.7440701600000001</v>
      </c>
      <c r="BK96" s="279">
        <f t="shared" si="39"/>
        <v>0</v>
      </c>
      <c r="BL96" s="279">
        <f t="shared" si="40"/>
        <v>0</v>
      </c>
      <c r="BM96" s="279">
        <f t="shared" si="41"/>
        <v>0</v>
      </c>
      <c r="BN96" s="279">
        <f t="shared" si="42"/>
        <v>2.7440701600000001</v>
      </c>
      <c r="BO96" s="279">
        <f t="shared" si="47"/>
        <v>0</v>
      </c>
      <c r="BP96" s="279">
        <f t="shared" si="48"/>
        <v>0</v>
      </c>
      <c r="BQ96" s="279">
        <f t="shared" si="49"/>
        <v>0</v>
      </c>
      <c r="BR96" s="279">
        <f t="shared" si="50"/>
        <v>0</v>
      </c>
      <c r="BS96" s="279">
        <f t="shared" si="51"/>
        <v>0</v>
      </c>
      <c r="BT96" s="9"/>
    </row>
    <row r="97" spans="1:72" s="10" customFormat="1" ht="18" customHeight="1" x14ac:dyDescent="0.25">
      <c r="A97" s="123" t="s">
        <v>619</v>
      </c>
      <c r="B97" s="118" t="str">
        <f>Мероприятия!D18</f>
        <v>Приобретение 2-х дизель-генераторов 200 кВт на ДЭС п. Усть-Кара</v>
      </c>
      <c r="C97" s="438" t="str">
        <f>Мероприятия!E18</f>
        <v>L_ЗР.14</v>
      </c>
      <c r="D97" s="9" t="s">
        <v>1583</v>
      </c>
      <c r="E97" s="9">
        <f>Мероприятия!F18</f>
        <v>2021</v>
      </c>
      <c r="F97" s="9">
        <f>Мероприятия!G18</f>
        <v>2021</v>
      </c>
      <c r="G97" s="9"/>
      <c r="H97" s="437">
        <f>Мероприятия!J18</f>
        <v>3.4666666666666668</v>
      </c>
      <c r="I97" s="437">
        <f>Мероприятия!H18</f>
        <v>3.3333333333333335</v>
      </c>
      <c r="J97" s="250">
        <f>Мероприятия!I18</f>
        <v>44075</v>
      </c>
      <c r="K97" s="437"/>
      <c r="L97" s="437"/>
      <c r="M97" s="437"/>
      <c r="N97" s="437"/>
      <c r="O97" s="558"/>
      <c r="P97" s="559"/>
      <c r="Q97" s="279">
        <f t="shared" ref="Q97" si="52">H97</f>
        <v>3.4666666666666668</v>
      </c>
      <c r="R97" s="279"/>
      <c r="S97" s="279"/>
      <c r="T97" s="279"/>
      <c r="U97" s="279"/>
      <c r="V97" s="302"/>
      <c r="W97" s="279"/>
      <c r="X97" s="279"/>
      <c r="Y97" s="279"/>
      <c r="Z97" s="279"/>
      <c r="AA97" s="279"/>
      <c r="AB97" s="279"/>
      <c r="AC97" s="279"/>
      <c r="AD97" s="279"/>
      <c r="AE97" s="279"/>
      <c r="AF97" s="279">
        <f>Мероприятия!K18</f>
        <v>0</v>
      </c>
      <c r="AG97" s="279"/>
      <c r="AH97" s="279"/>
      <c r="AI97" s="279"/>
      <c r="AJ97" s="279"/>
      <c r="AK97" s="279">
        <f t="shared" ref="AK97" si="53">SUM(AL97:AO97)</f>
        <v>0</v>
      </c>
      <c r="AL97" s="279"/>
      <c r="AM97" s="279"/>
      <c r="AN97" s="279"/>
      <c r="AO97" s="279"/>
      <c r="AP97" s="279">
        <f>Мероприятия!L18</f>
        <v>3.4666666666666668</v>
      </c>
      <c r="AQ97" s="279"/>
      <c r="AR97" s="279"/>
      <c r="AS97" s="279">
        <f>Q97</f>
        <v>3.4666666666666668</v>
      </c>
      <c r="AT97" s="279">
        <f t="shared" ref="AT97" si="54">Z97-AJ97</f>
        <v>0</v>
      </c>
      <c r="AU97" s="279">
        <f t="shared" ref="AU97" si="55">SUM(AV97:AY97)</f>
        <v>0</v>
      </c>
      <c r="AV97" s="279"/>
      <c r="AW97" s="279"/>
      <c r="AX97" s="279"/>
      <c r="AY97" s="279"/>
      <c r="AZ97" s="279">
        <f>Мероприятия!M18</f>
        <v>0</v>
      </c>
      <c r="BA97" s="279"/>
      <c r="BB97" s="279"/>
      <c r="BC97" s="279"/>
      <c r="BD97" s="279"/>
      <c r="BE97" s="279">
        <f t="shared" ref="BE97" si="56">SUM(BF97:BI97)</f>
        <v>0</v>
      </c>
      <c r="BF97" s="279"/>
      <c r="BG97" s="279"/>
      <c r="BH97" s="279"/>
      <c r="BI97" s="279"/>
      <c r="BJ97" s="279">
        <f t="shared" si="38"/>
        <v>3.4666666666666668</v>
      </c>
      <c r="BK97" s="279">
        <f t="shared" si="39"/>
        <v>0</v>
      </c>
      <c r="BL97" s="279">
        <f t="shared" si="40"/>
        <v>0</v>
      </c>
      <c r="BM97" s="279">
        <f t="shared" si="41"/>
        <v>3.4666666666666668</v>
      </c>
      <c r="BN97" s="279">
        <f t="shared" si="42"/>
        <v>0</v>
      </c>
      <c r="BO97" s="279">
        <f t="shared" ref="BO97" si="57">AK97+AU97+BE97</f>
        <v>0</v>
      </c>
      <c r="BP97" s="279">
        <f t="shared" ref="BP97" si="58">AL97+AV97+BF97</f>
        <v>0</v>
      </c>
      <c r="BQ97" s="279">
        <f t="shared" ref="BQ97" si="59">AM97+AW97+BG97</f>
        <v>0</v>
      </c>
      <c r="BR97" s="279">
        <f t="shared" ref="BR97" si="60">AN97+AX97+BH97</f>
        <v>0</v>
      </c>
      <c r="BS97" s="279">
        <f t="shared" ref="BS97" si="61">AO97+AY97+BI97</f>
        <v>0</v>
      </c>
      <c r="BT97" s="9"/>
    </row>
    <row r="98" spans="1:72" s="10" customFormat="1" ht="18" customHeight="1" x14ac:dyDescent="0.25">
      <c r="A98" s="123" t="s">
        <v>620</v>
      </c>
      <c r="B98" s="118" t="str">
        <f>Мероприятия!D19</f>
        <v>Приобретение 2-х дизель-генераторов 100 кВт на ДЭС п. Усть-Кара</v>
      </c>
      <c r="C98" s="516" t="str">
        <f>Мероприятия!E19</f>
        <v>L_ЗР.15</v>
      </c>
      <c r="D98" s="9" t="s">
        <v>1583</v>
      </c>
      <c r="E98" s="9">
        <f>Мероприятия!F19</f>
        <v>2021</v>
      </c>
      <c r="F98" s="9">
        <f>Мероприятия!G19</f>
        <v>2021</v>
      </c>
      <c r="G98" s="9"/>
      <c r="H98" s="517">
        <f>Мероприятия!J19</f>
        <v>3.1572652800000003</v>
      </c>
      <c r="I98" s="517">
        <f>Мероприятия!H19</f>
        <v>3.0358320000000005</v>
      </c>
      <c r="J98" s="250">
        <f>Мероприятия!I19</f>
        <v>44075</v>
      </c>
      <c r="K98" s="437"/>
      <c r="L98" s="437"/>
      <c r="M98" s="437"/>
      <c r="N98" s="437"/>
      <c r="O98" s="558"/>
      <c r="P98" s="559"/>
      <c r="Q98" s="279">
        <f t="shared" ref="Q98:Q128" si="62">H98</f>
        <v>3.1572652800000003</v>
      </c>
      <c r="R98" s="279"/>
      <c r="S98" s="279"/>
      <c r="T98" s="279"/>
      <c r="U98" s="279"/>
      <c r="V98" s="302"/>
      <c r="W98" s="279"/>
      <c r="X98" s="279"/>
      <c r="Y98" s="279"/>
      <c r="Z98" s="279"/>
      <c r="AA98" s="279"/>
      <c r="AB98" s="279"/>
      <c r="AC98" s="279"/>
      <c r="AD98" s="279"/>
      <c r="AE98" s="279"/>
      <c r="AF98" s="279">
        <f>Мероприятия!K19</f>
        <v>0</v>
      </c>
      <c r="AG98" s="279"/>
      <c r="AH98" s="279"/>
      <c r="AI98" s="279"/>
      <c r="AJ98" s="279"/>
      <c r="AK98" s="279">
        <f t="shared" ref="AK98:AK99" si="63">SUM(AL98:AO98)</f>
        <v>0</v>
      </c>
      <c r="AL98" s="279"/>
      <c r="AM98" s="279"/>
      <c r="AN98" s="279"/>
      <c r="AO98" s="279"/>
      <c r="AP98" s="279">
        <f>Мероприятия!L19</f>
        <v>3.1572652800000003</v>
      </c>
      <c r="AQ98" s="279"/>
      <c r="AR98" s="279"/>
      <c r="AS98" s="279">
        <f>AP98</f>
        <v>3.1572652800000003</v>
      </c>
      <c r="AT98" s="279">
        <f t="shared" ref="AT98:AT99" si="64">Z98-AJ98</f>
        <v>0</v>
      </c>
      <c r="AU98" s="279">
        <f t="shared" ref="AU98:AU99" si="65">SUM(AV98:AY98)</f>
        <v>0</v>
      </c>
      <c r="AV98" s="279"/>
      <c r="AW98" s="279"/>
      <c r="AX98" s="279"/>
      <c r="AY98" s="279"/>
      <c r="AZ98" s="279">
        <f>Мероприятия!M19</f>
        <v>0</v>
      </c>
      <c r="BA98" s="279"/>
      <c r="BB98" s="279"/>
      <c r="BC98" s="279"/>
      <c r="BD98" s="279"/>
      <c r="BE98" s="279">
        <f t="shared" ref="BE98:BE99" si="66">SUM(BF98:BI98)</f>
        <v>0</v>
      </c>
      <c r="BF98" s="279"/>
      <c r="BG98" s="279"/>
      <c r="BH98" s="279"/>
      <c r="BI98" s="279"/>
      <c r="BJ98" s="279">
        <f t="shared" si="38"/>
        <v>3.1572652800000003</v>
      </c>
      <c r="BK98" s="279">
        <f t="shared" si="39"/>
        <v>0</v>
      </c>
      <c r="BL98" s="279">
        <f t="shared" si="40"/>
        <v>0</v>
      </c>
      <c r="BM98" s="279">
        <f t="shared" si="41"/>
        <v>3.1572652800000003</v>
      </c>
      <c r="BN98" s="279">
        <f t="shared" si="42"/>
        <v>0</v>
      </c>
      <c r="BO98" s="279">
        <f t="shared" ref="BO98:BO99" si="67">AK98+AU98+BE98</f>
        <v>0</v>
      </c>
      <c r="BP98" s="279">
        <f t="shared" ref="BP98:BP99" si="68">AL98+AV98+BF98</f>
        <v>0</v>
      </c>
      <c r="BQ98" s="279">
        <f t="shared" ref="BQ98:BQ99" si="69">AM98+AW98+BG98</f>
        <v>0</v>
      </c>
      <c r="BR98" s="279">
        <f t="shared" ref="BR98:BR99" si="70">AN98+AX98+BH98</f>
        <v>0</v>
      </c>
      <c r="BS98" s="279">
        <f t="shared" ref="BS98:BS99" si="71">AO98+AY98+BI98</f>
        <v>0</v>
      </c>
      <c r="BT98" s="9"/>
    </row>
    <row r="99" spans="1:72" s="10" customFormat="1" ht="18" customHeight="1" x14ac:dyDescent="0.25">
      <c r="A99" s="123" t="s">
        <v>621</v>
      </c>
      <c r="B99" s="118" t="str">
        <f>Мероприятия!D20</f>
        <v>Приобретение дизель-генератора 250 кВт на ДЭС п.Хорей-Вер</v>
      </c>
      <c r="C99" s="516" t="str">
        <f>Мероприятия!E20</f>
        <v>L_ЗР.16</v>
      </c>
      <c r="D99" s="9" t="s">
        <v>1583</v>
      </c>
      <c r="E99" s="9">
        <f>Мероприятия!F20</f>
        <v>2021</v>
      </c>
      <c r="F99" s="9">
        <f>Мероприятия!G20</f>
        <v>2023</v>
      </c>
      <c r="G99" s="9"/>
      <c r="H99" s="517">
        <f>Мероприятия!J20</f>
        <v>2.0634626133333329</v>
      </c>
      <c r="I99" s="517">
        <f>Мероприятия!H20</f>
        <v>1.9840986666666665</v>
      </c>
      <c r="J99" s="250">
        <f>Мероприятия!I20</f>
        <v>44075</v>
      </c>
      <c r="K99" s="437"/>
      <c r="L99" s="437"/>
      <c r="M99" s="437"/>
      <c r="N99" s="437"/>
      <c r="O99" s="558"/>
      <c r="P99" s="559"/>
      <c r="Q99" s="279">
        <f t="shared" si="62"/>
        <v>2.0634626133333329</v>
      </c>
      <c r="R99" s="279"/>
      <c r="S99" s="279"/>
      <c r="T99" s="279"/>
      <c r="U99" s="279"/>
      <c r="V99" s="302"/>
      <c r="W99" s="279"/>
      <c r="X99" s="279"/>
      <c r="Y99" s="279"/>
      <c r="Z99" s="279"/>
      <c r="AA99" s="279"/>
      <c r="AB99" s="279"/>
      <c r="AC99" s="279"/>
      <c r="AD99" s="279"/>
      <c r="AE99" s="279"/>
      <c r="AF99" s="279">
        <f>Мероприятия!K20</f>
        <v>0</v>
      </c>
      <c r="AG99" s="279"/>
      <c r="AH99" s="279"/>
      <c r="AI99" s="279"/>
      <c r="AJ99" s="279"/>
      <c r="AK99" s="279">
        <f t="shared" si="63"/>
        <v>0</v>
      </c>
      <c r="AL99" s="279"/>
      <c r="AM99" s="279"/>
      <c r="AN99" s="279"/>
      <c r="AO99" s="279"/>
      <c r="AP99" s="279">
        <f>Мероприятия!L20</f>
        <v>0</v>
      </c>
      <c r="AQ99" s="279"/>
      <c r="AR99" s="279"/>
      <c r="AS99" s="279"/>
      <c r="AT99" s="279">
        <f t="shared" si="64"/>
        <v>0</v>
      </c>
      <c r="AU99" s="279">
        <f t="shared" si="65"/>
        <v>0</v>
      </c>
      <c r="AV99" s="279"/>
      <c r="AW99" s="279"/>
      <c r="AX99" s="279"/>
      <c r="AY99" s="279"/>
      <c r="AZ99" s="279">
        <f>Мероприятия!M20</f>
        <v>2.0634626133333329</v>
      </c>
      <c r="BA99" s="279"/>
      <c r="BB99" s="279"/>
      <c r="BC99" s="279">
        <f>AZ99</f>
        <v>2.0634626133333329</v>
      </c>
      <c r="BD99" s="279"/>
      <c r="BE99" s="279">
        <f t="shared" si="66"/>
        <v>0</v>
      </c>
      <c r="BF99" s="279"/>
      <c r="BG99" s="279"/>
      <c r="BH99" s="279"/>
      <c r="BI99" s="279"/>
      <c r="BJ99" s="279">
        <f t="shared" si="38"/>
        <v>2.0634626133333329</v>
      </c>
      <c r="BK99" s="279">
        <f t="shared" si="39"/>
        <v>0</v>
      </c>
      <c r="BL99" s="279">
        <f t="shared" si="40"/>
        <v>0</v>
      </c>
      <c r="BM99" s="279">
        <f t="shared" si="41"/>
        <v>2.0634626133333329</v>
      </c>
      <c r="BN99" s="279">
        <f t="shared" si="42"/>
        <v>0</v>
      </c>
      <c r="BO99" s="279">
        <f t="shared" si="67"/>
        <v>0</v>
      </c>
      <c r="BP99" s="279">
        <f t="shared" si="68"/>
        <v>0</v>
      </c>
      <c r="BQ99" s="279">
        <f t="shared" si="69"/>
        <v>0</v>
      </c>
      <c r="BR99" s="279">
        <f t="shared" si="70"/>
        <v>0</v>
      </c>
      <c r="BS99" s="279">
        <f t="shared" si="71"/>
        <v>0</v>
      </c>
      <c r="BT99" s="9"/>
    </row>
    <row r="100" spans="1:72" s="10" customFormat="1" ht="18" customHeight="1" x14ac:dyDescent="0.25">
      <c r="A100" s="123" t="s">
        <v>622</v>
      </c>
      <c r="B100" s="118" t="str">
        <f>Мероприятия!D21</f>
        <v>Приобретение дизель-генератора 30 кВт на ДЭС п.Варнек</v>
      </c>
      <c r="C100" s="516" t="str">
        <f>Мероприятия!E21</f>
        <v>L_ЗР.17</v>
      </c>
      <c r="D100" s="9" t="s">
        <v>1583</v>
      </c>
      <c r="E100" s="9">
        <f>Мероприятия!F45</f>
        <v>2022</v>
      </c>
      <c r="F100" s="9">
        <f>Мероприятия!G45</f>
        <v>2023</v>
      </c>
      <c r="G100" s="9"/>
      <c r="H100" s="517">
        <f>Мероприятия!J21</f>
        <v>0.72772959999999998</v>
      </c>
      <c r="I100" s="517">
        <f>Мероприятия!H21</f>
        <v>0.69974000000000003</v>
      </c>
      <c r="J100" s="250">
        <f>Мероприятия!I21</f>
        <v>44075</v>
      </c>
      <c r="K100" s="437"/>
      <c r="L100" s="437"/>
      <c r="M100" s="437"/>
      <c r="N100" s="437"/>
      <c r="O100" s="558"/>
      <c r="P100" s="559"/>
      <c r="Q100" s="279">
        <f t="shared" si="62"/>
        <v>0.72772959999999998</v>
      </c>
      <c r="R100" s="279"/>
      <c r="S100" s="279"/>
      <c r="T100" s="279"/>
      <c r="U100" s="279"/>
      <c r="V100" s="302"/>
      <c r="W100" s="279"/>
      <c r="X100" s="279"/>
      <c r="Y100" s="279"/>
      <c r="Z100" s="279"/>
      <c r="AA100" s="279"/>
      <c r="AB100" s="279"/>
      <c r="AC100" s="279"/>
      <c r="AD100" s="279"/>
      <c r="AE100" s="279"/>
      <c r="AF100" s="279">
        <f>Мероприятия!K21</f>
        <v>0</v>
      </c>
      <c r="AG100" s="279"/>
      <c r="AH100" s="279"/>
      <c r="AI100" s="279"/>
      <c r="AJ100" s="279"/>
      <c r="AK100" s="279">
        <f t="shared" ref="AK100" si="72">SUM(AL100:AO100)</f>
        <v>0</v>
      </c>
      <c r="AL100" s="279"/>
      <c r="AM100" s="279"/>
      <c r="AN100" s="279"/>
      <c r="AO100" s="279"/>
      <c r="AP100" s="279">
        <f>Мероприятия!L21</f>
        <v>0.72772959999999998</v>
      </c>
      <c r="AQ100" s="279"/>
      <c r="AR100" s="279"/>
      <c r="AS100" s="279">
        <f>AP100</f>
        <v>0.72772959999999998</v>
      </c>
      <c r="AT100" s="279">
        <f t="shared" ref="AT100" si="73">Z100-AJ100</f>
        <v>0</v>
      </c>
      <c r="AU100" s="279">
        <f t="shared" ref="AU100" si="74">SUM(AV100:AY100)</f>
        <v>0</v>
      </c>
      <c r="AV100" s="279"/>
      <c r="AW100" s="279"/>
      <c r="AX100" s="279"/>
      <c r="AY100" s="279"/>
      <c r="AZ100" s="279">
        <f>Мероприятия!M21</f>
        <v>0</v>
      </c>
      <c r="BA100" s="279"/>
      <c r="BB100" s="279"/>
      <c r="BC100" s="279">
        <f t="shared" ref="BC100:BC122" si="75">AZ100</f>
        <v>0</v>
      </c>
      <c r="BD100" s="279"/>
      <c r="BE100" s="279">
        <f t="shared" ref="BE100" si="76">SUM(BF100:BI100)</f>
        <v>0</v>
      </c>
      <c r="BF100" s="279"/>
      <c r="BG100" s="279"/>
      <c r="BH100" s="279"/>
      <c r="BI100" s="279"/>
      <c r="BJ100" s="279">
        <f t="shared" si="38"/>
        <v>0.72772959999999998</v>
      </c>
      <c r="BK100" s="279">
        <f t="shared" si="39"/>
        <v>0</v>
      </c>
      <c r="BL100" s="279">
        <f t="shared" si="40"/>
        <v>0</v>
      </c>
      <c r="BM100" s="279">
        <f t="shared" si="41"/>
        <v>0.72772959999999998</v>
      </c>
      <c r="BN100" s="279">
        <f t="shared" si="42"/>
        <v>0</v>
      </c>
      <c r="BO100" s="279">
        <f t="shared" ref="BO100" si="77">AK100+AU100+BE100</f>
        <v>0</v>
      </c>
      <c r="BP100" s="279">
        <f t="shared" ref="BP100" si="78">AL100+AV100+BF100</f>
        <v>0</v>
      </c>
      <c r="BQ100" s="279">
        <f t="shared" ref="BQ100" si="79">AM100+AW100+BG100</f>
        <v>0</v>
      </c>
      <c r="BR100" s="279">
        <f t="shared" ref="BR100" si="80">AN100+AX100+BH100</f>
        <v>0</v>
      </c>
      <c r="BS100" s="279">
        <f t="shared" ref="BS100" si="81">AO100+AY100+BI100</f>
        <v>0</v>
      </c>
      <c r="BT100" s="9"/>
    </row>
    <row r="101" spans="1:72" s="10" customFormat="1" ht="18" customHeight="1" x14ac:dyDescent="0.25">
      <c r="A101" s="123" t="s">
        <v>1294</v>
      </c>
      <c r="B101" s="118" t="str">
        <f>Мероприятия!D22</f>
        <v>Приобретение дизель-генератоа 60 кВт на ДЭС п.Варнек</v>
      </c>
      <c r="C101" s="516" t="str">
        <f>Мероприятия!E22</f>
        <v>L_ЗР.18</v>
      </c>
      <c r="D101" s="9" t="s">
        <v>1583</v>
      </c>
      <c r="E101" s="9">
        <f>Мероприятия!F21</f>
        <v>2021</v>
      </c>
      <c r="F101" s="9">
        <f>Мероприятия!G21</f>
        <v>2023</v>
      </c>
      <c r="G101" s="9"/>
      <c r="H101" s="517">
        <f>Мероприятия!J22</f>
        <v>1.0550435999999999</v>
      </c>
      <c r="I101" s="517">
        <f>Мероприятия!H22</f>
        <v>1.014465</v>
      </c>
      <c r="J101" s="250">
        <f>Мероприятия!I22</f>
        <v>44075</v>
      </c>
      <c r="K101" s="437"/>
      <c r="L101" s="437"/>
      <c r="M101" s="437"/>
      <c r="N101" s="437"/>
      <c r="O101" s="558"/>
      <c r="P101" s="559"/>
      <c r="Q101" s="279">
        <f t="shared" si="62"/>
        <v>1.0550435999999999</v>
      </c>
      <c r="R101" s="279"/>
      <c r="S101" s="279"/>
      <c r="T101" s="279"/>
      <c r="U101" s="279"/>
      <c r="V101" s="302"/>
      <c r="W101" s="279"/>
      <c r="X101" s="279"/>
      <c r="Y101" s="279"/>
      <c r="Z101" s="279"/>
      <c r="AA101" s="279"/>
      <c r="AB101" s="279"/>
      <c r="AC101" s="279"/>
      <c r="AD101" s="279"/>
      <c r="AE101" s="279"/>
      <c r="AF101" s="279">
        <f>Мероприятия!K22</f>
        <v>0</v>
      </c>
      <c r="AG101" s="279"/>
      <c r="AH101" s="279"/>
      <c r="AI101" s="279"/>
      <c r="AJ101" s="279"/>
      <c r="AK101" s="279">
        <f t="shared" ref="AK101" si="82">SUM(AL101:AO101)</f>
        <v>0</v>
      </c>
      <c r="AL101" s="279"/>
      <c r="AM101" s="279"/>
      <c r="AN101" s="279"/>
      <c r="AO101" s="279"/>
      <c r="AP101" s="279">
        <f>Мероприятия!L22</f>
        <v>1.0550435999999999</v>
      </c>
      <c r="AQ101" s="279"/>
      <c r="AR101" s="279"/>
      <c r="AS101" s="279">
        <f>AP101</f>
        <v>1.0550435999999999</v>
      </c>
      <c r="AT101" s="279">
        <f t="shared" ref="AT101" si="83">Z101-AJ101</f>
        <v>0</v>
      </c>
      <c r="AU101" s="279">
        <f t="shared" ref="AU101" si="84">SUM(AV101:AY101)</f>
        <v>0</v>
      </c>
      <c r="AV101" s="279"/>
      <c r="AW101" s="279"/>
      <c r="AX101" s="279"/>
      <c r="AY101" s="279"/>
      <c r="AZ101" s="279">
        <f>Мероприятия!M22</f>
        <v>0</v>
      </c>
      <c r="BA101" s="279"/>
      <c r="BB101" s="279"/>
      <c r="BC101" s="279">
        <f t="shared" si="75"/>
        <v>0</v>
      </c>
      <c r="BD101" s="279"/>
      <c r="BE101" s="279">
        <f t="shared" ref="BE101" si="85">SUM(BF101:BI101)</f>
        <v>0</v>
      </c>
      <c r="BF101" s="279"/>
      <c r="BG101" s="279"/>
      <c r="BH101" s="279"/>
      <c r="BI101" s="279"/>
      <c r="BJ101" s="279">
        <f t="shared" si="38"/>
        <v>1.0550435999999999</v>
      </c>
      <c r="BK101" s="279">
        <f t="shared" si="39"/>
        <v>0</v>
      </c>
      <c r="BL101" s="279">
        <f t="shared" si="40"/>
        <v>0</v>
      </c>
      <c r="BM101" s="279">
        <f t="shared" si="41"/>
        <v>1.0550435999999999</v>
      </c>
      <c r="BN101" s="279">
        <f t="shared" si="42"/>
        <v>0</v>
      </c>
      <c r="BO101" s="279">
        <f t="shared" ref="BO101" si="86">AK101+AU101+BE101</f>
        <v>0</v>
      </c>
      <c r="BP101" s="279">
        <f t="shared" ref="BP101" si="87">AL101+AV101+BF101</f>
        <v>0</v>
      </c>
      <c r="BQ101" s="279">
        <f t="shared" ref="BQ101" si="88">AM101+AW101+BG101</f>
        <v>0</v>
      </c>
      <c r="BR101" s="279">
        <f t="shared" ref="BR101" si="89">AN101+AX101+BH101</f>
        <v>0</v>
      </c>
      <c r="BS101" s="279">
        <f t="shared" ref="BS101" si="90">AO101+AY101+BI101</f>
        <v>0</v>
      </c>
      <c r="BT101" s="9"/>
    </row>
    <row r="102" spans="1:72" s="10" customFormat="1" ht="18" customHeight="1" x14ac:dyDescent="0.25">
      <c r="A102" s="123" t="s">
        <v>1295</v>
      </c>
      <c r="B102" s="118" t="str">
        <f>Мероприятия!D23</f>
        <v>Приобретение 2-х дизель-генераторов 200 кВт на ДЭС п. Каратайка</v>
      </c>
      <c r="C102" s="516" t="str">
        <f>Мероприятия!E23</f>
        <v>L_ЗР.19</v>
      </c>
      <c r="D102" s="9" t="s">
        <v>1583</v>
      </c>
      <c r="E102" s="9">
        <f>Мероприятия!F22</f>
        <v>2021</v>
      </c>
      <c r="F102" s="9">
        <f>Мероприятия!G22</f>
        <v>2023</v>
      </c>
      <c r="G102" s="9"/>
      <c r="H102" s="517">
        <f>Мероприятия!J23</f>
        <v>3.4666666666666668</v>
      </c>
      <c r="I102" s="517">
        <f>Мероприятия!H23</f>
        <v>3.3333333333333335</v>
      </c>
      <c r="J102" s="250">
        <f>Мероприятия!I23</f>
        <v>44075</v>
      </c>
      <c r="K102" s="437"/>
      <c r="L102" s="437"/>
      <c r="M102" s="437"/>
      <c r="N102" s="437"/>
      <c r="O102" s="558"/>
      <c r="P102" s="559"/>
      <c r="Q102" s="279">
        <f t="shared" si="62"/>
        <v>3.4666666666666668</v>
      </c>
      <c r="R102" s="279"/>
      <c r="S102" s="279"/>
      <c r="T102" s="279"/>
      <c r="U102" s="279"/>
      <c r="V102" s="302"/>
      <c r="W102" s="279"/>
      <c r="X102" s="279"/>
      <c r="Y102" s="279"/>
      <c r="Z102" s="279"/>
      <c r="AA102" s="279"/>
      <c r="AB102" s="279"/>
      <c r="AC102" s="279"/>
      <c r="AD102" s="279"/>
      <c r="AE102" s="279"/>
      <c r="AF102" s="279">
        <f>Мероприятия!K23</f>
        <v>0</v>
      </c>
      <c r="AG102" s="279"/>
      <c r="AH102" s="279"/>
      <c r="AI102" s="279"/>
      <c r="AJ102" s="279"/>
      <c r="AK102" s="279">
        <f t="shared" ref="AK102" si="91">SUM(AL102:AO102)</f>
        <v>0</v>
      </c>
      <c r="AL102" s="279"/>
      <c r="AM102" s="279"/>
      <c r="AN102" s="279"/>
      <c r="AO102" s="279"/>
      <c r="AP102" s="279">
        <f>Мероприятия!L23</f>
        <v>1.7333333333333334</v>
      </c>
      <c r="AQ102" s="279"/>
      <c r="AR102" s="279"/>
      <c r="AS102" s="279">
        <f>AP102</f>
        <v>1.7333333333333334</v>
      </c>
      <c r="AT102" s="279">
        <f t="shared" ref="AT102" si="92">Z102-AJ102</f>
        <v>0</v>
      </c>
      <c r="AU102" s="279">
        <f t="shared" ref="AU102" si="93">SUM(AV102:AY102)</f>
        <v>0</v>
      </c>
      <c r="AV102" s="279"/>
      <c r="AW102" s="279"/>
      <c r="AX102" s="279"/>
      <c r="AY102" s="279"/>
      <c r="AZ102" s="279">
        <f>Мероприятия!M23</f>
        <v>1.7333333333333334</v>
      </c>
      <c r="BA102" s="279"/>
      <c r="BB102" s="279"/>
      <c r="BC102" s="279">
        <f t="shared" si="75"/>
        <v>1.7333333333333334</v>
      </c>
      <c r="BD102" s="279"/>
      <c r="BE102" s="279">
        <f t="shared" ref="BE102" si="94">SUM(BF102:BI102)</f>
        <v>0</v>
      </c>
      <c r="BF102" s="279"/>
      <c r="BG102" s="279"/>
      <c r="BH102" s="279"/>
      <c r="BI102" s="279"/>
      <c r="BJ102" s="279">
        <f t="shared" si="38"/>
        <v>3.4666666666666668</v>
      </c>
      <c r="BK102" s="279">
        <f t="shared" si="39"/>
        <v>0</v>
      </c>
      <c r="BL102" s="279">
        <f t="shared" si="40"/>
        <v>0</v>
      </c>
      <c r="BM102" s="279">
        <f t="shared" si="41"/>
        <v>3.4666666666666668</v>
      </c>
      <c r="BN102" s="279">
        <f t="shared" si="42"/>
        <v>0</v>
      </c>
      <c r="BO102" s="279">
        <f t="shared" ref="BO102" si="95">AK102+AU102+BE102</f>
        <v>0</v>
      </c>
      <c r="BP102" s="279">
        <f t="shared" ref="BP102" si="96">AL102+AV102+BF102</f>
        <v>0</v>
      </c>
      <c r="BQ102" s="279">
        <f t="shared" ref="BQ102" si="97">AM102+AW102+BG102</f>
        <v>0</v>
      </c>
      <c r="BR102" s="279">
        <f t="shared" ref="BR102" si="98">AN102+AX102+BH102</f>
        <v>0</v>
      </c>
      <c r="BS102" s="279">
        <f t="shared" ref="BS102" si="99">AO102+AY102+BI102</f>
        <v>0</v>
      </c>
      <c r="BT102" s="9"/>
    </row>
    <row r="103" spans="1:72" s="10" customFormat="1" ht="18" customHeight="1" x14ac:dyDescent="0.25">
      <c r="A103" s="123" t="s">
        <v>1296</v>
      </c>
      <c r="B103" s="118" t="str">
        <f>Мероприятия!D24</f>
        <v>Приобретение 2-х дизель-генераторов 315 кВт на ДЭС п. Каратайка</v>
      </c>
      <c r="C103" s="516" t="str">
        <f>Мероприятия!E24</f>
        <v>L_ЗР.20</v>
      </c>
      <c r="D103" s="9" t="s">
        <v>1583</v>
      </c>
      <c r="E103" s="9">
        <f>Мероприятия!F23</f>
        <v>2021</v>
      </c>
      <c r="F103" s="9">
        <f>Мероприятия!G23</f>
        <v>2022</v>
      </c>
      <c r="G103" s="9"/>
      <c r="H103" s="517">
        <f>Мероприятия!J24</f>
        <v>6.3564800000000004</v>
      </c>
      <c r="I103" s="517">
        <f>Мероприятия!H24</f>
        <v>6.1120000000000001</v>
      </c>
      <c r="J103" s="250">
        <f>Мероприятия!I24</f>
        <v>44075</v>
      </c>
      <c r="K103" s="437"/>
      <c r="L103" s="437"/>
      <c r="M103" s="437"/>
      <c r="N103" s="437"/>
      <c r="O103" s="558"/>
      <c r="P103" s="559"/>
      <c r="Q103" s="279">
        <f t="shared" si="62"/>
        <v>6.3564800000000004</v>
      </c>
      <c r="R103" s="279"/>
      <c r="S103" s="279"/>
      <c r="T103" s="279"/>
      <c r="U103" s="279"/>
      <c r="V103" s="302"/>
      <c r="W103" s="279"/>
      <c r="X103" s="279"/>
      <c r="Y103" s="279"/>
      <c r="Z103" s="279"/>
      <c r="AA103" s="279"/>
      <c r="AB103" s="279"/>
      <c r="AC103" s="279"/>
      <c r="AD103" s="279"/>
      <c r="AE103" s="279"/>
      <c r="AF103" s="279">
        <f>Мероприятия!K24</f>
        <v>0</v>
      </c>
      <c r="AG103" s="279"/>
      <c r="AH103" s="279"/>
      <c r="AI103" s="279"/>
      <c r="AJ103" s="279"/>
      <c r="AK103" s="279">
        <f t="shared" ref="AK103" si="100">SUM(AL103:AO103)</f>
        <v>0</v>
      </c>
      <c r="AL103" s="279"/>
      <c r="AM103" s="279"/>
      <c r="AN103" s="279"/>
      <c r="AO103" s="279"/>
      <c r="AP103" s="279">
        <f>Мероприятия!L24</f>
        <v>3.1782400000000002</v>
      </c>
      <c r="AQ103" s="279"/>
      <c r="AR103" s="279"/>
      <c r="AS103" s="279">
        <f t="shared" ref="AS103:AS128" si="101">AP103</f>
        <v>3.1782400000000002</v>
      </c>
      <c r="AT103" s="279">
        <f t="shared" ref="AT103" si="102">Z103-AJ103</f>
        <v>0</v>
      </c>
      <c r="AU103" s="279">
        <f t="shared" ref="AU103" si="103">SUM(AV103:AY103)</f>
        <v>0</v>
      </c>
      <c r="AV103" s="279"/>
      <c r="AW103" s="279"/>
      <c r="AX103" s="279"/>
      <c r="AY103" s="279"/>
      <c r="AZ103" s="279">
        <f>Мероприятия!M24</f>
        <v>3.1782400000000002</v>
      </c>
      <c r="BA103" s="279"/>
      <c r="BB103" s="279"/>
      <c r="BC103" s="279">
        <f t="shared" si="75"/>
        <v>3.1782400000000002</v>
      </c>
      <c r="BD103" s="279"/>
      <c r="BE103" s="279">
        <f t="shared" ref="BE103" si="104">SUM(BF103:BI103)</f>
        <v>0</v>
      </c>
      <c r="BF103" s="279"/>
      <c r="BG103" s="279"/>
      <c r="BH103" s="279"/>
      <c r="BI103" s="279"/>
      <c r="BJ103" s="279">
        <f t="shared" si="38"/>
        <v>6.3564800000000004</v>
      </c>
      <c r="BK103" s="279">
        <f t="shared" si="39"/>
        <v>0</v>
      </c>
      <c r="BL103" s="279">
        <f t="shared" si="40"/>
        <v>0</v>
      </c>
      <c r="BM103" s="279">
        <f t="shared" si="41"/>
        <v>6.3564800000000004</v>
      </c>
      <c r="BN103" s="279">
        <f t="shared" si="42"/>
        <v>0</v>
      </c>
      <c r="BO103" s="279">
        <f t="shared" ref="BO103" si="105">AK103+AU103+BE103</f>
        <v>0</v>
      </c>
      <c r="BP103" s="279">
        <f t="shared" ref="BP103" si="106">AL103+AV103+BF103</f>
        <v>0</v>
      </c>
      <c r="BQ103" s="279">
        <f t="shared" ref="BQ103" si="107">AM103+AW103+BG103</f>
        <v>0</v>
      </c>
      <c r="BR103" s="279">
        <f t="shared" ref="BR103" si="108">AN103+AX103+BH103</f>
        <v>0</v>
      </c>
      <c r="BS103" s="279">
        <f t="shared" ref="BS103" si="109">AO103+AY103+BI103</f>
        <v>0</v>
      </c>
      <c r="BT103" s="9"/>
    </row>
    <row r="104" spans="1:72" s="10" customFormat="1" ht="18" customHeight="1" x14ac:dyDescent="0.25">
      <c r="A104" s="123" t="s">
        <v>1297</v>
      </c>
      <c r="B104" s="118" t="str">
        <f>Мероприятия!D25</f>
        <v>Приобретение  2-х дизель-генераторов 30 кВт на ДЭС д. Мгла</v>
      </c>
      <c r="C104" s="516" t="str">
        <f>Мероприятия!E25</f>
        <v>L_ЗР.21</v>
      </c>
      <c r="D104" s="9" t="s">
        <v>1583</v>
      </c>
      <c r="E104" s="9">
        <f>Мероприятия!F24</f>
        <v>2021</v>
      </c>
      <c r="F104" s="9">
        <f>Мероприятия!G24</f>
        <v>2022</v>
      </c>
      <c r="G104" s="9"/>
      <c r="H104" s="517">
        <f>Мероприятия!J25</f>
        <v>1.4554592</v>
      </c>
      <c r="I104" s="517">
        <f>Мероприятия!H25</f>
        <v>1.3994800000000001</v>
      </c>
      <c r="J104" s="250">
        <f>Мероприятия!I25</f>
        <v>44075</v>
      </c>
      <c r="K104" s="437"/>
      <c r="L104" s="437"/>
      <c r="M104" s="437"/>
      <c r="N104" s="437"/>
      <c r="O104" s="558"/>
      <c r="P104" s="559"/>
      <c r="Q104" s="279">
        <f t="shared" si="62"/>
        <v>1.4554592</v>
      </c>
      <c r="R104" s="279"/>
      <c r="S104" s="279"/>
      <c r="T104" s="279"/>
      <c r="U104" s="279"/>
      <c r="V104" s="302"/>
      <c r="W104" s="279"/>
      <c r="X104" s="279"/>
      <c r="Y104" s="279"/>
      <c r="Z104" s="279"/>
      <c r="AA104" s="279"/>
      <c r="AB104" s="279"/>
      <c r="AC104" s="279"/>
      <c r="AD104" s="279"/>
      <c r="AE104" s="279"/>
      <c r="AF104" s="279">
        <f>Мероприятия!K25</f>
        <v>0</v>
      </c>
      <c r="AG104" s="279"/>
      <c r="AH104" s="279"/>
      <c r="AI104" s="279"/>
      <c r="AJ104" s="279"/>
      <c r="AK104" s="279">
        <f t="shared" ref="AK104" si="110">SUM(AL104:AO104)</f>
        <v>0</v>
      </c>
      <c r="AL104" s="279"/>
      <c r="AM104" s="279"/>
      <c r="AN104" s="279"/>
      <c r="AO104" s="279"/>
      <c r="AP104" s="279">
        <f>Мероприятия!L25</f>
        <v>1.4554592</v>
      </c>
      <c r="AQ104" s="279"/>
      <c r="AR104" s="279"/>
      <c r="AS104" s="279">
        <f t="shared" si="101"/>
        <v>1.4554592</v>
      </c>
      <c r="AT104" s="279">
        <f t="shared" ref="AT104" si="111">Z104-AJ104</f>
        <v>0</v>
      </c>
      <c r="AU104" s="279">
        <f t="shared" ref="AU104" si="112">SUM(AV104:AY104)</f>
        <v>0</v>
      </c>
      <c r="AV104" s="279"/>
      <c r="AW104" s="279"/>
      <c r="AX104" s="279"/>
      <c r="AY104" s="279"/>
      <c r="AZ104" s="279">
        <f>Мероприятия!M25</f>
        <v>0</v>
      </c>
      <c r="BA104" s="279"/>
      <c r="BB104" s="279"/>
      <c r="BC104" s="279">
        <f t="shared" si="75"/>
        <v>0</v>
      </c>
      <c r="BD104" s="279"/>
      <c r="BE104" s="279">
        <f t="shared" ref="BE104" si="113">SUM(BF104:BI104)</f>
        <v>0</v>
      </c>
      <c r="BF104" s="279"/>
      <c r="BG104" s="279"/>
      <c r="BH104" s="279"/>
      <c r="BI104" s="279"/>
      <c r="BJ104" s="279">
        <f t="shared" si="38"/>
        <v>1.4554592</v>
      </c>
      <c r="BK104" s="279">
        <f t="shared" si="39"/>
        <v>0</v>
      </c>
      <c r="BL104" s="279">
        <f t="shared" si="40"/>
        <v>0</v>
      </c>
      <c r="BM104" s="279">
        <f t="shared" si="41"/>
        <v>1.4554592</v>
      </c>
      <c r="BN104" s="279">
        <f t="shared" si="42"/>
        <v>0</v>
      </c>
      <c r="BO104" s="279">
        <f t="shared" ref="BO104" si="114">AK104+AU104+BE104</f>
        <v>0</v>
      </c>
      <c r="BP104" s="279">
        <f t="shared" ref="BP104" si="115">AL104+AV104+BF104</f>
        <v>0</v>
      </c>
      <c r="BQ104" s="279">
        <f t="shared" ref="BQ104" si="116">AM104+AW104+BG104</f>
        <v>0</v>
      </c>
      <c r="BR104" s="279">
        <f t="shared" ref="BR104" si="117">AN104+AX104+BH104</f>
        <v>0</v>
      </c>
      <c r="BS104" s="279">
        <f t="shared" ref="BS104" si="118">AO104+AY104+BI104</f>
        <v>0</v>
      </c>
      <c r="BT104" s="9"/>
    </row>
    <row r="105" spans="1:72" s="10" customFormat="1" ht="18" customHeight="1" x14ac:dyDescent="0.25">
      <c r="A105" s="123" t="s">
        <v>1418</v>
      </c>
      <c r="B105" s="118" t="str">
        <f>Мероприятия!D26</f>
        <v>Приобретение 2-х  дизель-генераторов 30 кВт на ДЭС д.Вижас</v>
      </c>
      <c r="C105" s="516" t="str">
        <f>Мероприятия!E26</f>
        <v>L_ЗР.22</v>
      </c>
      <c r="D105" s="9" t="s">
        <v>1583</v>
      </c>
      <c r="E105" s="9">
        <f>Мероприятия!F78</f>
        <v>2023</v>
      </c>
      <c r="F105" s="9">
        <f>Мероприятия!G78</f>
        <v>2023</v>
      </c>
      <c r="G105" s="9"/>
      <c r="H105" s="517">
        <f>Мероприятия!J26</f>
        <v>1.4554592</v>
      </c>
      <c r="I105" s="517">
        <f>Мероприятия!H26</f>
        <v>1.3994800000000001</v>
      </c>
      <c r="J105" s="250">
        <f>Мероприятия!I26</f>
        <v>44075</v>
      </c>
      <c r="K105" s="437"/>
      <c r="L105" s="437"/>
      <c r="M105" s="437"/>
      <c r="N105" s="437"/>
      <c r="O105" s="558"/>
      <c r="P105" s="559"/>
      <c r="Q105" s="279">
        <f t="shared" si="62"/>
        <v>1.4554592</v>
      </c>
      <c r="R105" s="279"/>
      <c r="S105" s="279"/>
      <c r="T105" s="279"/>
      <c r="U105" s="279"/>
      <c r="V105" s="302"/>
      <c r="W105" s="279"/>
      <c r="X105" s="279"/>
      <c r="Y105" s="279"/>
      <c r="Z105" s="279"/>
      <c r="AA105" s="279"/>
      <c r="AB105" s="279"/>
      <c r="AC105" s="279"/>
      <c r="AD105" s="279"/>
      <c r="AE105" s="279"/>
      <c r="AF105" s="279">
        <f>Мероприятия!K26</f>
        <v>0</v>
      </c>
      <c r="AG105" s="279"/>
      <c r="AH105" s="279"/>
      <c r="AI105" s="279"/>
      <c r="AJ105" s="279"/>
      <c r="AK105" s="279">
        <f t="shared" ref="AK105" si="119">SUM(AL105:AO105)</f>
        <v>0</v>
      </c>
      <c r="AL105" s="279"/>
      <c r="AM105" s="279"/>
      <c r="AN105" s="279"/>
      <c r="AO105" s="279"/>
      <c r="AP105" s="279">
        <f>Мероприятия!L26</f>
        <v>1.4554592</v>
      </c>
      <c r="AQ105" s="279"/>
      <c r="AR105" s="279"/>
      <c r="AS105" s="279">
        <f t="shared" si="101"/>
        <v>1.4554592</v>
      </c>
      <c r="AT105" s="279">
        <f t="shared" ref="AT105" si="120">Z105-AJ105</f>
        <v>0</v>
      </c>
      <c r="AU105" s="279">
        <f t="shared" ref="AU105" si="121">SUM(AV105:AY105)</f>
        <v>0</v>
      </c>
      <c r="AV105" s="279"/>
      <c r="AW105" s="279"/>
      <c r="AX105" s="279"/>
      <c r="AY105" s="279"/>
      <c r="AZ105" s="279">
        <f>Мероприятия!M26</f>
        <v>0</v>
      </c>
      <c r="BA105" s="279"/>
      <c r="BB105" s="279"/>
      <c r="BC105" s="279">
        <f t="shared" si="75"/>
        <v>0</v>
      </c>
      <c r="BD105" s="279"/>
      <c r="BE105" s="279">
        <f t="shared" ref="BE105" si="122">SUM(BF105:BI105)</f>
        <v>0</v>
      </c>
      <c r="BF105" s="279"/>
      <c r="BG105" s="279"/>
      <c r="BH105" s="279"/>
      <c r="BI105" s="279"/>
      <c r="BJ105" s="279">
        <f t="shared" si="38"/>
        <v>1.4554592</v>
      </c>
      <c r="BK105" s="279">
        <f t="shared" si="39"/>
        <v>0</v>
      </c>
      <c r="BL105" s="279">
        <f t="shared" si="40"/>
        <v>0</v>
      </c>
      <c r="BM105" s="279">
        <f t="shared" si="41"/>
        <v>1.4554592</v>
      </c>
      <c r="BN105" s="279">
        <f t="shared" si="42"/>
        <v>0</v>
      </c>
      <c r="BO105" s="279">
        <f t="shared" ref="BO105" si="123">AK105+AU105+BE105</f>
        <v>0</v>
      </c>
      <c r="BP105" s="279">
        <f t="shared" ref="BP105" si="124">AL105+AV105+BF105</f>
        <v>0</v>
      </c>
      <c r="BQ105" s="279">
        <f t="shared" ref="BQ105" si="125">AM105+AW105+BG105</f>
        <v>0</v>
      </c>
      <c r="BR105" s="279">
        <f t="shared" ref="BR105" si="126">AN105+AX105+BH105</f>
        <v>0</v>
      </c>
      <c r="BS105" s="279">
        <f t="shared" ref="BS105" si="127">AO105+AY105+BI105</f>
        <v>0</v>
      </c>
      <c r="BT105" s="9"/>
    </row>
    <row r="106" spans="1:72" s="10" customFormat="1" ht="18" customHeight="1" x14ac:dyDescent="0.25">
      <c r="A106" s="123" t="s">
        <v>1419</v>
      </c>
      <c r="B106" s="118" t="str">
        <f>Мероприятия!D27</f>
        <v>Приобретение 3-х  дизель-генераторов 60 кВт на ДЭС д.Вижас</v>
      </c>
      <c r="C106" s="516" t="str">
        <f>Мероприятия!E27</f>
        <v>L_ЗР.23</v>
      </c>
      <c r="D106" s="9" t="s">
        <v>1583</v>
      </c>
      <c r="E106" s="9">
        <f>Мероприятия!F79</f>
        <v>2023</v>
      </c>
      <c r="F106" s="9">
        <f>Мероприятия!G79</f>
        <v>2022</v>
      </c>
      <c r="G106" s="9"/>
      <c r="H106" s="517">
        <f>Мероприятия!J27</f>
        <v>3.1651308</v>
      </c>
      <c r="I106" s="517">
        <f>Мероприятия!H27</f>
        <v>3.0433949999999999</v>
      </c>
      <c r="J106" s="250">
        <f>Мероприятия!I27</f>
        <v>44075</v>
      </c>
      <c r="K106" s="437"/>
      <c r="L106" s="437"/>
      <c r="M106" s="437"/>
      <c r="N106" s="437"/>
      <c r="O106" s="558"/>
      <c r="P106" s="559"/>
      <c r="Q106" s="279">
        <f t="shared" si="62"/>
        <v>3.1651308</v>
      </c>
      <c r="R106" s="279"/>
      <c r="S106" s="279"/>
      <c r="T106" s="279"/>
      <c r="U106" s="279"/>
      <c r="V106" s="302"/>
      <c r="W106" s="279"/>
      <c r="X106" s="279"/>
      <c r="Y106" s="279"/>
      <c r="Z106" s="279"/>
      <c r="AA106" s="279"/>
      <c r="AB106" s="279"/>
      <c r="AC106" s="279"/>
      <c r="AD106" s="279"/>
      <c r="AE106" s="279"/>
      <c r="AF106" s="279">
        <f>Мероприятия!K27</f>
        <v>0</v>
      </c>
      <c r="AG106" s="279"/>
      <c r="AH106" s="279"/>
      <c r="AI106" s="279"/>
      <c r="AJ106" s="279"/>
      <c r="AK106" s="279">
        <f t="shared" ref="AK106" si="128">SUM(AL106:AO106)</f>
        <v>0</v>
      </c>
      <c r="AL106" s="279"/>
      <c r="AM106" s="279"/>
      <c r="AN106" s="279"/>
      <c r="AO106" s="279"/>
      <c r="AP106" s="279">
        <f>Мероприятия!L27</f>
        <v>1.0550436000000001</v>
      </c>
      <c r="AQ106" s="279"/>
      <c r="AR106" s="279"/>
      <c r="AS106" s="279">
        <f t="shared" si="101"/>
        <v>1.0550436000000001</v>
      </c>
      <c r="AT106" s="279">
        <f t="shared" ref="AT106" si="129">Z106-AJ106</f>
        <v>0</v>
      </c>
      <c r="AU106" s="279">
        <f t="shared" ref="AU106" si="130">SUM(AV106:AY106)</f>
        <v>0</v>
      </c>
      <c r="AV106" s="279"/>
      <c r="AW106" s="279"/>
      <c r="AX106" s="279"/>
      <c r="AY106" s="279"/>
      <c r="AZ106" s="279">
        <f>Мероприятия!M27</f>
        <v>2.1100871999999997</v>
      </c>
      <c r="BA106" s="279"/>
      <c r="BB106" s="279"/>
      <c r="BC106" s="279">
        <f t="shared" si="75"/>
        <v>2.1100871999999997</v>
      </c>
      <c r="BD106" s="279"/>
      <c r="BE106" s="279">
        <f t="shared" ref="BE106" si="131">SUM(BF106:BI106)</f>
        <v>0</v>
      </c>
      <c r="BF106" s="279"/>
      <c r="BG106" s="279"/>
      <c r="BH106" s="279"/>
      <c r="BI106" s="279"/>
      <c r="BJ106" s="279">
        <f t="shared" si="38"/>
        <v>3.1651308</v>
      </c>
      <c r="BK106" s="279">
        <f t="shared" si="39"/>
        <v>0</v>
      </c>
      <c r="BL106" s="279">
        <f t="shared" si="40"/>
        <v>0</v>
      </c>
      <c r="BM106" s="279">
        <f t="shared" si="41"/>
        <v>3.1651308</v>
      </c>
      <c r="BN106" s="279">
        <f t="shared" si="42"/>
        <v>0</v>
      </c>
      <c r="BO106" s="279">
        <f t="shared" ref="BO106" si="132">AK106+AU106+BE106</f>
        <v>0</v>
      </c>
      <c r="BP106" s="279">
        <f t="shared" ref="BP106" si="133">AL106+AV106+BF106</f>
        <v>0</v>
      </c>
      <c r="BQ106" s="279">
        <f t="shared" ref="BQ106" si="134">AM106+AW106+BG106</f>
        <v>0</v>
      </c>
      <c r="BR106" s="279">
        <f t="shared" ref="BR106" si="135">AN106+AX106+BH106</f>
        <v>0</v>
      </c>
      <c r="BS106" s="279">
        <f t="shared" ref="BS106" si="136">AO106+AY106+BI106</f>
        <v>0</v>
      </c>
      <c r="BT106" s="9"/>
    </row>
    <row r="107" spans="1:72" s="10" customFormat="1" ht="18" customHeight="1" x14ac:dyDescent="0.25">
      <c r="A107" s="123" t="s">
        <v>1420</v>
      </c>
      <c r="B107" s="118" t="str">
        <f>Мероприятия!D28</f>
        <v>Приобретение 2-х дизель-генератов 30 кВт на ДЭС д.Снопа</v>
      </c>
      <c r="C107" s="516" t="str">
        <f>Мероприятия!E28</f>
        <v>L_ЗР.24</v>
      </c>
      <c r="D107" s="9" t="s">
        <v>1583</v>
      </c>
      <c r="E107" s="9">
        <f>Мероприятия!F80</f>
        <v>2023</v>
      </c>
      <c r="F107" s="9">
        <f>Мероприятия!G80</f>
        <v>2022</v>
      </c>
      <c r="G107" s="9"/>
      <c r="H107" s="517">
        <f>Мероприятия!J28</f>
        <v>1.4554592</v>
      </c>
      <c r="I107" s="517">
        <f>Мероприятия!H28</f>
        <v>1.3994800000000001</v>
      </c>
      <c r="J107" s="250">
        <f>Мероприятия!I28</f>
        <v>44075</v>
      </c>
      <c r="K107" s="437"/>
      <c r="L107" s="437"/>
      <c r="M107" s="437"/>
      <c r="N107" s="437"/>
      <c r="O107" s="558"/>
      <c r="P107" s="559"/>
      <c r="Q107" s="279">
        <f t="shared" si="62"/>
        <v>1.4554592</v>
      </c>
      <c r="R107" s="279"/>
      <c r="S107" s="279"/>
      <c r="T107" s="279"/>
      <c r="U107" s="279"/>
      <c r="V107" s="302"/>
      <c r="W107" s="279"/>
      <c r="X107" s="279"/>
      <c r="Y107" s="279"/>
      <c r="Z107" s="279"/>
      <c r="AA107" s="279"/>
      <c r="AB107" s="279"/>
      <c r="AC107" s="279"/>
      <c r="AD107" s="279"/>
      <c r="AE107" s="279"/>
      <c r="AF107" s="279">
        <f>Мероприятия!K28</f>
        <v>0</v>
      </c>
      <c r="AG107" s="279"/>
      <c r="AH107" s="279"/>
      <c r="AI107" s="279"/>
      <c r="AJ107" s="279"/>
      <c r="AK107" s="279">
        <f t="shared" ref="AK107" si="137">SUM(AL107:AO107)</f>
        <v>0</v>
      </c>
      <c r="AL107" s="279"/>
      <c r="AM107" s="279"/>
      <c r="AN107" s="279"/>
      <c r="AO107" s="279"/>
      <c r="AP107" s="279">
        <f>Мероприятия!L28</f>
        <v>1.4554592</v>
      </c>
      <c r="AQ107" s="279"/>
      <c r="AR107" s="279"/>
      <c r="AS107" s="279">
        <f t="shared" si="101"/>
        <v>1.4554592</v>
      </c>
      <c r="AT107" s="279">
        <f t="shared" ref="AT107" si="138">Z107-AJ107</f>
        <v>0</v>
      </c>
      <c r="AU107" s="279">
        <f t="shared" ref="AU107" si="139">SUM(AV107:AY107)</f>
        <v>0</v>
      </c>
      <c r="AV107" s="279"/>
      <c r="AW107" s="279"/>
      <c r="AX107" s="279"/>
      <c r="AY107" s="279"/>
      <c r="AZ107" s="279">
        <f>Мероприятия!M28</f>
        <v>0</v>
      </c>
      <c r="BA107" s="279"/>
      <c r="BB107" s="279"/>
      <c r="BC107" s="279">
        <f t="shared" si="75"/>
        <v>0</v>
      </c>
      <c r="BD107" s="279"/>
      <c r="BE107" s="279">
        <f t="shared" ref="BE107" si="140">SUM(BF107:BI107)</f>
        <v>0</v>
      </c>
      <c r="BF107" s="279"/>
      <c r="BG107" s="279"/>
      <c r="BH107" s="279"/>
      <c r="BI107" s="279"/>
      <c r="BJ107" s="279">
        <f t="shared" si="38"/>
        <v>1.4554592</v>
      </c>
      <c r="BK107" s="279">
        <f t="shared" si="39"/>
        <v>0</v>
      </c>
      <c r="BL107" s="279">
        <f t="shared" si="40"/>
        <v>0</v>
      </c>
      <c r="BM107" s="279">
        <f t="shared" si="41"/>
        <v>1.4554592</v>
      </c>
      <c r="BN107" s="279">
        <f t="shared" si="42"/>
        <v>0</v>
      </c>
      <c r="BO107" s="279">
        <f t="shared" ref="BO107" si="141">AK107+AU107+BE107</f>
        <v>0</v>
      </c>
      <c r="BP107" s="279">
        <f t="shared" ref="BP107" si="142">AL107+AV107+BF107</f>
        <v>0</v>
      </c>
      <c r="BQ107" s="279">
        <f t="shared" ref="BQ107" si="143">AM107+AW107+BG107</f>
        <v>0</v>
      </c>
      <c r="BR107" s="279">
        <f t="shared" ref="BR107" si="144">AN107+AX107+BH107</f>
        <v>0</v>
      </c>
      <c r="BS107" s="279">
        <f t="shared" ref="BS107" si="145">AO107+AY107+BI107</f>
        <v>0</v>
      </c>
      <c r="BT107" s="9"/>
    </row>
    <row r="108" spans="1:72" s="10" customFormat="1" ht="18" customHeight="1" x14ac:dyDescent="0.25">
      <c r="A108" s="123" t="s">
        <v>1421</v>
      </c>
      <c r="B108" s="118" t="str">
        <f>Мероприятия!D29</f>
        <v>Приобретение 2-х дизель-генератов 30 кВт на ДЭС д.Белушье</v>
      </c>
      <c r="C108" s="516" t="str">
        <f>Мероприятия!E29</f>
        <v>L_ЗР.25</v>
      </c>
      <c r="D108" s="9" t="s">
        <v>1583</v>
      </c>
      <c r="E108" s="9">
        <f>Мероприятия!F25</f>
        <v>2021</v>
      </c>
      <c r="F108" s="9">
        <f>Мероприятия!G25</f>
        <v>2021</v>
      </c>
      <c r="G108" s="9"/>
      <c r="H108" s="517">
        <f>Мероприятия!J29</f>
        <v>1.4554592</v>
      </c>
      <c r="I108" s="517">
        <f>Мероприятия!H29</f>
        <v>1.3994800000000001</v>
      </c>
      <c r="J108" s="250">
        <f>Мероприятия!I29</f>
        <v>44075</v>
      </c>
      <c r="K108" s="437"/>
      <c r="L108" s="437"/>
      <c r="M108" s="437"/>
      <c r="N108" s="437"/>
      <c r="O108" s="558"/>
      <c r="P108" s="559"/>
      <c r="Q108" s="279">
        <f t="shared" si="62"/>
        <v>1.4554592</v>
      </c>
      <c r="R108" s="279"/>
      <c r="S108" s="279"/>
      <c r="T108" s="279"/>
      <c r="U108" s="279"/>
      <c r="V108" s="302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>
        <f>Мероприятия!K29</f>
        <v>0</v>
      </c>
      <c r="AG108" s="279"/>
      <c r="AH108" s="279"/>
      <c r="AI108" s="279"/>
      <c r="AJ108" s="279"/>
      <c r="AK108" s="279">
        <f t="shared" ref="AK108" si="146">SUM(AL108:AO108)</f>
        <v>0</v>
      </c>
      <c r="AL108" s="279"/>
      <c r="AM108" s="279"/>
      <c r="AN108" s="279"/>
      <c r="AO108" s="279"/>
      <c r="AP108" s="279">
        <f>Мероприятия!L29</f>
        <v>0.72772959999999998</v>
      </c>
      <c r="AQ108" s="279"/>
      <c r="AR108" s="279"/>
      <c r="AS108" s="279">
        <f t="shared" si="101"/>
        <v>0.72772959999999998</v>
      </c>
      <c r="AT108" s="279">
        <f t="shared" ref="AT108" si="147">Z108-AJ108</f>
        <v>0</v>
      </c>
      <c r="AU108" s="279">
        <f t="shared" ref="AU108" si="148">SUM(AV108:AY108)</f>
        <v>0</v>
      </c>
      <c r="AV108" s="279"/>
      <c r="AW108" s="279"/>
      <c r="AX108" s="279"/>
      <c r="AY108" s="279"/>
      <c r="AZ108" s="279">
        <f>Мероприятия!M29</f>
        <v>0.72772959999999998</v>
      </c>
      <c r="BA108" s="279"/>
      <c r="BB108" s="279"/>
      <c r="BC108" s="279">
        <f t="shared" si="75"/>
        <v>0.72772959999999998</v>
      </c>
      <c r="BD108" s="279"/>
      <c r="BE108" s="279">
        <f t="shared" ref="BE108" si="149">SUM(BF108:BI108)</f>
        <v>0</v>
      </c>
      <c r="BF108" s="279"/>
      <c r="BG108" s="279"/>
      <c r="BH108" s="279"/>
      <c r="BI108" s="279"/>
      <c r="BJ108" s="279">
        <f t="shared" si="38"/>
        <v>1.4554592</v>
      </c>
      <c r="BK108" s="279">
        <f t="shared" si="39"/>
        <v>0</v>
      </c>
      <c r="BL108" s="279">
        <f t="shared" si="40"/>
        <v>0</v>
      </c>
      <c r="BM108" s="279">
        <f t="shared" si="41"/>
        <v>1.4554592</v>
      </c>
      <c r="BN108" s="279">
        <f t="shared" si="42"/>
        <v>0</v>
      </c>
      <c r="BO108" s="279">
        <f t="shared" ref="BO108" si="150">AK108+AU108+BE108</f>
        <v>0</v>
      </c>
      <c r="BP108" s="279">
        <f t="shared" ref="BP108" si="151">AL108+AV108+BF108</f>
        <v>0</v>
      </c>
      <c r="BQ108" s="279">
        <f t="shared" ref="BQ108" si="152">AM108+AW108+BG108</f>
        <v>0</v>
      </c>
      <c r="BR108" s="279">
        <f t="shared" ref="BR108" si="153">AN108+AX108+BH108</f>
        <v>0</v>
      </c>
      <c r="BS108" s="279">
        <f t="shared" ref="BS108" si="154">AO108+AY108+BI108</f>
        <v>0</v>
      </c>
      <c r="BT108" s="9"/>
    </row>
    <row r="109" spans="1:72" s="10" customFormat="1" ht="18" customHeight="1" x14ac:dyDescent="0.25">
      <c r="A109" s="123" t="s">
        <v>1422</v>
      </c>
      <c r="B109" s="118" t="str">
        <f>Мероприятия!D30</f>
        <v>Приобретение 2-х дизель-генератов 30 кВт на ДЭС д.Устье</v>
      </c>
      <c r="C109" s="516" t="str">
        <f>Мероприятия!E30</f>
        <v>L_ЗР.26</v>
      </c>
      <c r="D109" s="9" t="s">
        <v>1583</v>
      </c>
      <c r="E109" s="9">
        <f>Мероприятия!F81</f>
        <v>2023</v>
      </c>
      <c r="F109" s="9">
        <f>Мероприятия!G81</f>
        <v>2022</v>
      </c>
      <c r="G109" s="9"/>
      <c r="H109" s="517">
        <f>Мероприятия!J30</f>
        <v>1.4554592</v>
      </c>
      <c r="I109" s="517">
        <f>Мероприятия!H30</f>
        <v>1.3994800000000001</v>
      </c>
      <c r="J109" s="250">
        <f>Мероприятия!I30</f>
        <v>44075</v>
      </c>
      <c r="K109" s="437"/>
      <c r="L109" s="437"/>
      <c r="M109" s="437"/>
      <c r="N109" s="437"/>
      <c r="O109" s="558"/>
      <c r="P109" s="559"/>
      <c r="Q109" s="279">
        <f t="shared" si="62"/>
        <v>1.4554592</v>
      </c>
      <c r="R109" s="279"/>
      <c r="S109" s="279"/>
      <c r="T109" s="279"/>
      <c r="U109" s="279"/>
      <c r="V109" s="302"/>
      <c r="W109" s="279"/>
      <c r="X109" s="279"/>
      <c r="Y109" s="279"/>
      <c r="Z109" s="279"/>
      <c r="AA109" s="279"/>
      <c r="AB109" s="279"/>
      <c r="AC109" s="279"/>
      <c r="AD109" s="279"/>
      <c r="AE109" s="279"/>
      <c r="AF109" s="279">
        <f>Мероприятия!K30</f>
        <v>0</v>
      </c>
      <c r="AG109" s="279"/>
      <c r="AH109" s="279"/>
      <c r="AI109" s="279"/>
      <c r="AJ109" s="279"/>
      <c r="AK109" s="279">
        <f t="shared" ref="AK109" si="155">SUM(AL109:AO109)</f>
        <v>0</v>
      </c>
      <c r="AL109" s="279"/>
      <c r="AM109" s="279"/>
      <c r="AN109" s="279"/>
      <c r="AO109" s="279"/>
      <c r="AP109" s="279">
        <f>Мероприятия!L30</f>
        <v>0.72772959999999998</v>
      </c>
      <c r="AQ109" s="279"/>
      <c r="AR109" s="279"/>
      <c r="AS109" s="279">
        <f t="shared" si="101"/>
        <v>0.72772959999999998</v>
      </c>
      <c r="AT109" s="279">
        <f t="shared" ref="AT109" si="156">Z109-AJ109</f>
        <v>0</v>
      </c>
      <c r="AU109" s="279">
        <f t="shared" ref="AU109" si="157">SUM(AV109:AY109)</f>
        <v>0</v>
      </c>
      <c r="AV109" s="279"/>
      <c r="AW109" s="279"/>
      <c r="AX109" s="279"/>
      <c r="AY109" s="279"/>
      <c r="AZ109" s="279">
        <f>Мероприятия!M30</f>
        <v>0.72772959999999998</v>
      </c>
      <c r="BA109" s="279"/>
      <c r="BB109" s="279"/>
      <c r="BC109" s="279">
        <f t="shared" si="75"/>
        <v>0.72772959999999998</v>
      </c>
      <c r="BD109" s="279"/>
      <c r="BE109" s="279">
        <f t="shared" ref="BE109" si="158">SUM(BF109:BI109)</f>
        <v>0</v>
      </c>
      <c r="BF109" s="279"/>
      <c r="BG109" s="279"/>
      <c r="BH109" s="279"/>
      <c r="BI109" s="279"/>
      <c r="BJ109" s="279">
        <f t="shared" si="38"/>
        <v>1.4554592</v>
      </c>
      <c r="BK109" s="279">
        <f t="shared" si="39"/>
        <v>0</v>
      </c>
      <c r="BL109" s="279">
        <f t="shared" si="40"/>
        <v>0</v>
      </c>
      <c r="BM109" s="279">
        <f t="shared" si="41"/>
        <v>1.4554592</v>
      </c>
      <c r="BN109" s="279">
        <f t="shared" si="42"/>
        <v>0</v>
      </c>
      <c r="BO109" s="279">
        <f t="shared" ref="BO109" si="159">AK109+AU109+BE109</f>
        <v>0</v>
      </c>
      <c r="BP109" s="279">
        <f t="shared" ref="BP109" si="160">AL109+AV109+BF109</f>
        <v>0</v>
      </c>
      <c r="BQ109" s="279">
        <f t="shared" ref="BQ109" si="161">AM109+AW109+BG109</f>
        <v>0</v>
      </c>
      <c r="BR109" s="279">
        <f t="shared" ref="BR109" si="162">AN109+AX109+BH109</f>
        <v>0</v>
      </c>
      <c r="BS109" s="279">
        <f t="shared" ref="BS109" si="163">AO109+AY109+BI109</f>
        <v>0</v>
      </c>
      <c r="BT109" s="9"/>
    </row>
    <row r="110" spans="1:72" s="10" customFormat="1" ht="18" customHeight="1" x14ac:dyDescent="0.25">
      <c r="A110" s="123" t="s">
        <v>1423</v>
      </c>
      <c r="B110" s="118" t="str">
        <f>Мероприятия!D31</f>
        <v>Приобретение дизель-генератора 315 кВт на ДЭС п.Харута</v>
      </c>
      <c r="C110" s="516" t="str">
        <f>Мероприятия!E31</f>
        <v>L_ЗР.27</v>
      </c>
      <c r="D110" s="9" t="s">
        <v>1583</v>
      </c>
      <c r="E110" s="9">
        <f>Мероприятия!F82</f>
        <v>2023</v>
      </c>
      <c r="F110" s="9">
        <f>Мероприятия!G82</f>
        <v>2022</v>
      </c>
      <c r="G110" s="9"/>
      <c r="H110" s="517">
        <f>Мероприятия!J31</f>
        <v>3.1782400000000002</v>
      </c>
      <c r="I110" s="517">
        <f>Мероприятия!H31</f>
        <v>3.056</v>
      </c>
      <c r="J110" s="250">
        <f>Мероприятия!I31</f>
        <v>44075</v>
      </c>
      <c r="K110" s="437"/>
      <c r="L110" s="437"/>
      <c r="M110" s="437"/>
      <c r="N110" s="437"/>
      <c r="O110" s="558"/>
      <c r="P110" s="559"/>
      <c r="Q110" s="279">
        <f t="shared" si="62"/>
        <v>3.1782400000000002</v>
      </c>
      <c r="R110" s="279"/>
      <c r="S110" s="279"/>
      <c r="T110" s="279"/>
      <c r="U110" s="279"/>
      <c r="V110" s="302"/>
      <c r="W110" s="279"/>
      <c r="X110" s="279"/>
      <c r="Y110" s="279"/>
      <c r="Z110" s="279"/>
      <c r="AA110" s="279"/>
      <c r="AB110" s="279"/>
      <c r="AC110" s="279"/>
      <c r="AD110" s="279"/>
      <c r="AE110" s="279"/>
      <c r="AF110" s="279">
        <f>Мероприятия!K31</f>
        <v>0</v>
      </c>
      <c r="AG110" s="279"/>
      <c r="AH110" s="279"/>
      <c r="AI110" s="279"/>
      <c r="AJ110" s="279"/>
      <c r="AK110" s="279">
        <f t="shared" ref="AK110" si="164">SUM(AL110:AO110)</f>
        <v>0</v>
      </c>
      <c r="AL110" s="279"/>
      <c r="AM110" s="279"/>
      <c r="AN110" s="279"/>
      <c r="AO110" s="279"/>
      <c r="AP110" s="279">
        <f>Мероприятия!L31</f>
        <v>0</v>
      </c>
      <c r="AQ110" s="279"/>
      <c r="AR110" s="279"/>
      <c r="AS110" s="279">
        <f t="shared" si="101"/>
        <v>0</v>
      </c>
      <c r="AT110" s="279">
        <f t="shared" ref="AT110" si="165">Z110-AJ110</f>
        <v>0</v>
      </c>
      <c r="AU110" s="279">
        <f t="shared" ref="AU110" si="166">SUM(AV110:AY110)</f>
        <v>0</v>
      </c>
      <c r="AV110" s="279"/>
      <c r="AW110" s="279"/>
      <c r="AX110" s="279"/>
      <c r="AY110" s="279"/>
      <c r="AZ110" s="279">
        <f>Мероприятия!M31</f>
        <v>3.1782400000000002</v>
      </c>
      <c r="BA110" s="279"/>
      <c r="BB110" s="279"/>
      <c r="BC110" s="279">
        <f t="shared" si="75"/>
        <v>3.1782400000000002</v>
      </c>
      <c r="BD110" s="279"/>
      <c r="BE110" s="279">
        <f t="shared" ref="BE110" si="167">SUM(BF110:BI110)</f>
        <v>0</v>
      </c>
      <c r="BF110" s="279"/>
      <c r="BG110" s="279"/>
      <c r="BH110" s="279"/>
      <c r="BI110" s="279"/>
      <c r="BJ110" s="279">
        <f t="shared" si="38"/>
        <v>3.1782400000000002</v>
      </c>
      <c r="BK110" s="279">
        <f t="shared" si="39"/>
        <v>0</v>
      </c>
      <c r="BL110" s="279">
        <f t="shared" si="40"/>
        <v>0</v>
      </c>
      <c r="BM110" s="279">
        <f t="shared" si="41"/>
        <v>3.1782400000000002</v>
      </c>
      <c r="BN110" s="279">
        <f t="shared" si="42"/>
        <v>0</v>
      </c>
      <c r="BO110" s="279">
        <f t="shared" ref="BO110" si="168">AK110+AU110+BE110</f>
        <v>0</v>
      </c>
      <c r="BP110" s="279">
        <f t="shared" ref="BP110" si="169">AL110+AV110+BF110</f>
        <v>0</v>
      </c>
      <c r="BQ110" s="279">
        <f t="shared" ref="BQ110" si="170">AM110+AW110+BG110</f>
        <v>0</v>
      </c>
      <c r="BR110" s="279">
        <f t="shared" ref="BR110" si="171">AN110+AX110+BH110</f>
        <v>0</v>
      </c>
      <c r="BS110" s="279">
        <f t="shared" ref="BS110" si="172">AO110+AY110+BI110</f>
        <v>0</v>
      </c>
      <c r="BT110" s="9"/>
    </row>
    <row r="111" spans="1:72" s="10" customFormat="1" ht="18" customHeight="1" x14ac:dyDescent="0.25">
      <c r="A111" s="123" t="s">
        <v>1424</v>
      </c>
      <c r="B111" s="118" t="str">
        <f>Мероприятия!D32</f>
        <v>Приобретение 2-х дизель-генератов 30 кВт на ДЭС д.Чижа</v>
      </c>
      <c r="C111" s="516" t="str">
        <f>Мероприятия!E32</f>
        <v>L_ЗР.28</v>
      </c>
      <c r="D111" s="9" t="s">
        <v>1583</v>
      </c>
      <c r="E111" s="9">
        <f>Мероприятия!F27</f>
        <v>2021</v>
      </c>
      <c r="F111" s="9">
        <f>Мероприятия!G27</f>
        <v>2022</v>
      </c>
      <c r="G111" s="9"/>
      <c r="H111" s="517">
        <f>Мероприятия!J32</f>
        <v>1.4554592</v>
      </c>
      <c r="I111" s="517">
        <f>Мероприятия!H32</f>
        <v>1.3994800000000001</v>
      </c>
      <c r="J111" s="250">
        <f>Мероприятия!I32</f>
        <v>44075</v>
      </c>
      <c r="K111" s="437"/>
      <c r="L111" s="437"/>
      <c r="M111" s="437"/>
      <c r="N111" s="437"/>
      <c r="O111" s="558"/>
      <c r="P111" s="559"/>
      <c r="Q111" s="279">
        <f t="shared" si="62"/>
        <v>1.4554592</v>
      </c>
      <c r="R111" s="279"/>
      <c r="S111" s="279"/>
      <c r="T111" s="279"/>
      <c r="U111" s="279"/>
      <c r="V111" s="302"/>
      <c r="W111" s="279"/>
      <c r="X111" s="279"/>
      <c r="Y111" s="279"/>
      <c r="Z111" s="279"/>
      <c r="AA111" s="279"/>
      <c r="AB111" s="279"/>
      <c r="AC111" s="279"/>
      <c r="AD111" s="279"/>
      <c r="AE111" s="279"/>
      <c r="AF111" s="279">
        <f>Мероприятия!K32</f>
        <v>0</v>
      </c>
      <c r="AG111" s="279"/>
      <c r="AH111" s="279"/>
      <c r="AI111" s="279"/>
      <c r="AJ111" s="279"/>
      <c r="AK111" s="279">
        <f t="shared" ref="AK111" si="173">SUM(AL111:AO111)</f>
        <v>0</v>
      </c>
      <c r="AL111" s="279"/>
      <c r="AM111" s="279"/>
      <c r="AN111" s="279"/>
      <c r="AO111" s="279"/>
      <c r="AP111" s="279">
        <f>Мероприятия!L32</f>
        <v>0.72772959999999998</v>
      </c>
      <c r="AQ111" s="279"/>
      <c r="AR111" s="279"/>
      <c r="AS111" s="279">
        <f t="shared" si="101"/>
        <v>0.72772959999999998</v>
      </c>
      <c r="AT111" s="279">
        <f t="shared" ref="AT111" si="174">Z111-AJ111</f>
        <v>0</v>
      </c>
      <c r="AU111" s="279">
        <f t="shared" ref="AU111" si="175">SUM(AV111:AY111)</f>
        <v>0</v>
      </c>
      <c r="AV111" s="279"/>
      <c r="AW111" s="279"/>
      <c r="AX111" s="279"/>
      <c r="AY111" s="279"/>
      <c r="AZ111" s="279">
        <f>Мероприятия!M32</f>
        <v>0.72772959999999998</v>
      </c>
      <c r="BA111" s="279"/>
      <c r="BB111" s="279"/>
      <c r="BC111" s="279">
        <f t="shared" si="75"/>
        <v>0.72772959999999998</v>
      </c>
      <c r="BD111" s="279"/>
      <c r="BE111" s="279">
        <f t="shared" ref="BE111" si="176">SUM(BF111:BI111)</f>
        <v>0</v>
      </c>
      <c r="BF111" s="279"/>
      <c r="BG111" s="279"/>
      <c r="BH111" s="279"/>
      <c r="BI111" s="279"/>
      <c r="BJ111" s="279">
        <f t="shared" si="38"/>
        <v>1.4554592</v>
      </c>
      <c r="BK111" s="279">
        <f t="shared" si="39"/>
        <v>0</v>
      </c>
      <c r="BL111" s="279">
        <f t="shared" si="40"/>
        <v>0</v>
      </c>
      <c r="BM111" s="279">
        <f t="shared" si="41"/>
        <v>1.4554592</v>
      </c>
      <c r="BN111" s="279">
        <f t="shared" si="42"/>
        <v>0</v>
      </c>
      <c r="BO111" s="279">
        <f t="shared" ref="BO111" si="177">AK111+AU111+BE111</f>
        <v>0</v>
      </c>
      <c r="BP111" s="279">
        <f t="shared" ref="BP111" si="178">AL111+AV111+BF111</f>
        <v>0</v>
      </c>
      <c r="BQ111" s="279">
        <f t="shared" ref="BQ111" si="179">AM111+AW111+BG111</f>
        <v>0</v>
      </c>
      <c r="BR111" s="279">
        <f t="shared" ref="BR111" si="180">AN111+AX111+BH111</f>
        <v>0</v>
      </c>
      <c r="BS111" s="279">
        <f t="shared" ref="BS111" si="181">AO111+AY111+BI111</f>
        <v>0</v>
      </c>
      <c r="BT111" s="9"/>
    </row>
    <row r="112" spans="1:72" s="10" customFormat="1" ht="18" customHeight="1" x14ac:dyDescent="0.25">
      <c r="A112" s="123" t="s">
        <v>1425</v>
      </c>
      <c r="B112" s="118" t="str">
        <f>Мероприятия!D33</f>
        <v>Приобретение 2-х  дизель-генераторов 60 кВт на ДЭС д.Чижа</v>
      </c>
      <c r="C112" s="516" t="str">
        <f>Мероприятия!E33</f>
        <v>L_ЗР.29</v>
      </c>
      <c r="D112" s="9" t="s">
        <v>1583</v>
      </c>
      <c r="E112" s="9">
        <f>Мероприятия!F28</f>
        <v>2021</v>
      </c>
      <c r="F112" s="9">
        <f>Мероприятия!G28</f>
        <v>2021</v>
      </c>
      <c r="G112" s="9"/>
      <c r="H112" s="517">
        <f>Мероприятия!J33</f>
        <v>2.1100871999999997</v>
      </c>
      <c r="I112" s="517">
        <f>Мероприятия!H33</f>
        <v>2.0289299999999999</v>
      </c>
      <c r="J112" s="250">
        <f>Мероприятия!I33</f>
        <v>44075</v>
      </c>
      <c r="K112" s="437"/>
      <c r="L112" s="437"/>
      <c r="M112" s="437"/>
      <c r="N112" s="437"/>
      <c r="O112" s="558"/>
      <c r="P112" s="559"/>
      <c r="Q112" s="279">
        <f t="shared" si="62"/>
        <v>2.1100871999999997</v>
      </c>
      <c r="R112" s="279"/>
      <c r="S112" s="279"/>
      <c r="T112" s="279"/>
      <c r="U112" s="279"/>
      <c r="V112" s="302"/>
      <c r="W112" s="279"/>
      <c r="X112" s="279"/>
      <c r="Y112" s="279"/>
      <c r="Z112" s="279"/>
      <c r="AA112" s="279"/>
      <c r="AB112" s="279"/>
      <c r="AC112" s="279"/>
      <c r="AD112" s="279"/>
      <c r="AE112" s="279"/>
      <c r="AF112" s="279">
        <f>Мероприятия!K33</f>
        <v>0</v>
      </c>
      <c r="AG112" s="279"/>
      <c r="AH112" s="279"/>
      <c r="AI112" s="279"/>
      <c r="AJ112" s="279"/>
      <c r="AK112" s="279">
        <f t="shared" ref="AK112" si="182">SUM(AL112:AO112)</f>
        <v>0</v>
      </c>
      <c r="AL112" s="279"/>
      <c r="AM112" s="279"/>
      <c r="AN112" s="279"/>
      <c r="AO112" s="279"/>
      <c r="AP112" s="279">
        <f>Мероприятия!L33</f>
        <v>1.0550435999999999</v>
      </c>
      <c r="AQ112" s="279"/>
      <c r="AR112" s="279"/>
      <c r="AS112" s="279">
        <f t="shared" si="101"/>
        <v>1.0550435999999999</v>
      </c>
      <c r="AT112" s="279">
        <f t="shared" ref="AT112" si="183">Z112-AJ112</f>
        <v>0</v>
      </c>
      <c r="AU112" s="279">
        <f t="shared" ref="AU112" si="184">SUM(AV112:AY112)</f>
        <v>0</v>
      </c>
      <c r="AV112" s="279"/>
      <c r="AW112" s="279"/>
      <c r="AX112" s="279"/>
      <c r="AY112" s="279"/>
      <c r="AZ112" s="279">
        <f>Мероприятия!M33</f>
        <v>1.0550435999999999</v>
      </c>
      <c r="BA112" s="279"/>
      <c r="BB112" s="279"/>
      <c r="BC112" s="279">
        <f t="shared" si="75"/>
        <v>1.0550435999999999</v>
      </c>
      <c r="BD112" s="279"/>
      <c r="BE112" s="279">
        <f t="shared" ref="BE112" si="185">SUM(BF112:BI112)</f>
        <v>0</v>
      </c>
      <c r="BF112" s="279"/>
      <c r="BG112" s="279"/>
      <c r="BH112" s="279"/>
      <c r="BI112" s="279"/>
      <c r="BJ112" s="279">
        <f t="shared" si="38"/>
        <v>2.1100871999999997</v>
      </c>
      <c r="BK112" s="279">
        <f t="shared" si="39"/>
        <v>0</v>
      </c>
      <c r="BL112" s="279">
        <f t="shared" si="40"/>
        <v>0</v>
      </c>
      <c r="BM112" s="279">
        <f t="shared" si="41"/>
        <v>2.1100871999999997</v>
      </c>
      <c r="BN112" s="279">
        <f t="shared" si="42"/>
        <v>0</v>
      </c>
      <c r="BO112" s="279">
        <f t="shared" ref="BO112" si="186">AK112+AU112+BE112</f>
        <v>0</v>
      </c>
      <c r="BP112" s="279">
        <f t="shared" ref="BP112" si="187">AL112+AV112+BF112</f>
        <v>0</v>
      </c>
      <c r="BQ112" s="279">
        <f t="shared" ref="BQ112" si="188">AM112+AW112+BG112</f>
        <v>0</v>
      </c>
      <c r="BR112" s="279">
        <f t="shared" ref="BR112" si="189">AN112+AX112+BH112</f>
        <v>0</v>
      </c>
      <c r="BS112" s="279">
        <f t="shared" ref="BS112" si="190">AO112+AY112+BI112</f>
        <v>0</v>
      </c>
      <c r="BT112" s="9"/>
    </row>
    <row r="113" spans="1:72" s="10" customFormat="1" ht="18" customHeight="1" x14ac:dyDescent="0.25">
      <c r="A113" s="123" t="s">
        <v>1426</v>
      </c>
      <c r="B113" s="118" t="str">
        <f>Мероприятия!D34</f>
        <v>Приобретение дизель-генератора 100 кВт на ДЭС д.Каменка</v>
      </c>
      <c r="C113" s="516" t="str">
        <f>Мероприятия!E34</f>
        <v>L_ЗР.30</v>
      </c>
      <c r="D113" s="9" t="s">
        <v>1583</v>
      </c>
      <c r="E113" s="9">
        <f>Мероприятия!F29</f>
        <v>2021</v>
      </c>
      <c r="F113" s="9">
        <f>Мероприятия!G29</f>
        <v>2022</v>
      </c>
      <c r="G113" s="9"/>
      <c r="H113" s="517">
        <f>Мероприятия!J34</f>
        <v>1.5786326400000001</v>
      </c>
      <c r="I113" s="517">
        <f>Мероприятия!H34</f>
        <v>1.5179160000000003</v>
      </c>
      <c r="J113" s="250">
        <f>Мероприятия!I34</f>
        <v>44075</v>
      </c>
      <c r="K113" s="437"/>
      <c r="L113" s="437"/>
      <c r="M113" s="437"/>
      <c r="N113" s="437"/>
      <c r="O113" s="558"/>
      <c r="P113" s="559"/>
      <c r="Q113" s="279">
        <f t="shared" si="62"/>
        <v>1.5786326400000001</v>
      </c>
      <c r="R113" s="279"/>
      <c r="S113" s="279"/>
      <c r="T113" s="279"/>
      <c r="U113" s="279"/>
      <c r="V113" s="302"/>
      <c r="W113" s="279"/>
      <c r="X113" s="279"/>
      <c r="Y113" s="279"/>
      <c r="Z113" s="279"/>
      <c r="AA113" s="279"/>
      <c r="AB113" s="279"/>
      <c r="AC113" s="279"/>
      <c r="AD113" s="279"/>
      <c r="AE113" s="279"/>
      <c r="AF113" s="279">
        <f>Мероприятия!K34</f>
        <v>0</v>
      </c>
      <c r="AG113" s="279"/>
      <c r="AH113" s="279"/>
      <c r="AI113" s="279"/>
      <c r="AJ113" s="279"/>
      <c r="AK113" s="279">
        <f t="shared" ref="AK113" si="191">SUM(AL113:AO113)</f>
        <v>0</v>
      </c>
      <c r="AL113" s="279"/>
      <c r="AM113" s="279"/>
      <c r="AN113" s="279"/>
      <c r="AO113" s="279"/>
      <c r="AP113" s="279">
        <f>Мероприятия!L34</f>
        <v>1.5786326400000001</v>
      </c>
      <c r="AQ113" s="279"/>
      <c r="AR113" s="279"/>
      <c r="AS113" s="279">
        <f t="shared" si="101"/>
        <v>1.5786326400000001</v>
      </c>
      <c r="AT113" s="279">
        <f t="shared" ref="AT113" si="192">Z113-AJ113</f>
        <v>0</v>
      </c>
      <c r="AU113" s="279">
        <f t="shared" ref="AU113" si="193">SUM(AV113:AY113)</f>
        <v>0</v>
      </c>
      <c r="AV113" s="279"/>
      <c r="AW113" s="279"/>
      <c r="AX113" s="279"/>
      <c r="AY113" s="279"/>
      <c r="AZ113" s="279">
        <f>Мероприятия!M34</f>
        <v>0</v>
      </c>
      <c r="BA113" s="279"/>
      <c r="BB113" s="279"/>
      <c r="BC113" s="279">
        <f t="shared" si="75"/>
        <v>0</v>
      </c>
      <c r="BD113" s="279"/>
      <c r="BE113" s="279">
        <f t="shared" ref="BE113" si="194">SUM(BF113:BI113)</f>
        <v>0</v>
      </c>
      <c r="BF113" s="279"/>
      <c r="BG113" s="279"/>
      <c r="BH113" s="279"/>
      <c r="BI113" s="279"/>
      <c r="BJ113" s="279">
        <f t="shared" si="38"/>
        <v>1.5786326400000001</v>
      </c>
      <c r="BK113" s="279">
        <f t="shared" si="39"/>
        <v>0</v>
      </c>
      <c r="BL113" s="279">
        <f t="shared" si="40"/>
        <v>0</v>
      </c>
      <c r="BM113" s="279">
        <f t="shared" si="41"/>
        <v>1.5786326400000001</v>
      </c>
      <c r="BN113" s="279">
        <f t="shared" si="42"/>
        <v>0</v>
      </c>
      <c r="BO113" s="279">
        <f t="shared" ref="BO113" si="195">AK113+AU113+BE113</f>
        <v>0</v>
      </c>
      <c r="BP113" s="279">
        <f t="shared" ref="BP113" si="196">AL113+AV113+BF113</f>
        <v>0</v>
      </c>
      <c r="BQ113" s="279">
        <f t="shared" ref="BQ113" si="197">AM113+AW113+BG113</f>
        <v>0</v>
      </c>
      <c r="BR113" s="279">
        <f t="shared" ref="BR113" si="198">AN113+AX113+BH113</f>
        <v>0</v>
      </c>
      <c r="BS113" s="279">
        <f t="shared" ref="BS113" si="199">AO113+AY113+BI113</f>
        <v>0</v>
      </c>
      <c r="BT113" s="9"/>
    </row>
    <row r="114" spans="1:72" s="10" customFormat="1" ht="18" customHeight="1" x14ac:dyDescent="0.25">
      <c r="A114" s="123" t="s">
        <v>1427</v>
      </c>
      <c r="B114" s="118" t="str">
        <f>Мероприятия!D35</f>
        <v>Приобретение дизель-генератора 60 кВт на ДЭС д.Каменка</v>
      </c>
      <c r="C114" s="516" t="str">
        <f>Мероприятия!E35</f>
        <v>L_ЗР.31</v>
      </c>
      <c r="D114" s="9" t="s">
        <v>1583</v>
      </c>
      <c r="E114" s="9">
        <f>Мероприятия!F30</f>
        <v>2021</v>
      </c>
      <c r="F114" s="9">
        <f>Мероприятия!G30</f>
        <v>2022</v>
      </c>
      <c r="G114" s="9"/>
      <c r="H114" s="517">
        <f>Мероприятия!J35</f>
        <v>1.0550435999999999</v>
      </c>
      <c r="I114" s="517">
        <f>Мероприятия!H35</f>
        <v>1.014465</v>
      </c>
      <c r="J114" s="250">
        <f>Мероприятия!I35</f>
        <v>44075</v>
      </c>
      <c r="K114" s="437"/>
      <c r="L114" s="437"/>
      <c r="M114" s="437"/>
      <c r="N114" s="437"/>
      <c r="O114" s="558"/>
      <c r="P114" s="559"/>
      <c r="Q114" s="279">
        <f t="shared" si="62"/>
        <v>1.0550435999999999</v>
      </c>
      <c r="R114" s="279"/>
      <c r="S114" s="279"/>
      <c r="T114" s="279"/>
      <c r="U114" s="279"/>
      <c r="V114" s="302"/>
      <c r="W114" s="279"/>
      <c r="X114" s="279"/>
      <c r="Y114" s="279"/>
      <c r="Z114" s="279"/>
      <c r="AA114" s="279"/>
      <c r="AB114" s="279"/>
      <c r="AC114" s="279"/>
      <c r="AD114" s="279"/>
      <c r="AE114" s="279"/>
      <c r="AF114" s="279">
        <f>Мероприятия!K35</f>
        <v>0</v>
      </c>
      <c r="AG114" s="279"/>
      <c r="AH114" s="279"/>
      <c r="AI114" s="279"/>
      <c r="AJ114" s="279"/>
      <c r="AK114" s="279">
        <f t="shared" ref="AK114" si="200">SUM(AL114:AO114)</f>
        <v>0</v>
      </c>
      <c r="AL114" s="279"/>
      <c r="AM114" s="279"/>
      <c r="AN114" s="279"/>
      <c r="AO114" s="279"/>
      <c r="AP114" s="279">
        <f>Мероприятия!L35</f>
        <v>1.0550435999999999</v>
      </c>
      <c r="AQ114" s="279"/>
      <c r="AR114" s="279"/>
      <c r="AS114" s="279">
        <f t="shared" si="101"/>
        <v>1.0550435999999999</v>
      </c>
      <c r="AT114" s="279">
        <f t="shared" ref="AT114" si="201">Z114-AJ114</f>
        <v>0</v>
      </c>
      <c r="AU114" s="279">
        <f t="shared" ref="AU114" si="202">SUM(AV114:AY114)</f>
        <v>0</v>
      </c>
      <c r="AV114" s="279"/>
      <c r="AW114" s="279"/>
      <c r="AX114" s="279"/>
      <c r="AY114" s="279"/>
      <c r="AZ114" s="279">
        <f>Мероприятия!M35</f>
        <v>0</v>
      </c>
      <c r="BA114" s="279"/>
      <c r="BB114" s="279"/>
      <c r="BC114" s="279">
        <f t="shared" si="75"/>
        <v>0</v>
      </c>
      <c r="BD114" s="279"/>
      <c r="BE114" s="279">
        <f t="shared" ref="BE114" si="203">SUM(BF114:BI114)</f>
        <v>0</v>
      </c>
      <c r="BF114" s="279"/>
      <c r="BG114" s="279"/>
      <c r="BH114" s="279"/>
      <c r="BI114" s="279"/>
      <c r="BJ114" s="279">
        <f t="shared" si="38"/>
        <v>1.0550435999999999</v>
      </c>
      <c r="BK114" s="279">
        <f t="shared" si="39"/>
        <v>0</v>
      </c>
      <c r="BL114" s="279">
        <f t="shared" si="40"/>
        <v>0</v>
      </c>
      <c r="BM114" s="279">
        <f t="shared" si="41"/>
        <v>1.0550435999999999</v>
      </c>
      <c r="BN114" s="279">
        <f t="shared" si="42"/>
        <v>0</v>
      </c>
      <c r="BO114" s="279">
        <f t="shared" ref="BO114" si="204">AK114+AU114+BE114</f>
        <v>0</v>
      </c>
      <c r="BP114" s="279">
        <f t="shared" ref="BP114" si="205">AL114+AV114+BF114</f>
        <v>0</v>
      </c>
      <c r="BQ114" s="279">
        <f t="shared" ref="BQ114" si="206">AM114+AW114+BG114</f>
        <v>0</v>
      </c>
      <c r="BR114" s="279">
        <f t="shared" ref="BR114" si="207">AN114+AX114+BH114</f>
        <v>0</v>
      </c>
      <c r="BS114" s="279">
        <f t="shared" ref="BS114" si="208">AO114+AY114+BI114</f>
        <v>0</v>
      </c>
      <c r="BT114" s="9"/>
    </row>
    <row r="115" spans="1:72" s="10" customFormat="1" ht="18" customHeight="1" x14ac:dyDescent="0.25">
      <c r="A115" s="123" t="s">
        <v>1428</v>
      </c>
      <c r="B115" s="118" t="str">
        <f>Мероприятия!D36</f>
        <v>Приобретение 2-х дизель-генератов 30 кВт на ДЭС д.Волонга</v>
      </c>
      <c r="C115" s="516" t="str">
        <f>Мероприятия!E36</f>
        <v>L_ЗР.32</v>
      </c>
      <c r="D115" s="9" t="s">
        <v>1583</v>
      </c>
      <c r="E115" s="9">
        <f>Мероприятия!F31</f>
        <v>2021</v>
      </c>
      <c r="F115" s="9">
        <f>Мероприятия!G31</f>
        <v>2022</v>
      </c>
      <c r="G115" s="9"/>
      <c r="H115" s="517">
        <f>Мероприятия!J36</f>
        <v>1.4554592</v>
      </c>
      <c r="I115" s="517">
        <f>Мероприятия!H36</f>
        <v>1.3994800000000001</v>
      </c>
      <c r="J115" s="250">
        <f>Мероприятия!I36</f>
        <v>44075</v>
      </c>
      <c r="K115" s="437"/>
      <c r="L115" s="437"/>
      <c r="M115" s="437"/>
      <c r="N115" s="437"/>
      <c r="O115" s="558"/>
      <c r="P115" s="559"/>
      <c r="Q115" s="279">
        <f t="shared" si="62"/>
        <v>1.4554592</v>
      </c>
      <c r="R115" s="279"/>
      <c r="S115" s="279"/>
      <c r="T115" s="279"/>
      <c r="U115" s="279"/>
      <c r="V115" s="302"/>
      <c r="W115" s="279"/>
      <c r="X115" s="279"/>
      <c r="Y115" s="279"/>
      <c r="Z115" s="279"/>
      <c r="AA115" s="279"/>
      <c r="AB115" s="279"/>
      <c r="AC115" s="279"/>
      <c r="AD115" s="279"/>
      <c r="AE115" s="279"/>
      <c r="AF115" s="279">
        <f>Мероприятия!K36</f>
        <v>0</v>
      </c>
      <c r="AG115" s="279"/>
      <c r="AH115" s="279"/>
      <c r="AI115" s="279"/>
      <c r="AJ115" s="279"/>
      <c r="AK115" s="279">
        <f t="shared" ref="AK115" si="209">SUM(AL115:AO115)</f>
        <v>0</v>
      </c>
      <c r="AL115" s="279"/>
      <c r="AM115" s="279"/>
      <c r="AN115" s="279"/>
      <c r="AO115" s="279"/>
      <c r="AP115" s="279">
        <f>Мероприятия!L36</f>
        <v>0.72772959999999998</v>
      </c>
      <c r="AQ115" s="279"/>
      <c r="AR115" s="279"/>
      <c r="AS115" s="279"/>
      <c r="AT115" s="279">
        <f>AP115</f>
        <v>0.72772959999999998</v>
      </c>
      <c r="AU115" s="279">
        <f t="shared" ref="AU115" si="210">SUM(AV115:AY115)</f>
        <v>0</v>
      </c>
      <c r="AV115" s="279"/>
      <c r="AW115" s="279"/>
      <c r="AX115" s="279"/>
      <c r="AY115" s="279"/>
      <c r="AZ115" s="279">
        <f>Мероприятия!M36</f>
        <v>0.72772959999999998</v>
      </c>
      <c r="BA115" s="279"/>
      <c r="BB115" s="279"/>
      <c r="BC115" s="279"/>
      <c r="BD115" s="279">
        <f>AZ115</f>
        <v>0.72772959999999998</v>
      </c>
      <c r="BE115" s="279">
        <f t="shared" ref="BE115" si="211">SUM(BF115:BI115)</f>
        <v>0</v>
      </c>
      <c r="BF115" s="279"/>
      <c r="BG115" s="279"/>
      <c r="BH115" s="279"/>
      <c r="BI115" s="279"/>
      <c r="BJ115" s="279">
        <f t="shared" si="38"/>
        <v>1.4554592</v>
      </c>
      <c r="BK115" s="279">
        <f t="shared" si="39"/>
        <v>0</v>
      </c>
      <c r="BL115" s="279">
        <f t="shared" si="40"/>
        <v>0</v>
      </c>
      <c r="BM115" s="279">
        <f t="shared" si="41"/>
        <v>0</v>
      </c>
      <c r="BN115" s="279">
        <f t="shared" si="42"/>
        <v>1.4554592</v>
      </c>
      <c r="BO115" s="279">
        <f t="shared" ref="BO115" si="212">AK115+AU115+BE115</f>
        <v>0</v>
      </c>
      <c r="BP115" s="279">
        <f t="shared" ref="BP115" si="213">AL115+AV115+BF115</f>
        <v>0</v>
      </c>
      <c r="BQ115" s="279">
        <f t="shared" ref="BQ115" si="214">AM115+AW115+BG115</f>
        <v>0</v>
      </c>
      <c r="BR115" s="279">
        <f t="shared" ref="BR115" si="215">AN115+AX115+BH115</f>
        <v>0</v>
      </c>
      <c r="BS115" s="279">
        <f t="shared" ref="BS115" si="216">AO115+AY115+BI115</f>
        <v>0</v>
      </c>
      <c r="BT115" s="9"/>
    </row>
    <row r="116" spans="1:72" s="10" customFormat="1" ht="18" customHeight="1" x14ac:dyDescent="0.25">
      <c r="A116" s="123" t="s">
        <v>1429</v>
      </c>
      <c r="B116" s="118" t="str">
        <f>Мероприятия!D37</f>
        <v>Приобретение дизель-генератора 60 кВт на ДЭС д.Макарово</v>
      </c>
      <c r="C116" s="516" t="str">
        <f>Мероприятия!E37</f>
        <v>L_ЗР.33</v>
      </c>
      <c r="D116" s="9" t="s">
        <v>1583</v>
      </c>
      <c r="E116" s="9" t="e">
        <f>Мероприятия!#REF!</f>
        <v>#REF!</v>
      </c>
      <c r="F116" s="9" t="e">
        <f>Мероприятия!#REF!</f>
        <v>#REF!</v>
      </c>
      <c r="G116" s="9"/>
      <c r="H116" s="517">
        <f>Мероприятия!J37</f>
        <v>1.0550435999999999</v>
      </c>
      <c r="I116" s="517">
        <f>Мероприятия!H37</f>
        <v>1.014465</v>
      </c>
      <c r="J116" s="250">
        <f>Мероприятия!I37</f>
        <v>44075</v>
      </c>
      <c r="K116" s="437"/>
      <c r="L116" s="437"/>
      <c r="M116" s="437"/>
      <c r="N116" s="437"/>
      <c r="O116" s="558"/>
      <c r="P116" s="559"/>
      <c r="Q116" s="279">
        <f t="shared" si="62"/>
        <v>1.0550435999999999</v>
      </c>
      <c r="R116" s="279"/>
      <c r="S116" s="279"/>
      <c r="T116" s="279"/>
      <c r="U116" s="279"/>
      <c r="V116" s="302"/>
      <c r="W116" s="279"/>
      <c r="X116" s="279"/>
      <c r="Y116" s="279"/>
      <c r="Z116" s="279"/>
      <c r="AA116" s="279"/>
      <c r="AB116" s="279"/>
      <c r="AC116" s="279"/>
      <c r="AD116" s="279"/>
      <c r="AE116" s="279"/>
      <c r="AF116" s="279">
        <f>Мероприятия!K37</f>
        <v>0</v>
      </c>
      <c r="AG116" s="279"/>
      <c r="AH116" s="279"/>
      <c r="AI116" s="279"/>
      <c r="AJ116" s="279"/>
      <c r="AK116" s="279">
        <f t="shared" ref="AK116" si="217">SUM(AL116:AO116)</f>
        <v>0</v>
      </c>
      <c r="AL116" s="279"/>
      <c r="AM116" s="279"/>
      <c r="AN116" s="279"/>
      <c r="AO116" s="279"/>
      <c r="AP116" s="279">
        <f>Мероприятия!L37</f>
        <v>1.0550435999999999</v>
      </c>
      <c r="AQ116" s="279"/>
      <c r="AR116" s="279"/>
      <c r="AS116" s="279">
        <f t="shared" si="101"/>
        <v>1.0550435999999999</v>
      </c>
      <c r="AT116" s="279">
        <f t="shared" ref="AT116" si="218">Z116-AJ116</f>
        <v>0</v>
      </c>
      <c r="AU116" s="279">
        <f t="shared" ref="AU116" si="219">SUM(AV116:AY116)</f>
        <v>0</v>
      </c>
      <c r="AV116" s="279"/>
      <c r="AW116" s="279"/>
      <c r="AX116" s="279"/>
      <c r="AY116" s="279"/>
      <c r="AZ116" s="279">
        <f>Мероприятия!M37</f>
        <v>0</v>
      </c>
      <c r="BA116" s="279"/>
      <c r="BB116" s="279"/>
      <c r="BC116" s="279">
        <f t="shared" si="75"/>
        <v>0</v>
      </c>
      <c r="BD116" s="279"/>
      <c r="BE116" s="279">
        <f t="shared" ref="BE116" si="220">SUM(BF116:BI116)</f>
        <v>0</v>
      </c>
      <c r="BF116" s="279"/>
      <c r="BG116" s="279"/>
      <c r="BH116" s="279"/>
      <c r="BI116" s="279"/>
      <c r="BJ116" s="279">
        <f t="shared" si="38"/>
        <v>1.0550435999999999</v>
      </c>
      <c r="BK116" s="279">
        <f t="shared" si="39"/>
        <v>0</v>
      </c>
      <c r="BL116" s="279">
        <f t="shared" si="40"/>
        <v>0</v>
      </c>
      <c r="BM116" s="279">
        <f t="shared" si="41"/>
        <v>1.0550435999999999</v>
      </c>
      <c r="BN116" s="279">
        <f t="shared" si="42"/>
        <v>0</v>
      </c>
      <c r="BO116" s="279">
        <f t="shared" ref="BO116" si="221">AK116+AU116+BE116</f>
        <v>0</v>
      </c>
      <c r="BP116" s="279">
        <f t="shared" ref="BP116" si="222">AL116+AV116+BF116</f>
        <v>0</v>
      </c>
      <c r="BQ116" s="279">
        <f t="shared" ref="BQ116" si="223">AM116+AW116+BG116</f>
        <v>0</v>
      </c>
      <c r="BR116" s="279">
        <f t="shared" ref="BR116" si="224">AN116+AX116+BH116</f>
        <v>0</v>
      </c>
      <c r="BS116" s="279">
        <f t="shared" ref="BS116" si="225">AO116+AY116+BI116</f>
        <v>0</v>
      </c>
      <c r="BT116" s="9"/>
    </row>
    <row r="117" spans="1:72" s="10" customFormat="1" ht="18" customHeight="1" x14ac:dyDescent="0.25">
      <c r="A117" s="123" t="s">
        <v>1430</v>
      </c>
      <c r="B117" s="118" t="str">
        <f>Мероприятия!D38</f>
        <v>Приобретение 2-х  дизель-генераторов 60 кВт на ДЭС д.Куя</v>
      </c>
      <c r="C117" s="516" t="str">
        <f>Мероприятия!E38</f>
        <v>L_ЗР.34</v>
      </c>
      <c r="D117" s="9" t="s">
        <v>1583</v>
      </c>
      <c r="E117" s="9">
        <f>Мероприятия!F32</f>
        <v>2021</v>
      </c>
      <c r="F117" s="9">
        <f>Мероприятия!G32</f>
        <v>2022</v>
      </c>
      <c r="G117" s="9"/>
      <c r="H117" s="517">
        <f>Мероприятия!J38</f>
        <v>2.1100871999999997</v>
      </c>
      <c r="I117" s="517">
        <f>Мероприятия!H38</f>
        <v>2.0289299999999999</v>
      </c>
      <c r="J117" s="250">
        <f>Мероприятия!I38</f>
        <v>44075</v>
      </c>
      <c r="K117" s="437"/>
      <c r="L117" s="437"/>
      <c r="M117" s="437"/>
      <c r="N117" s="437"/>
      <c r="O117" s="558"/>
      <c r="P117" s="559"/>
      <c r="Q117" s="279">
        <f t="shared" si="62"/>
        <v>2.1100871999999997</v>
      </c>
      <c r="R117" s="279"/>
      <c r="S117" s="279"/>
      <c r="T117" s="279"/>
      <c r="U117" s="279"/>
      <c r="V117" s="302"/>
      <c r="W117" s="279"/>
      <c r="X117" s="279"/>
      <c r="Y117" s="279"/>
      <c r="Z117" s="279"/>
      <c r="AA117" s="279"/>
      <c r="AB117" s="279"/>
      <c r="AC117" s="279"/>
      <c r="AD117" s="279"/>
      <c r="AE117" s="279"/>
      <c r="AF117" s="279">
        <f>Мероприятия!K38</f>
        <v>0</v>
      </c>
      <c r="AG117" s="279"/>
      <c r="AH117" s="279"/>
      <c r="AI117" s="279"/>
      <c r="AJ117" s="279"/>
      <c r="AK117" s="279">
        <f t="shared" ref="AK117" si="226">SUM(AL117:AO117)</f>
        <v>0</v>
      </c>
      <c r="AL117" s="279"/>
      <c r="AM117" s="279"/>
      <c r="AN117" s="279"/>
      <c r="AO117" s="279"/>
      <c r="AP117" s="279">
        <f>Мероприятия!L38</f>
        <v>1.0550435999999999</v>
      </c>
      <c r="AQ117" s="279"/>
      <c r="AR117" s="279"/>
      <c r="AS117" s="279"/>
      <c r="AT117" s="279">
        <f>AP117</f>
        <v>1.0550435999999999</v>
      </c>
      <c r="AU117" s="279">
        <f t="shared" ref="AU117" si="227">SUM(AV117:AY117)</f>
        <v>0</v>
      </c>
      <c r="AV117" s="279"/>
      <c r="AW117" s="279"/>
      <c r="AX117" s="279"/>
      <c r="AY117" s="279"/>
      <c r="AZ117" s="279">
        <f>Мероприятия!M38</f>
        <v>1.0550435999999999</v>
      </c>
      <c r="BA117" s="279"/>
      <c r="BB117" s="279"/>
      <c r="BC117" s="279"/>
      <c r="BD117" s="279">
        <f>AZ117</f>
        <v>1.0550435999999999</v>
      </c>
      <c r="BE117" s="279">
        <f t="shared" ref="BE117" si="228">SUM(BF117:BI117)</f>
        <v>0</v>
      </c>
      <c r="BF117" s="279"/>
      <c r="BG117" s="279"/>
      <c r="BH117" s="279"/>
      <c r="BI117" s="279"/>
      <c r="BJ117" s="279">
        <f t="shared" si="38"/>
        <v>2.1100871999999997</v>
      </c>
      <c r="BK117" s="279">
        <f t="shared" si="39"/>
        <v>0</v>
      </c>
      <c r="BL117" s="279">
        <f t="shared" si="40"/>
        <v>0</v>
      </c>
      <c r="BM117" s="279">
        <f t="shared" si="41"/>
        <v>0</v>
      </c>
      <c r="BN117" s="279">
        <f t="shared" si="42"/>
        <v>2.1100871999999997</v>
      </c>
      <c r="BO117" s="279">
        <f t="shared" ref="BO117" si="229">AK117+AU117+BE117</f>
        <v>0</v>
      </c>
      <c r="BP117" s="279">
        <f t="shared" ref="BP117" si="230">AL117+AV117+BF117</f>
        <v>0</v>
      </c>
      <c r="BQ117" s="279">
        <f t="shared" ref="BQ117" si="231">AM117+AW117+BG117</f>
        <v>0</v>
      </c>
      <c r="BR117" s="279">
        <f t="shared" ref="BR117" si="232">AN117+AX117+BH117</f>
        <v>0</v>
      </c>
      <c r="BS117" s="279">
        <f t="shared" ref="BS117" si="233">AO117+AY117+BI117</f>
        <v>0</v>
      </c>
      <c r="BT117" s="9"/>
    </row>
    <row r="118" spans="1:72" s="10" customFormat="1" ht="18" customHeight="1" x14ac:dyDescent="0.25">
      <c r="A118" s="123" t="s">
        <v>1431</v>
      </c>
      <c r="B118" s="118" t="str">
        <f>Мероприятия!D39</f>
        <v>Приобретение дизель-генератора 16 кВт на ДЭС д.Кия</v>
      </c>
      <c r="C118" s="516" t="str">
        <f>Мероприятия!E39</f>
        <v>L_ЗР.35</v>
      </c>
      <c r="D118" s="9" t="s">
        <v>1583</v>
      </c>
      <c r="E118" s="9">
        <f>Мероприятия!F33</f>
        <v>2021</v>
      </c>
      <c r="F118" s="9">
        <f>Мероприятия!G33</f>
        <v>2022</v>
      </c>
      <c r="G118" s="9"/>
      <c r="H118" s="517">
        <f>Мероприятия!J39</f>
        <v>0.28692768000000002</v>
      </c>
      <c r="I118" s="517">
        <f>Мероприятия!H39</f>
        <v>0.27589200000000003</v>
      </c>
      <c r="J118" s="250">
        <f>Мероприятия!I39</f>
        <v>44075</v>
      </c>
      <c r="K118" s="437"/>
      <c r="L118" s="437"/>
      <c r="M118" s="437"/>
      <c r="N118" s="437"/>
      <c r="O118" s="558"/>
      <c r="P118" s="559"/>
      <c r="Q118" s="279">
        <f t="shared" si="62"/>
        <v>0.28692768000000002</v>
      </c>
      <c r="R118" s="279"/>
      <c r="S118" s="279"/>
      <c r="T118" s="279"/>
      <c r="U118" s="279"/>
      <c r="V118" s="302"/>
      <c r="W118" s="279"/>
      <c r="X118" s="279"/>
      <c r="Y118" s="279"/>
      <c r="Z118" s="279"/>
      <c r="AA118" s="279"/>
      <c r="AB118" s="279"/>
      <c r="AC118" s="279"/>
      <c r="AD118" s="279"/>
      <c r="AE118" s="279"/>
      <c r="AF118" s="279">
        <f>Мероприятия!K39</f>
        <v>0</v>
      </c>
      <c r="AG118" s="279"/>
      <c r="AH118" s="279"/>
      <c r="AI118" s="279"/>
      <c r="AJ118" s="279"/>
      <c r="AK118" s="279">
        <f t="shared" ref="AK118" si="234">SUM(AL118:AO118)</f>
        <v>0</v>
      </c>
      <c r="AL118" s="279"/>
      <c r="AM118" s="279"/>
      <c r="AN118" s="279"/>
      <c r="AO118" s="279"/>
      <c r="AP118" s="279">
        <f>Мероприятия!L39</f>
        <v>0.28692768000000002</v>
      </c>
      <c r="AQ118" s="279"/>
      <c r="AR118" s="279"/>
      <c r="AS118" s="279">
        <f t="shared" si="101"/>
        <v>0.28692768000000002</v>
      </c>
      <c r="AT118" s="279">
        <f t="shared" ref="AT118" si="235">Z118-AJ118</f>
        <v>0</v>
      </c>
      <c r="AU118" s="279">
        <f t="shared" ref="AU118" si="236">SUM(AV118:AY118)</f>
        <v>0</v>
      </c>
      <c r="AV118" s="279"/>
      <c r="AW118" s="279"/>
      <c r="AX118" s="279"/>
      <c r="AY118" s="279"/>
      <c r="AZ118" s="279">
        <f>Мероприятия!M39</f>
        <v>0</v>
      </c>
      <c r="BA118" s="279"/>
      <c r="BB118" s="279"/>
      <c r="BC118" s="279">
        <f t="shared" si="75"/>
        <v>0</v>
      </c>
      <c r="BD118" s="279"/>
      <c r="BE118" s="279">
        <f t="shared" ref="BE118" si="237">SUM(BF118:BI118)</f>
        <v>0</v>
      </c>
      <c r="BF118" s="279"/>
      <c r="BG118" s="279"/>
      <c r="BH118" s="279"/>
      <c r="BI118" s="279"/>
      <c r="BJ118" s="279">
        <f t="shared" si="38"/>
        <v>0.28692768000000002</v>
      </c>
      <c r="BK118" s="279">
        <f t="shared" si="39"/>
        <v>0</v>
      </c>
      <c r="BL118" s="279">
        <f t="shared" si="40"/>
        <v>0</v>
      </c>
      <c r="BM118" s="279">
        <f t="shared" si="41"/>
        <v>0.28692768000000002</v>
      </c>
      <c r="BN118" s="279">
        <f t="shared" si="42"/>
        <v>0</v>
      </c>
      <c r="BO118" s="279">
        <f t="shared" ref="BO118" si="238">AK118+AU118+BE118</f>
        <v>0</v>
      </c>
      <c r="BP118" s="279">
        <f t="shared" ref="BP118" si="239">AL118+AV118+BF118</f>
        <v>0</v>
      </c>
      <c r="BQ118" s="279">
        <f t="shared" ref="BQ118" si="240">AM118+AW118+BG118</f>
        <v>0</v>
      </c>
      <c r="BR118" s="279">
        <f t="shared" ref="BR118" si="241">AN118+AX118+BH118</f>
        <v>0</v>
      </c>
      <c r="BS118" s="279">
        <f t="shared" ref="BS118" si="242">AO118+AY118+BI118</f>
        <v>0</v>
      </c>
      <c r="BT118" s="9"/>
    </row>
    <row r="119" spans="1:72" s="10" customFormat="1" ht="18" customHeight="1" x14ac:dyDescent="0.25">
      <c r="A119" s="123" t="s">
        <v>1432</v>
      </c>
      <c r="B119" s="118" t="str">
        <f>Мероприятия!D40</f>
        <v>Приобретение дизель-генератора 60 кВт на ДЭС д. Пылемец</v>
      </c>
      <c r="C119" s="516" t="str">
        <f>Мероприятия!E40</f>
        <v>L_ЗР.36</v>
      </c>
      <c r="D119" s="9" t="s">
        <v>1583</v>
      </c>
      <c r="E119" s="9">
        <f>Мероприятия!F46</f>
        <v>2022</v>
      </c>
      <c r="F119" s="9">
        <f>Мероприятия!G46</f>
        <v>2022</v>
      </c>
      <c r="G119" s="9"/>
      <c r="H119" s="517">
        <f>Мероприятия!J40</f>
        <v>1.0550435999999999</v>
      </c>
      <c r="I119" s="517">
        <f>Мероприятия!H40</f>
        <v>1.014465</v>
      </c>
      <c r="J119" s="250">
        <f>Мероприятия!I40</f>
        <v>44075</v>
      </c>
      <c r="K119" s="437"/>
      <c r="L119" s="437"/>
      <c r="M119" s="437"/>
      <c r="N119" s="437"/>
      <c r="O119" s="558"/>
      <c r="P119" s="559"/>
      <c r="Q119" s="279">
        <f t="shared" si="62"/>
        <v>1.0550435999999999</v>
      </c>
      <c r="R119" s="279"/>
      <c r="S119" s="279"/>
      <c r="T119" s="279"/>
      <c r="U119" s="279"/>
      <c r="V119" s="302"/>
      <c r="W119" s="279"/>
      <c r="X119" s="279"/>
      <c r="Y119" s="279"/>
      <c r="Z119" s="279"/>
      <c r="AA119" s="279"/>
      <c r="AB119" s="279"/>
      <c r="AC119" s="279"/>
      <c r="AD119" s="279"/>
      <c r="AE119" s="279"/>
      <c r="AF119" s="279">
        <f>Мероприятия!K40</f>
        <v>0</v>
      </c>
      <c r="AG119" s="279"/>
      <c r="AH119" s="279"/>
      <c r="AI119" s="279"/>
      <c r="AJ119" s="279"/>
      <c r="AK119" s="279">
        <f t="shared" ref="AK119" si="243">SUM(AL119:AO119)</f>
        <v>0</v>
      </c>
      <c r="AL119" s="279"/>
      <c r="AM119" s="279"/>
      <c r="AN119" s="279"/>
      <c r="AO119" s="279"/>
      <c r="AP119" s="279">
        <f>Мероприятия!L40</f>
        <v>1.0550435999999999</v>
      </c>
      <c r="AQ119" s="279"/>
      <c r="AR119" s="279"/>
      <c r="AS119" s="279">
        <f t="shared" si="101"/>
        <v>1.0550435999999999</v>
      </c>
      <c r="AT119" s="279">
        <f t="shared" ref="AT119" si="244">Z119-AJ119</f>
        <v>0</v>
      </c>
      <c r="AU119" s="279">
        <f t="shared" ref="AU119" si="245">SUM(AV119:AY119)</f>
        <v>0</v>
      </c>
      <c r="AV119" s="279"/>
      <c r="AW119" s="279"/>
      <c r="AX119" s="279"/>
      <c r="AY119" s="279"/>
      <c r="AZ119" s="279">
        <f>Мероприятия!M40</f>
        <v>0</v>
      </c>
      <c r="BA119" s="279"/>
      <c r="BB119" s="279"/>
      <c r="BC119" s="279">
        <f t="shared" si="75"/>
        <v>0</v>
      </c>
      <c r="BD119" s="279"/>
      <c r="BE119" s="279">
        <f t="shared" ref="BE119" si="246">SUM(BF119:BI119)</f>
        <v>0</v>
      </c>
      <c r="BF119" s="279"/>
      <c r="BG119" s="279"/>
      <c r="BH119" s="279"/>
      <c r="BI119" s="279"/>
      <c r="BJ119" s="279">
        <f t="shared" si="38"/>
        <v>1.0550435999999999</v>
      </c>
      <c r="BK119" s="279">
        <f t="shared" si="39"/>
        <v>0</v>
      </c>
      <c r="BL119" s="279">
        <f t="shared" si="40"/>
        <v>0</v>
      </c>
      <c r="BM119" s="279">
        <f t="shared" si="41"/>
        <v>1.0550435999999999</v>
      </c>
      <c r="BN119" s="279">
        <f t="shared" si="42"/>
        <v>0</v>
      </c>
      <c r="BO119" s="279">
        <f t="shared" ref="BO119" si="247">AK119+AU119+BE119</f>
        <v>0</v>
      </c>
      <c r="BP119" s="279">
        <f t="shared" ref="BP119" si="248">AL119+AV119+BF119</f>
        <v>0</v>
      </c>
      <c r="BQ119" s="279">
        <f t="shared" ref="BQ119" si="249">AM119+AW119+BG119</f>
        <v>0</v>
      </c>
      <c r="BR119" s="279">
        <f t="shared" ref="BR119" si="250">AN119+AX119+BH119</f>
        <v>0</v>
      </c>
      <c r="BS119" s="279">
        <f t="shared" ref="BS119" si="251">AO119+AY119+BI119</f>
        <v>0</v>
      </c>
      <c r="BT119" s="9"/>
    </row>
    <row r="120" spans="1:72" s="10" customFormat="1" ht="18" customHeight="1" x14ac:dyDescent="0.25">
      <c r="A120" s="123" t="s">
        <v>1433</v>
      </c>
      <c r="B120" s="118" t="str">
        <f>Мероприятия!D41</f>
        <v>Приобретение 2-х дизель-генераторов 200 кВт на ДЭС д. Лабожское</v>
      </c>
      <c r="C120" s="516" t="str">
        <f>Мероприятия!E41</f>
        <v>L_ЗР.37</v>
      </c>
      <c r="D120" s="9" t="s">
        <v>1583</v>
      </c>
      <c r="E120" s="9">
        <f>Мероприятия!F34</f>
        <v>2021</v>
      </c>
      <c r="F120" s="9">
        <f>Мероприятия!G34</f>
        <v>2021</v>
      </c>
      <c r="G120" s="9"/>
      <c r="H120" s="517">
        <f>Мероприятия!J41</f>
        <v>3.4666666666666668</v>
      </c>
      <c r="I120" s="517">
        <f>Мероприятия!H41</f>
        <v>3.3333333333333335</v>
      </c>
      <c r="J120" s="250">
        <f>Мероприятия!I41</f>
        <v>44075</v>
      </c>
      <c r="K120" s="437"/>
      <c r="L120" s="437"/>
      <c r="M120" s="437"/>
      <c r="N120" s="437"/>
      <c r="O120" s="558"/>
      <c r="P120" s="559"/>
      <c r="Q120" s="279">
        <f t="shared" si="62"/>
        <v>3.4666666666666668</v>
      </c>
      <c r="R120" s="279"/>
      <c r="S120" s="279"/>
      <c r="T120" s="279"/>
      <c r="U120" s="279"/>
      <c r="V120" s="302"/>
      <c r="W120" s="279"/>
      <c r="X120" s="279"/>
      <c r="Y120" s="279"/>
      <c r="Z120" s="279"/>
      <c r="AA120" s="279"/>
      <c r="AB120" s="279"/>
      <c r="AC120" s="279"/>
      <c r="AD120" s="279"/>
      <c r="AE120" s="279"/>
      <c r="AF120" s="279">
        <f>Мероприятия!K41</f>
        <v>0</v>
      </c>
      <c r="AG120" s="279"/>
      <c r="AH120" s="279"/>
      <c r="AI120" s="279"/>
      <c r="AJ120" s="279"/>
      <c r="AK120" s="279">
        <f t="shared" ref="AK120" si="252">SUM(AL120:AO120)</f>
        <v>0</v>
      </c>
      <c r="AL120" s="279"/>
      <c r="AM120" s="279"/>
      <c r="AN120" s="279"/>
      <c r="AO120" s="279"/>
      <c r="AP120" s="279">
        <f>Мероприятия!L41</f>
        <v>3.4666666666666668</v>
      </c>
      <c r="AQ120" s="279"/>
      <c r="AR120" s="279"/>
      <c r="AS120" s="279">
        <f t="shared" si="101"/>
        <v>3.4666666666666668</v>
      </c>
      <c r="AT120" s="279">
        <f t="shared" ref="AT120" si="253">Z120-AJ120</f>
        <v>0</v>
      </c>
      <c r="AU120" s="279">
        <f t="shared" ref="AU120" si="254">SUM(AV120:AY120)</f>
        <v>0</v>
      </c>
      <c r="AV120" s="279"/>
      <c r="AW120" s="279"/>
      <c r="AX120" s="279"/>
      <c r="AY120" s="279"/>
      <c r="AZ120" s="279">
        <f>Мероприятия!M41</f>
        <v>0</v>
      </c>
      <c r="BA120" s="279"/>
      <c r="BB120" s="279"/>
      <c r="BC120" s="279">
        <f t="shared" si="75"/>
        <v>0</v>
      </c>
      <c r="BD120" s="279"/>
      <c r="BE120" s="279">
        <f t="shared" ref="BE120" si="255">SUM(BF120:BI120)</f>
        <v>0</v>
      </c>
      <c r="BF120" s="279"/>
      <c r="BG120" s="279"/>
      <c r="BH120" s="279"/>
      <c r="BI120" s="279"/>
      <c r="BJ120" s="279">
        <f t="shared" si="38"/>
        <v>3.4666666666666668</v>
      </c>
      <c r="BK120" s="279">
        <f t="shared" si="39"/>
        <v>0</v>
      </c>
      <c r="BL120" s="279">
        <f t="shared" si="40"/>
        <v>0</v>
      </c>
      <c r="BM120" s="279">
        <f t="shared" si="41"/>
        <v>3.4666666666666668</v>
      </c>
      <c r="BN120" s="279">
        <f t="shared" si="42"/>
        <v>0</v>
      </c>
      <c r="BO120" s="279">
        <f t="shared" ref="BO120" si="256">AK120+AU120+BE120</f>
        <v>0</v>
      </c>
      <c r="BP120" s="279">
        <f t="shared" ref="BP120" si="257">AL120+AV120+BF120</f>
        <v>0</v>
      </c>
      <c r="BQ120" s="279">
        <f t="shared" ref="BQ120" si="258">AM120+AW120+BG120</f>
        <v>0</v>
      </c>
      <c r="BR120" s="279">
        <f t="shared" ref="BR120" si="259">AN120+AX120+BH120</f>
        <v>0</v>
      </c>
      <c r="BS120" s="279">
        <f t="shared" ref="BS120" si="260">AO120+AY120+BI120</f>
        <v>0</v>
      </c>
      <c r="BT120" s="9"/>
    </row>
    <row r="121" spans="1:72" s="10" customFormat="1" ht="18" customHeight="1" x14ac:dyDescent="0.25">
      <c r="A121" s="123" t="s">
        <v>1434</v>
      </c>
      <c r="B121" s="118" t="str">
        <f>Мероприятия!D42</f>
        <v>Приобретение 2-х  дизель-генераторов 60 кВт на ДЭС д.Тошвиска</v>
      </c>
      <c r="C121" s="516" t="str">
        <f>Мероприятия!E42</f>
        <v>L_ЗР.38</v>
      </c>
      <c r="D121" s="9" t="s">
        <v>1583</v>
      </c>
      <c r="E121" s="9">
        <f>Мероприятия!F35</f>
        <v>2021</v>
      </c>
      <c r="F121" s="9">
        <f>Мероприятия!G35</f>
        <v>2021</v>
      </c>
      <c r="G121" s="9"/>
      <c r="H121" s="517">
        <f>Мероприятия!J42</f>
        <v>2.1100871999999997</v>
      </c>
      <c r="I121" s="517">
        <f>Мероприятия!H42</f>
        <v>2.0289299999999999</v>
      </c>
      <c r="J121" s="250">
        <f>Мероприятия!I42</f>
        <v>44075</v>
      </c>
      <c r="K121" s="437"/>
      <c r="L121" s="437"/>
      <c r="M121" s="437"/>
      <c r="N121" s="437"/>
      <c r="O121" s="558"/>
      <c r="P121" s="559"/>
      <c r="Q121" s="279">
        <f t="shared" si="62"/>
        <v>2.1100871999999997</v>
      </c>
      <c r="R121" s="279"/>
      <c r="S121" s="279"/>
      <c r="T121" s="279"/>
      <c r="U121" s="279"/>
      <c r="V121" s="302"/>
      <c r="W121" s="279"/>
      <c r="X121" s="279"/>
      <c r="Y121" s="279"/>
      <c r="Z121" s="279"/>
      <c r="AA121" s="279"/>
      <c r="AB121" s="279"/>
      <c r="AC121" s="279"/>
      <c r="AD121" s="279"/>
      <c r="AE121" s="279"/>
      <c r="AF121" s="279">
        <f>Мероприятия!K42</f>
        <v>0</v>
      </c>
      <c r="AG121" s="279"/>
      <c r="AH121" s="279"/>
      <c r="AI121" s="279"/>
      <c r="AJ121" s="279"/>
      <c r="AK121" s="279">
        <f t="shared" ref="AK121" si="261">SUM(AL121:AO121)</f>
        <v>0</v>
      </c>
      <c r="AL121" s="279"/>
      <c r="AM121" s="279"/>
      <c r="AN121" s="279"/>
      <c r="AO121" s="279"/>
      <c r="AP121" s="279">
        <f>Мероприятия!L42</f>
        <v>2.1100871999999997</v>
      </c>
      <c r="AQ121" s="279"/>
      <c r="AR121" s="279"/>
      <c r="AS121" s="279">
        <f t="shared" si="101"/>
        <v>2.1100871999999997</v>
      </c>
      <c r="AT121" s="279">
        <f t="shared" ref="AT121" si="262">Z121-AJ121</f>
        <v>0</v>
      </c>
      <c r="AU121" s="279">
        <f t="shared" ref="AU121" si="263">SUM(AV121:AY121)</f>
        <v>0</v>
      </c>
      <c r="AV121" s="279"/>
      <c r="AW121" s="279"/>
      <c r="AX121" s="279"/>
      <c r="AY121" s="279"/>
      <c r="AZ121" s="279">
        <f>Мероприятия!M42</f>
        <v>0</v>
      </c>
      <c r="BA121" s="279"/>
      <c r="BB121" s="279"/>
      <c r="BC121" s="279">
        <f t="shared" si="75"/>
        <v>0</v>
      </c>
      <c r="BD121" s="279"/>
      <c r="BE121" s="279">
        <f t="shared" ref="BE121" si="264">SUM(BF121:BI121)</f>
        <v>0</v>
      </c>
      <c r="BF121" s="279"/>
      <c r="BG121" s="279"/>
      <c r="BH121" s="279"/>
      <c r="BI121" s="279"/>
      <c r="BJ121" s="279">
        <f t="shared" si="38"/>
        <v>2.1100871999999997</v>
      </c>
      <c r="BK121" s="279">
        <f t="shared" si="39"/>
        <v>0</v>
      </c>
      <c r="BL121" s="279">
        <f t="shared" si="40"/>
        <v>0</v>
      </c>
      <c r="BM121" s="279">
        <f t="shared" si="41"/>
        <v>2.1100871999999997</v>
      </c>
      <c r="BN121" s="279">
        <f t="shared" si="42"/>
        <v>0</v>
      </c>
      <c r="BO121" s="279">
        <f t="shared" ref="BO121" si="265">AK121+AU121+BE121</f>
        <v>0</v>
      </c>
      <c r="BP121" s="279">
        <f t="shared" ref="BP121" si="266">AL121+AV121+BF121</f>
        <v>0</v>
      </c>
      <c r="BQ121" s="279">
        <f t="shared" ref="BQ121" si="267">AM121+AW121+BG121</f>
        <v>0</v>
      </c>
      <c r="BR121" s="279">
        <f t="shared" ref="BR121" si="268">AN121+AX121+BH121</f>
        <v>0</v>
      </c>
      <c r="BS121" s="279">
        <f t="shared" ref="BS121" si="269">AO121+AY121+BI121</f>
        <v>0</v>
      </c>
      <c r="BT121" s="9"/>
    </row>
    <row r="122" spans="1:72" s="10" customFormat="1" ht="18" customHeight="1" x14ac:dyDescent="0.25">
      <c r="A122" s="123" t="s">
        <v>1435</v>
      </c>
      <c r="B122" s="118" t="str">
        <f>Мероприятия!D43</f>
        <v>Приобретение дизель-генератора 315 кВт на ДЭС с. Великовисочное</v>
      </c>
      <c r="C122" s="516" t="str">
        <f>Мероприятия!E43</f>
        <v>L_ЗР.39</v>
      </c>
      <c r="D122" s="9" t="s">
        <v>1583</v>
      </c>
      <c r="E122" s="9">
        <f>Мероприятия!F47</f>
        <v>2022</v>
      </c>
      <c r="F122" s="9">
        <f>Мероприятия!G47</f>
        <v>2022</v>
      </c>
      <c r="G122" s="9"/>
      <c r="H122" s="517">
        <f>Мероприятия!J43</f>
        <v>3.1782400000000002</v>
      </c>
      <c r="I122" s="517">
        <f>Мероприятия!H43</f>
        <v>3.056</v>
      </c>
      <c r="J122" s="250">
        <f>Мероприятия!I43</f>
        <v>44075</v>
      </c>
      <c r="K122" s="437"/>
      <c r="L122" s="437"/>
      <c r="M122" s="437"/>
      <c r="N122" s="437"/>
      <c r="O122" s="558"/>
      <c r="P122" s="559"/>
      <c r="Q122" s="279">
        <f t="shared" si="62"/>
        <v>3.1782400000000002</v>
      </c>
      <c r="R122" s="279"/>
      <c r="S122" s="279"/>
      <c r="T122" s="279"/>
      <c r="U122" s="279"/>
      <c r="V122" s="302"/>
      <c r="W122" s="279"/>
      <c r="X122" s="279"/>
      <c r="Y122" s="279"/>
      <c r="Z122" s="279"/>
      <c r="AA122" s="279"/>
      <c r="AB122" s="279"/>
      <c r="AC122" s="279"/>
      <c r="AD122" s="279"/>
      <c r="AE122" s="279"/>
      <c r="AF122" s="279">
        <f>Мероприятия!K43</f>
        <v>0</v>
      </c>
      <c r="AG122" s="279"/>
      <c r="AH122" s="279"/>
      <c r="AI122" s="279"/>
      <c r="AJ122" s="279"/>
      <c r="AK122" s="279">
        <f t="shared" ref="AK122" si="270">SUM(AL122:AO122)</f>
        <v>0</v>
      </c>
      <c r="AL122" s="279"/>
      <c r="AM122" s="279"/>
      <c r="AN122" s="279"/>
      <c r="AO122" s="279"/>
      <c r="AP122" s="279">
        <f>Мероприятия!L43</f>
        <v>3.1782400000000002</v>
      </c>
      <c r="AQ122" s="279"/>
      <c r="AR122" s="279"/>
      <c r="AS122" s="279">
        <f t="shared" si="101"/>
        <v>3.1782400000000002</v>
      </c>
      <c r="AT122" s="279">
        <f t="shared" ref="AT122" si="271">Z122-AJ122</f>
        <v>0</v>
      </c>
      <c r="AU122" s="279">
        <f t="shared" ref="AU122" si="272">SUM(AV122:AY122)</f>
        <v>0</v>
      </c>
      <c r="AV122" s="279"/>
      <c r="AW122" s="279"/>
      <c r="AX122" s="279"/>
      <c r="AY122" s="279"/>
      <c r="AZ122" s="279">
        <f>Мероприятия!M43</f>
        <v>0</v>
      </c>
      <c r="BA122" s="279"/>
      <c r="BB122" s="279"/>
      <c r="BC122" s="279">
        <f t="shared" si="75"/>
        <v>0</v>
      </c>
      <c r="BD122" s="279"/>
      <c r="BE122" s="279">
        <f t="shared" ref="BE122" si="273">SUM(BF122:BI122)</f>
        <v>0</v>
      </c>
      <c r="BF122" s="279"/>
      <c r="BG122" s="279"/>
      <c r="BH122" s="279"/>
      <c r="BI122" s="279"/>
      <c r="BJ122" s="279">
        <f t="shared" si="38"/>
        <v>3.1782400000000002</v>
      </c>
      <c r="BK122" s="279">
        <f t="shared" si="39"/>
        <v>0</v>
      </c>
      <c r="BL122" s="279">
        <f t="shared" si="40"/>
        <v>0</v>
      </c>
      <c r="BM122" s="279">
        <f t="shared" si="41"/>
        <v>3.1782400000000002</v>
      </c>
      <c r="BN122" s="279">
        <f t="shared" si="42"/>
        <v>0</v>
      </c>
      <c r="BO122" s="279">
        <f t="shared" ref="BO122" si="274">AK122+AU122+BE122</f>
        <v>0</v>
      </c>
      <c r="BP122" s="279">
        <f t="shared" ref="BP122" si="275">AL122+AV122+BF122</f>
        <v>0</v>
      </c>
      <c r="BQ122" s="279">
        <f t="shared" ref="BQ122" si="276">AM122+AW122+BG122</f>
        <v>0</v>
      </c>
      <c r="BR122" s="279">
        <f t="shared" ref="BR122" si="277">AN122+AX122+BH122</f>
        <v>0</v>
      </c>
      <c r="BS122" s="279">
        <f t="shared" ref="BS122" si="278">AO122+AY122+BI122</f>
        <v>0</v>
      </c>
      <c r="BT122" s="9"/>
    </row>
    <row r="123" spans="1:72" s="10" customFormat="1" ht="18" customHeight="1" x14ac:dyDescent="0.25">
      <c r="A123" s="123" t="s">
        <v>1436</v>
      </c>
      <c r="B123" s="118" t="str">
        <f>Мероприятия!D44</f>
        <v>Приобретение дизель-генерара 60 кВт на ДЭС д.Снопа</v>
      </c>
      <c r="C123" s="516" t="str">
        <f>Мероприятия!E44</f>
        <v>M_ЗР.40</v>
      </c>
      <c r="D123" s="9" t="s">
        <v>1583</v>
      </c>
      <c r="E123" s="9">
        <f>Мероприятия!F36</f>
        <v>2021</v>
      </c>
      <c r="F123" s="9">
        <f>Мероприятия!G36</f>
        <v>2022</v>
      </c>
      <c r="G123" s="9"/>
      <c r="H123" s="517">
        <f>Мероприятия!J44</f>
        <v>1.0972453439999998</v>
      </c>
      <c r="I123" s="517">
        <f>Мероприятия!H44</f>
        <v>1.014465</v>
      </c>
      <c r="J123" s="250">
        <f>Мероприятия!I44</f>
        <v>44075</v>
      </c>
      <c r="K123" s="437"/>
      <c r="L123" s="437"/>
      <c r="M123" s="437"/>
      <c r="N123" s="437"/>
      <c r="O123" s="558"/>
      <c r="P123" s="559"/>
      <c r="Q123" s="279">
        <f t="shared" si="62"/>
        <v>1.0972453439999998</v>
      </c>
      <c r="R123" s="279"/>
      <c r="S123" s="279"/>
      <c r="T123" s="279"/>
      <c r="U123" s="279"/>
      <c r="V123" s="302"/>
      <c r="W123" s="279"/>
      <c r="X123" s="279"/>
      <c r="Y123" s="279"/>
      <c r="Z123" s="279"/>
      <c r="AA123" s="279"/>
      <c r="AB123" s="279"/>
      <c r="AC123" s="279"/>
      <c r="AD123" s="279"/>
      <c r="AE123" s="279"/>
      <c r="AF123" s="279">
        <f>Мероприятия!K44</f>
        <v>0</v>
      </c>
      <c r="AG123" s="279"/>
      <c r="AH123" s="279"/>
      <c r="AI123" s="279"/>
      <c r="AJ123" s="279"/>
      <c r="AK123" s="279">
        <f t="shared" ref="AK123" si="279">SUM(AL123:AO123)</f>
        <v>0</v>
      </c>
      <c r="AL123" s="279"/>
      <c r="AM123" s="279"/>
      <c r="AN123" s="279"/>
      <c r="AO123" s="279"/>
      <c r="AP123" s="279">
        <f>Мероприятия!L44</f>
        <v>0</v>
      </c>
      <c r="AQ123" s="279"/>
      <c r="AR123" s="279"/>
      <c r="AS123" s="279">
        <f t="shared" si="101"/>
        <v>0</v>
      </c>
      <c r="AT123" s="279">
        <f t="shared" ref="AT123" si="280">Z123-AJ123</f>
        <v>0</v>
      </c>
      <c r="AU123" s="279">
        <f t="shared" ref="AU123" si="281">SUM(AV123:AY123)</f>
        <v>0</v>
      </c>
      <c r="AV123" s="279"/>
      <c r="AW123" s="279"/>
      <c r="AX123" s="279"/>
      <c r="AY123" s="279"/>
      <c r="AZ123" s="279">
        <f>Мероприятия!M44</f>
        <v>1.0972453439999998</v>
      </c>
      <c r="BA123" s="279"/>
      <c r="BB123" s="279"/>
      <c r="BC123" s="279"/>
      <c r="BD123" s="279">
        <f t="shared" ref="BD123:BD128" si="282">AZ123</f>
        <v>1.0972453439999998</v>
      </c>
      <c r="BE123" s="279">
        <f t="shared" ref="BE123" si="283">SUM(BF123:BI123)</f>
        <v>0</v>
      </c>
      <c r="BF123" s="279"/>
      <c r="BG123" s="279"/>
      <c r="BH123" s="279"/>
      <c r="BI123" s="279"/>
      <c r="BJ123" s="279">
        <f t="shared" si="38"/>
        <v>1.0972453439999998</v>
      </c>
      <c r="BK123" s="279">
        <f t="shared" si="39"/>
        <v>0</v>
      </c>
      <c r="BL123" s="279">
        <f t="shared" si="40"/>
        <v>0</v>
      </c>
      <c r="BM123" s="279">
        <f t="shared" si="41"/>
        <v>0</v>
      </c>
      <c r="BN123" s="279">
        <f t="shared" si="42"/>
        <v>1.0972453439999998</v>
      </c>
      <c r="BO123" s="279">
        <f t="shared" ref="BO123" si="284">AK123+AU123+BE123</f>
        <v>0</v>
      </c>
      <c r="BP123" s="279">
        <f t="shared" ref="BP123" si="285">AL123+AV123+BF123</f>
        <v>0</v>
      </c>
      <c r="BQ123" s="279">
        <f t="shared" ref="BQ123" si="286">AM123+AW123+BG123</f>
        <v>0</v>
      </c>
      <c r="BR123" s="279">
        <f t="shared" ref="BR123" si="287">AN123+AX123+BH123</f>
        <v>0</v>
      </c>
      <c r="BS123" s="279">
        <f t="shared" ref="BS123" si="288">AO123+AY123+BI123</f>
        <v>0</v>
      </c>
      <c r="BT123" s="9"/>
    </row>
    <row r="124" spans="1:72" s="10" customFormat="1" ht="18" customHeight="1" x14ac:dyDescent="0.25">
      <c r="A124" s="123" t="s">
        <v>1437</v>
      </c>
      <c r="B124" s="118" t="str">
        <f>Мероприятия!D45</f>
        <v>Приобретение 2-х дизель-генераторов 315 кВт на ДЭС п.Хорей-Вер</v>
      </c>
      <c r="C124" s="516" t="str">
        <f>Мероприятия!E45</f>
        <v>M_ЗР.41</v>
      </c>
      <c r="D124" s="9" t="s">
        <v>1583</v>
      </c>
      <c r="E124" s="9">
        <f>Мероприятия!F48</f>
        <v>2022</v>
      </c>
      <c r="F124" s="9">
        <f>Мероприятия!G48</f>
        <v>2023</v>
      </c>
      <c r="G124" s="9"/>
      <c r="H124" s="517">
        <f>Мероприятия!J45</f>
        <v>6.3564800000000004</v>
      </c>
      <c r="I124" s="517">
        <f>Мероприятия!H45</f>
        <v>6.1120000000000001</v>
      </c>
      <c r="J124" s="250">
        <f>Мероприятия!I45</f>
        <v>44075</v>
      </c>
      <c r="K124" s="437"/>
      <c r="L124" s="437"/>
      <c r="M124" s="437"/>
      <c r="N124" s="437"/>
      <c r="O124" s="558"/>
      <c r="P124" s="559"/>
      <c r="Q124" s="279">
        <f t="shared" si="62"/>
        <v>6.3564800000000004</v>
      </c>
      <c r="R124" s="279"/>
      <c r="S124" s="279"/>
      <c r="T124" s="279"/>
      <c r="U124" s="279"/>
      <c r="V124" s="302"/>
      <c r="W124" s="279"/>
      <c r="X124" s="279"/>
      <c r="Y124" s="279"/>
      <c r="Z124" s="279"/>
      <c r="AA124" s="279"/>
      <c r="AB124" s="279"/>
      <c r="AC124" s="279"/>
      <c r="AD124" s="279"/>
      <c r="AE124" s="279"/>
      <c r="AF124" s="279">
        <f>Мероприятия!K45</f>
        <v>0</v>
      </c>
      <c r="AG124" s="279"/>
      <c r="AH124" s="279"/>
      <c r="AI124" s="279"/>
      <c r="AJ124" s="279"/>
      <c r="AK124" s="279">
        <f t="shared" ref="AK124" si="289">SUM(AL124:AO124)</f>
        <v>0</v>
      </c>
      <c r="AL124" s="279"/>
      <c r="AM124" s="279"/>
      <c r="AN124" s="279"/>
      <c r="AO124" s="279"/>
      <c r="AP124" s="279">
        <f>Мероприятия!L45</f>
        <v>0</v>
      </c>
      <c r="AQ124" s="279"/>
      <c r="AR124" s="279"/>
      <c r="AS124" s="279">
        <f t="shared" si="101"/>
        <v>0</v>
      </c>
      <c r="AT124" s="279">
        <f t="shared" ref="AT124" si="290">Z124-AJ124</f>
        <v>0</v>
      </c>
      <c r="AU124" s="279">
        <f t="shared" ref="AU124" si="291">SUM(AV124:AY124)</f>
        <v>0</v>
      </c>
      <c r="AV124" s="279"/>
      <c r="AW124" s="279"/>
      <c r="AX124" s="279"/>
      <c r="AY124" s="279"/>
      <c r="AZ124" s="279">
        <f>Мероприятия!M45</f>
        <v>6.3564800000000004</v>
      </c>
      <c r="BA124" s="279"/>
      <c r="BB124" s="279"/>
      <c r="BC124" s="279"/>
      <c r="BD124" s="279">
        <f t="shared" si="282"/>
        <v>6.3564800000000004</v>
      </c>
      <c r="BE124" s="279">
        <f t="shared" ref="BE124" si="292">SUM(BF124:BI124)</f>
        <v>0</v>
      </c>
      <c r="BF124" s="279"/>
      <c r="BG124" s="279"/>
      <c r="BH124" s="279"/>
      <c r="BI124" s="279"/>
      <c r="BJ124" s="279">
        <f t="shared" si="38"/>
        <v>6.3564800000000004</v>
      </c>
      <c r="BK124" s="279">
        <f t="shared" si="39"/>
        <v>0</v>
      </c>
      <c r="BL124" s="279">
        <f t="shared" si="40"/>
        <v>0</v>
      </c>
      <c r="BM124" s="279">
        <f t="shared" si="41"/>
        <v>0</v>
      </c>
      <c r="BN124" s="279">
        <f t="shared" si="42"/>
        <v>6.3564800000000004</v>
      </c>
      <c r="BO124" s="279">
        <f t="shared" ref="BO124" si="293">AK124+AU124+BE124</f>
        <v>0</v>
      </c>
      <c r="BP124" s="279">
        <f t="shared" ref="BP124" si="294">AL124+AV124+BF124</f>
        <v>0</v>
      </c>
      <c r="BQ124" s="279">
        <f t="shared" ref="BQ124" si="295">AM124+AW124+BG124</f>
        <v>0</v>
      </c>
      <c r="BR124" s="279">
        <f t="shared" ref="BR124" si="296">AN124+AX124+BH124</f>
        <v>0</v>
      </c>
      <c r="BS124" s="279">
        <f t="shared" ref="BS124" si="297">AO124+AY124+BI124</f>
        <v>0</v>
      </c>
      <c r="BT124" s="9"/>
    </row>
    <row r="125" spans="1:72" s="10" customFormat="1" ht="18" customHeight="1" x14ac:dyDescent="0.25">
      <c r="A125" s="123" t="s">
        <v>1438</v>
      </c>
      <c r="B125" s="118" t="str">
        <f>Мероприятия!D46</f>
        <v>Приобретение 2-х дизель-генераторов 200 кВт на ДЭС с. Несь</v>
      </c>
      <c r="C125" s="516" t="str">
        <f>Мероприятия!E46</f>
        <v>M_ЗР.42</v>
      </c>
      <c r="D125" s="9" t="s">
        <v>1583</v>
      </c>
      <c r="E125" s="9">
        <f>Мероприятия!F37</f>
        <v>2021</v>
      </c>
      <c r="F125" s="9">
        <f>Мероприятия!G37</f>
        <v>2021</v>
      </c>
      <c r="G125" s="9"/>
      <c r="H125" s="517">
        <f>Мероприятия!J46</f>
        <v>3.4666666666666668</v>
      </c>
      <c r="I125" s="517">
        <f>Мероприятия!H46</f>
        <v>3.3333333333333335</v>
      </c>
      <c r="J125" s="250">
        <f>Мероприятия!I46</f>
        <v>44075</v>
      </c>
      <c r="K125" s="437"/>
      <c r="L125" s="437"/>
      <c r="M125" s="437"/>
      <c r="N125" s="437"/>
      <c r="O125" s="558"/>
      <c r="P125" s="559"/>
      <c r="Q125" s="279">
        <f t="shared" si="62"/>
        <v>3.4666666666666668</v>
      </c>
      <c r="R125" s="279"/>
      <c r="S125" s="279"/>
      <c r="T125" s="279"/>
      <c r="U125" s="279"/>
      <c r="V125" s="302"/>
      <c r="W125" s="279"/>
      <c r="X125" s="279"/>
      <c r="Y125" s="279"/>
      <c r="Z125" s="279"/>
      <c r="AA125" s="279"/>
      <c r="AB125" s="279"/>
      <c r="AC125" s="279"/>
      <c r="AD125" s="279"/>
      <c r="AE125" s="279"/>
      <c r="AF125" s="279">
        <f>Мероприятия!K46</f>
        <v>0</v>
      </c>
      <c r="AG125" s="279"/>
      <c r="AH125" s="279"/>
      <c r="AI125" s="279"/>
      <c r="AJ125" s="279"/>
      <c r="AK125" s="279">
        <f t="shared" ref="AK125" si="298">SUM(AL125:AO125)</f>
        <v>0</v>
      </c>
      <c r="AL125" s="279"/>
      <c r="AM125" s="279"/>
      <c r="AN125" s="279"/>
      <c r="AO125" s="279"/>
      <c r="AP125" s="279">
        <f>Мероприятия!L46</f>
        <v>0</v>
      </c>
      <c r="AQ125" s="279"/>
      <c r="AR125" s="279"/>
      <c r="AS125" s="279">
        <f t="shared" si="101"/>
        <v>0</v>
      </c>
      <c r="AT125" s="279">
        <f t="shared" ref="AT125" si="299">Z125-AJ125</f>
        <v>0</v>
      </c>
      <c r="AU125" s="279">
        <f t="shared" ref="AU125" si="300">SUM(AV125:AY125)</f>
        <v>0</v>
      </c>
      <c r="AV125" s="279"/>
      <c r="AW125" s="279"/>
      <c r="AX125" s="279"/>
      <c r="AY125" s="279"/>
      <c r="AZ125" s="279">
        <f>Мероприятия!M46</f>
        <v>3.4666666666666668</v>
      </c>
      <c r="BA125" s="279"/>
      <c r="BB125" s="279"/>
      <c r="BC125" s="279"/>
      <c r="BD125" s="279">
        <f t="shared" si="282"/>
        <v>3.4666666666666668</v>
      </c>
      <c r="BE125" s="279">
        <f t="shared" ref="BE125" si="301">SUM(BF125:BI125)</f>
        <v>0</v>
      </c>
      <c r="BF125" s="279"/>
      <c r="BG125" s="279"/>
      <c r="BH125" s="279"/>
      <c r="BI125" s="279"/>
      <c r="BJ125" s="279">
        <f t="shared" si="38"/>
        <v>3.4666666666666668</v>
      </c>
      <c r="BK125" s="279">
        <f t="shared" si="39"/>
        <v>0</v>
      </c>
      <c r="BL125" s="279">
        <f t="shared" si="40"/>
        <v>0</v>
      </c>
      <c r="BM125" s="279">
        <f t="shared" si="41"/>
        <v>0</v>
      </c>
      <c r="BN125" s="279">
        <f t="shared" si="42"/>
        <v>3.4666666666666668</v>
      </c>
      <c r="BO125" s="279">
        <f t="shared" ref="BO125" si="302">AK125+AU125+BE125</f>
        <v>0</v>
      </c>
      <c r="BP125" s="279">
        <f t="shared" ref="BP125" si="303">AL125+AV125+BF125</f>
        <v>0</v>
      </c>
      <c r="BQ125" s="279">
        <f t="shared" ref="BQ125" si="304">AM125+AW125+BG125</f>
        <v>0</v>
      </c>
      <c r="BR125" s="279">
        <f t="shared" ref="BR125" si="305">AN125+AX125+BH125</f>
        <v>0</v>
      </c>
      <c r="BS125" s="279">
        <f t="shared" ref="BS125" si="306">AO125+AY125+BI125</f>
        <v>0</v>
      </c>
      <c r="BT125" s="9"/>
    </row>
    <row r="126" spans="1:72" s="10" customFormat="1" ht="18" customHeight="1" x14ac:dyDescent="0.25">
      <c r="A126" s="123" t="s">
        <v>1439</v>
      </c>
      <c r="B126" s="118" t="str">
        <f>Мероприятия!D47</f>
        <v>Приобретение 2-х дизель-генераторов 100 кВт на ДЭС д.Хонгурей</v>
      </c>
      <c r="C126" s="516" t="str">
        <f>Мероприятия!E47</f>
        <v>M_ЗР.43</v>
      </c>
      <c r="D126" s="9" t="s">
        <v>1583</v>
      </c>
      <c r="E126" s="9">
        <f>Мероприятия!F38</f>
        <v>2021</v>
      </c>
      <c r="F126" s="9">
        <f>Мероприятия!G38</f>
        <v>2022</v>
      </c>
      <c r="G126" s="9"/>
      <c r="H126" s="517">
        <f>Мероприятия!J47</f>
        <v>3.1572652800000003</v>
      </c>
      <c r="I126" s="517">
        <f>Мероприятия!H47</f>
        <v>3.0358320000000005</v>
      </c>
      <c r="J126" s="250">
        <f>Мероприятия!I47</f>
        <v>44075</v>
      </c>
      <c r="K126" s="437"/>
      <c r="L126" s="437"/>
      <c r="M126" s="437"/>
      <c r="N126" s="437"/>
      <c r="O126" s="558"/>
      <c r="P126" s="559"/>
      <c r="Q126" s="279">
        <f t="shared" si="62"/>
        <v>3.1572652800000003</v>
      </c>
      <c r="R126" s="279"/>
      <c r="S126" s="279"/>
      <c r="T126" s="279"/>
      <c r="U126" s="279"/>
      <c r="V126" s="302"/>
      <c r="W126" s="279"/>
      <c r="X126" s="279"/>
      <c r="Y126" s="279"/>
      <c r="Z126" s="279"/>
      <c r="AA126" s="279"/>
      <c r="AB126" s="279"/>
      <c r="AC126" s="279"/>
      <c r="AD126" s="279"/>
      <c r="AE126" s="279"/>
      <c r="AF126" s="279">
        <f>Мероприятия!K47</f>
        <v>0</v>
      </c>
      <c r="AG126" s="279"/>
      <c r="AH126" s="279"/>
      <c r="AI126" s="279"/>
      <c r="AJ126" s="279"/>
      <c r="AK126" s="279">
        <f t="shared" ref="AK126" si="307">SUM(AL126:AO126)</f>
        <v>0</v>
      </c>
      <c r="AL126" s="279"/>
      <c r="AM126" s="279"/>
      <c r="AN126" s="279"/>
      <c r="AO126" s="279"/>
      <c r="AP126" s="279">
        <f>Мероприятия!L47</f>
        <v>0</v>
      </c>
      <c r="AQ126" s="279"/>
      <c r="AR126" s="279"/>
      <c r="AS126" s="279">
        <f t="shared" si="101"/>
        <v>0</v>
      </c>
      <c r="AT126" s="279">
        <f t="shared" ref="AT126" si="308">Z126-AJ126</f>
        <v>0</v>
      </c>
      <c r="AU126" s="279">
        <f t="shared" ref="AU126" si="309">SUM(AV126:AY126)</f>
        <v>0</v>
      </c>
      <c r="AV126" s="279"/>
      <c r="AW126" s="279"/>
      <c r="AX126" s="279"/>
      <c r="AY126" s="279"/>
      <c r="AZ126" s="279">
        <f>Мероприятия!M47</f>
        <v>3.1572652800000003</v>
      </c>
      <c r="BA126" s="279"/>
      <c r="BB126" s="279"/>
      <c r="BC126" s="279"/>
      <c r="BD126" s="279">
        <f t="shared" si="282"/>
        <v>3.1572652800000003</v>
      </c>
      <c r="BE126" s="279">
        <f t="shared" ref="BE126" si="310">SUM(BF126:BI126)</f>
        <v>0</v>
      </c>
      <c r="BF126" s="279"/>
      <c r="BG126" s="279"/>
      <c r="BH126" s="279"/>
      <c r="BI126" s="279"/>
      <c r="BJ126" s="279">
        <f t="shared" si="38"/>
        <v>3.1572652800000003</v>
      </c>
      <c r="BK126" s="279">
        <f t="shared" si="39"/>
        <v>0</v>
      </c>
      <c r="BL126" s="279">
        <f t="shared" si="40"/>
        <v>0</v>
      </c>
      <c r="BM126" s="279">
        <f t="shared" si="41"/>
        <v>0</v>
      </c>
      <c r="BN126" s="279">
        <f t="shared" si="42"/>
        <v>3.1572652800000003</v>
      </c>
      <c r="BO126" s="279">
        <f t="shared" ref="BO126" si="311">AK126+AU126+BE126</f>
        <v>0</v>
      </c>
      <c r="BP126" s="279">
        <f t="shared" ref="BP126" si="312">AL126+AV126+BF126</f>
        <v>0</v>
      </c>
      <c r="BQ126" s="279">
        <f t="shared" ref="BQ126" si="313">AM126+AW126+BG126</f>
        <v>0</v>
      </c>
      <c r="BR126" s="279">
        <f t="shared" ref="BR126" si="314">AN126+AX126+BH126</f>
        <v>0</v>
      </c>
      <c r="BS126" s="279">
        <f t="shared" ref="BS126" si="315">AO126+AY126+BI126</f>
        <v>0</v>
      </c>
      <c r="BT126" s="9"/>
    </row>
    <row r="127" spans="1:72" s="10" customFormat="1" ht="18" customHeight="1" x14ac:dyDescent="0.25">
      <c r="A127" s="123" t="s">
        <v>1440</v>
      </c>
      <c r="B127" s="118" t="str">
        <f>Мероприятия!D48</f>
        <v>Приобретение дизель-генератора 100 кВт на ДЭС д.Макарово</v>
      </c>
      <c r="C127" s="516" t="str">
        <f>Мероприятия!E48</f>
        <v>M_ЗР.44</v>
      </c>
      <c r="D127" s="9" t="s">
        <v>1583</v>
      </c>
      <c r="E127" s="9">
        <f>Мероприятия!F83</f>
        <v>2023</v>
      </c>
      <c r="F127" s="9">
        <f>Мероприятия!G83</f>
        <v>2023</v>
      </c>
      <c r="G127" s="9"/>
      <c r="H127" s="517">
        <f>Мероприятия!J48</f>
        <v>1.5786326400000001</v>
      </c>
      <c r="I127" s="517">
        <f>Мероприятия!H48</f>
        <v>1.5179160000000003</v>
      </c>
      <c r="J127" s="250">
        <f>Мероприятия!I48</f>
        <v>44075</v>
      </c>
      <c r="K127" s="441"/>
      <c r="L127" s="441"/>
      <c r="M127" s="441"/>
      <c r="N127" s="441"/>
      <c r="O127" s="558"/>
      <c r="P127" s="559"/>
      <c r="Q127" s="279">
        <f t="shared" si="62"/>
        <v>1.5786326400000001</v>
      </c>
      <c r="R127" s="279"/>
      <c r="S127" s="279"/>
      <c r="T127" s="279"/>
      <c r="U127" s="279"/>
      <c r="V127" s="302"/>
      <c r="W127" s="279"/>
      <c r="X127" s="279"/>
      <c r="Y127" s="279"/>
      <c r="Z127" s="279"/>
      <c r="AA127" s="279"/>
      <c r="AB127" s="279"/>
      <c r="AC127" s="279"/>
      <c r="AD127" s="279"/>
      <c r="AE127" s="279"/>
      <c r="AF127" s="279">
        <f>Мероприятия!K48</f>
        <v>0</v>
      </c>
      <c r="AG127" s="279"/>
      <c r="AH127" s="279"/>
      <c r="AI127" s="279"/>
      <c r="AJ127" s="279"/>
      <c r="AK127" s="279">
        <f t="shared" ref="AK127" si="316">SUM(AL127:AO127)</f>
        <v>0</v>
      </c>
      <c r="AL127" s="279"/>
      <c r="AM127" s="279"/>
      <c r="AN127" s="279"/>
      <c r="AO127" s="279"/>
      <c r="AP127" s="279">
        <f>Мероприятия!L48</f>
        <v>0</v>
      </c>
      <c r="AQ127" s="279"/>
      <c r="AR127" s="279"/>
      <c r="AS127" s="279">
        <f t="shared" si="101"/>
        <v>0</v>
      </c>
      <c r="AT127" s="279">
        <f t="shared" ref="AT127" si="317">Z127-AJ127</f>
        <v>0</v>
      </c>
      <c r="AU127" s="279">
        <f t="shared" ref="AU127" si="318">SUM(AV127:AY127)</f>
        <v>0</v>
      </c>
      <c r="AV127" s="279"/>
      <c r="AW127" s="279"/>
      <c r="AX127" s="279"/>
      <c r="AY127" s="279"/>
      <c r="AZ127" s="279">
        <f>Мероприятия!M48</f>
        <v>1.5786326400000001</v>
      </c>
      <c r="BA127" s="279"/>
      <c r="BB127" s="279"/>
      <c r="BC127" s="279"/>
      <c r="BD127" s="279">
        <f t="shared" si="282"/>
        <v>1.5786326400000001</v>
      </c>
      <c r="BE127" s="279">
        <f t="shared" ref="BE127" si="319">SUM(BF127:BI127)</f>
        <v>0</v>
      </c>
      <c r="BF127" s="279"/>
      <c r="BG127" s="279"/>
      <c r="BH127" s="279"/>
      <c r="BI127" s="279"/>
      <c r="BJ127" s="279">
        <f t="shared" si="38"/>
        <v>1.5786326400000001</v>
      </c>
      <c r="BK127" s="279">
        <f t="shared" si="39"/>
        <v>0</v>
      </c>
      <c r="BL127" s="279">
        <f t="shared" si="40"/>
        <v>0</v>
      </c>
      <c r="BM127" s="279">
        <f t="shared" si="41"/>
        <v>0</v>
      </c>
      <c r="BN127" s="279">
        <f t="shared" si="42"/>
        <v>1.5786326400000001</v>
      </c>
      <c r="BO127" s="279">
        <f t="shared" ref="BO127" si="320">AK127+AU127+BE127</f>
        <v>0</v>
      </c>
      <c r="BP127" s="279">
        <f t="shared" ref="BP127" si="321">AL127+AV127+BF127</f>
        <v>0</v>
      </c>
      <c r="BQ127" s="279">
        <f t="shared" ref="BQ127" si="322">AM127+AW127+BG127</f>
        <v>0</v>
      </c>
      <c r="BR127" s="279">
        <f t="shared" ref="BR127" si="323">AN127+AX127+BH127</f>
        <v>0</v>
      </c>
      <c r="BS127" s="279">
        <f t="shared" ref="BS127" si="324">AO127+AY127+BI127</f>
        <v>0</v>
      </c>
      <c r="BT127" s="9"/>
    </row>
    <row r="128" spans="1:72" s="10" customFormat="1" ht="18" customHeight="1" x14ac:dyDescent="0.25">
      <c r="A128" s="123" t="s">
        <v>1441</v>
      </c>
      <c r="B128" s="118" t="str">
        <f>Мероприятия!D49</f>
        <v>Приобретение дизель-генератора 30 кВт на ДЭС д.Кия</v>
      </c>
      <c r="C128" s="516" t="str">
        <f>Мероприятия!E49</f>
        <v>M_ЗР.45</v>
      </c>
      <c r="D128" s="9" t="s">
        <v>1583</v>
      </c>
      <c r="E128" s="9">
        <f>Мероприятия!F39</f>
        <v>2021</v>
      </c>
      <c r="F128" s="9">
        <f>Мероприятия!G39</f>
        <v>2021</v>
      </c>
      <c r="G128" s="9"/>
      <c r="H128" s="517">
        <f>Мероприятия!J49</f>
        <v>0.75683878399999993</v>
      </c>
      <c r="I128" s="517">
        <f>Мероприятия!H49</f>
        <v>0.69974000000000003</v>
      </c>
      <c r="J128" s="250">
        <f>Мероприятия!I49</f>
        <v>44075</v>
      </c>
      <c r="K128" s="441"/>
      <c r="L128" s="441"/>
      <c r="M128" s="441"/>
      <c r="N128" s="441"/>
      <c r="O128" s="558"/>
      <c r="P128" s="559"/>
      <c r="Q128" s="279">
        <f t="shared" si="62"/>
        <v>0.75683878399999993</v>
      </c>
      <c r="R128" s="279"/>
      <c r="S128" s="279"/>
      <c r="T128" s="279"/>
      <c r="U128" s="279"/>
      <c r="V128" s="302"/>
      <c r="W128" s="279"/>
      <c r="X128" s="279"/>
      <c r="Y128" s="279"/>
      <c r="Z128" s="279"/>
      <c r="AA128" s="279"/>
      <c r="AB128" s="279"/>
      <c r="AC128" s="279"/>
      <c r="AD128" s="279"/>
      <c r="AE128" s="279"/>
      <c r="AF128" s="279">
        <f>Мероприятия!K49</f>
        <v>0</v>
      </c>
      <c r="AG128" s="279"/>
      <c r="AH128" s="279"/>
      <c r="AI128" s="279"/>
      <c r="AJ128" s="279"/>
      <c r="AK128" s="279">
        <f t="shared" ref="AK128" si="325">SUM(AL128:AO128)</f>
        <v>0</v>
      </c>
      <c r="AL128" s="279"/>
      <c r="AM128" s="279"/>
      <c r="AN128" s="279"/>
      <c r="AO128" s="279"/>
      <c r="AP128" s="279">
        <f>Мероприятия!L49</f>
        <v>0</v>
      </c>
      <c r="AQ128" s="279"/>
      <c r="AR128" s="279"/>
      <c r="AS128" s="279">
        <f t="shared" si="101"/>
        <v>0</v>
      </c>
      <c r="AT128" s="279">
        <f t="shared" ref="AT128" si="326">Z128-AJ128</f>
        <v>0</v>
      </c>
      <c r="AU128" s="279">
        <f t="shared" ref="AU128" si="327">SUM(AV128:AY128)</f>
        <v>0</v>
      </c>
      <c r="AV128" s="279"/>
      <c r="AW128" s="279"/>
      <c r="AX128" s="279"/>
      <c r="AY128" s="279"/>
      <c r="AZ128" s="279">
        <f>Мероприятия!M49</f>
        <v>0.75683878399999993</v>
      </c>
      <c r="BA128" s="279"/>
      <c r="BB128" s="279"/>
      <c r="BC128" s="279"/>
      <c r="BD128" s="279">
        <f t="shared" si="282"/>
        <v>0.75683878399999993</v>
      </c>
      <c r="BE128" s="279">
        <f t="shared" ref="BE128" si="328">SUM(BF128:BI128)</f>
        <v>0</v>
      </c>
      <c r="BF128" s="279"/>
      <c r="BG128" s="279"/>
      <c r="BH128" s="279"/>
      <c r="BI128" s="279"/>
      <c r="BJ128" s="279">
        <f t="shared" si="38"/>
        <v>0.75683878399999993</v>
      </c>
      <c r="BK128" s="279">
        <f t="shared" si="39"/>
        <v>0</v>
      </c>
      <c r="BL128" s="279">
        <f t="shared" si="40"/>
        <v>0</v>
      </c>
      <c r="BM128" s="279">
        <f t="shared" si="41"/>
        <v>0</v>
      </c>
      <c r="BN128" s="279">
        <f t="shared" si="42"/>
        <v>0.75683878399999993</v>
      </c>
      <c r="BO128" s="279">
        <f t="shared" ref="BO128" si="329">AK128+AU128+BE128</f>
        <v>0</v>
      </c>
      <c r="BP128" s="279">
        <f t="shared" ref="BP128" si="330">AL128+AV128+BF128</f>
        <v>0</v>
      </c>
      <c r="BQ128" s="279">
        <f t="shared" ref="BQ128" si="331">AM128+AW128+BG128</f>
        <v>0</v>
      </c>
      <c r="BR128" s="279">
        <f t="shared" ref="BR128" si="332">AN128+AX128+BH128</f>
        <v>0</v>
      </c>
      <c r="BS128" s="279">
        <f t="shared" ref="BS128" si="333">AO128+AY128+BI128</f>
        <v>0</v>
      </c>
      <c r="BT128" s="9"/>
    </row>
    <row r="129" spans="1:72" s="10" customFormat="1" ht="18" customHeight="1" x14ac:dyDescent="0.25">
      <c r="A129" s="123"/>
      <c r="B129" s="118"/>
      <c r="C129" s="438"/>
      <c r="D129" s="9" t="s">
        <v>1583</v>
      </c>
      <c r="E129" s="9"/>
      <c r="F129" s="9"/>
      <c r="G129" s="9"/>
      <c r="H129" s="437"/>
      <c r="I129" s="437"/>
      <c r="J129" s="144"/>
      <c r="K129" s="437"/>
      <c r="L129" s="437"/>
      <c r="M129" s="437"/>
      <c r="N129" s="437"/>
      <c r="O129" s="558"/>
      <c r="P129" s="559"/>
      <c r="Q129" s="279"/>
      <c r="R129" s="279"/>
      <c r="S129" s="279"/>
      <c r="T129" s="279"/>
      <c r="U129" s="279"/>
      <c r="V129" s="302"/>
      <c r="W129" s="279"/>
      <c r="X129" s="279"/>
      <c r="Y129" s="279"/>
      <c r="Z129" s="279"/>
      <c r="AA129" s="279"/>
      <c r="AB129" s="279"/>
      <c r="AC129" s="279"/>
      <c r="AD129" s="279"/>
      <c r="AE129" s="279"/>
      <c r="AF129" s="279">
        <f>Мероприятия!K50</f>
        <v>0</v>
      </c>
      <c r="AG129" s="279"/>
      <c r="AH129" s="279"/>
      <c r="AI129" s="279"/>
      <c r="AJ129" s="279"/>
      <c r="AK129" s="279"/>
      <c r="AL129" s="279"/>
      <c r="AM129" s="279"/>
      <c r="AN129" s="279"/>
      <c r="AO129" s="279"/>
      <c r="AP129" s="279">
        <f>Мероприятия!L50</f>
        <v>0</v>
      </c>
      <c r="AQ129" s="279"/>
      <c r="AR129" s="279"/>
      <c r="AS129" s="279"/>
      <c r="AT129" s="279"/>
      <c r="AU129" s="279"/>
      <c r="AV129" s="279"/>
      <c r="AW129" s="279"/>
      <c r="AX129" s="279"/>
      <c r="AY129" s="279"/>
      <c r="AZ129" s="279">
        <f>Мероприятия!M50</f>
        <v>0</v>
      </c>
      <c r="BA129" s="279"/>
      <c r="BB129" s="279"/>
      <c r="BC129" s="279"/>
      <c r="BD129" s="279"/>
      <c r="BE129" s="279"/>
      <c r="BF129" s="279"/>
      <c r="BG129" s="279"/>
      <c r="BH129" s="279"/>
      <c r="BI129" s="279"/>
      <c r="BJ129" s="279">
        <f t="shared" si="38"/>
        <v>0</v>
      </c>
      <c r="BK129" s="279">
        <f t="shared" si="39"/>
        <v>0</v>
      </c>
      <c r="BL129" s="279">
        <f t="shared" si="40"/>
        <v>0</v>
      </c>
      <c r="BM129" s="279">
        <f t="shared" si="41"/>
        <v>0</v>
      </c>
      <c r="BN129" s="279">
        <f t="shared" si="42"/>
        <v>0</v>
      </c>
      <c r="BO129" s="279"/>
      <c r="BP129" s="279"/>
      <c r="BQ129" s="279"/>
      <c r="BR129" s="279"/>
      <c r="BS129" s="279"/>
      <c r="BT129" s="9"/>
    </row>
    <row r="130" spans="1:72" s="10" customFormat="1" ht="10.5" outlineLevel="2" x14ac:dyDescent="0.25">
      <c r="A130" s="123" t="s">
        <v>584</v>
      </c>
      <c r="B130" s="118" t="s">
        <v>530</v>
      </c>
      <c r="C130" s="115"/>
      <c r="D130" s="9" t="s">
        <v>1583</v>
      </c>
      <c r="E130" s="9"/>
      <c r="F130" s="9"/>
      <c r="G130" s="9"/>
      <c r="H130" s="287"/>
      <c r="I130" s="287"/>
      <c r="J130" s="9"/>
      <c r="K130" s="287"/>
      <c r="L130" s="287"/>
      <c r="M130" s="287"/>
      <c r="N130" s="287"/>
      <c r="O130" s="558"/>
      <c r="P130" s="559"/>
      <c r="Q130" s="279"/>
      <c r="R130" s="279"/>
      <c r="S130" s="279"/>
      <c r="T130" s="279"/>
      <c r="U130" s="279"/>
      <c r="V130" s="279"/>
      <c r="W130" s="279"/>
      <c r="X130" s="279"/>
      <c r="Y130" s="279"/>
      <c r="Z130" s="279"/>
      <c r="AA130" s="279"/>
      <c r="AB130" s="279"/>
      <c r="AC130" s="279"/>
      <c r="AD130" s="279"/>
      <c r="AE130" s="279"/>
      <c r="AF130" s="279">
        <f>Мероприятия!K51</f>
        <v>0</v>
      </c>
      <c r="AG130" s="279"/>
      <c r="AH130" s="279"/>
      <c r="AI130" s="279"/>
      <c r="AJ130" s="279"/>
      <c r="AK130" s="279">
        <f t="shared" ref="AK130" si="334">SUM(AL130:AO130)</f>
        <v>0</v>
      </c>
      <c r="AL130" s="279"/>
      <c r="AM130" s="279"/>
      <c r="AN130" s="279"/>
      <c r="AO130" s="279"/>
      <c r="AP130" s="279">
        <f>Мероприятия!L51</f>
        <v>0</v>
      </c>
      <c r="AQ130" s="279"/>
      <c r="AR130" s="279"/>
      <c r="AS130" s="279"/>
      <c r="AT130" s="279"/>
      <c r="AU130" s="279">
        <f t="shared" si="45"/>
        <v>0</v>
      </c>
      <c r="AV130" s="279"/>
      <c r="AW130" s="279"/>
      <c r="AX130" s="279"/>
      <c r="AY130" s="279"/>
      <c r="AZ130" s="279">
        <f>Мероприятия!M51</f>
        <v>0</v>
      </c>
      <c r="BA130" s="279"/>
      <c r="BB130" s="279"/>
      <c r="BC130" s="279"/>
      <c r="BD130" s="279"/>
      <c r="BE130" s="279">
        <f t="shared" ref="BE130:BE131" si="335">SUM(BF130:BI130)</f>
        <v>0</v>
      </c>
      <c r="BF130" s="279"/>
      <c r="BG130" s="279"/>
      <c r="BH130" s="279"/>
      <c r="BI130" s="279"/>
      <c r="BJ130" s="279">
        <f t="shared" si="38"/>
        <v>0</v>
      </c>
      <c r="BK130" s="279">
        <f t="shared" si="39"/>
        <v>0</v>
      </c>
      <c r="BL130" s="279">
        <f t="shared" si="40"/>
        <v>0</v>
      </c>
      <c r="BM130" s="279">
        <f t="shared" si="41"/>
        <v>0</v>
      </c>
      <c r="BN130" s="279">
        <f t="shared" si="42"/>
        <v>0</v>
      </c>
      <c r="BO130" s="279">
        <f t="shared" ref="BO130:BO131" si="336">AK130+AU130+BE130</f>
        <v>0</v>
      </c>
      <c r="BP130" s="279">
        <f t="shared" ref="BP130:BP131" si="337">AL130+AV130+BF130</f>
        <v>0</v>
      </c>
      <c r="BQ130" s="279">
        <f t="shared" ref="BQ130:BQ131" si="338">AM130+AW130+BG130</f>
        <v>0</v>
      </c>
      <c r="BR130" s="279">
        <f t="shared" ref="BR130:BR131" si="339">AN130+AX130+BH130</f>
        <v>0</v>
      </c>
      <c r="BS130" s="279">
        <f t="shared" ref="BS130:BS131" si="340">AO130+AY130+BI130</f>
        <v>0</v>
      </c>
      <c r="BT130" s="9"/>
    </row>
    <row r="131" spans="1:72" s="10" customFormat="1" ht="10.5" outlineLevel="2" x14ac:dyDescent="0.25">
      <c r="A131" s="123" t="s">
        <v>531</v>
      </c>
      <c r="B131" s="118" t="s">
        <v>531</v>
      </c>
      <c r="C131" s="115"/>
      <c r="D131" s="9" t="s">
        <v>1583</v>
      </c>
      <c r="E131" s="9"/>
      <c r="F131" s="9"/>
      <c r="G131" s="9"/>
      <c r="H131" s="287"/>
      <c r="I131" s="287"/>
      <c r="J131" s="9"/>
      <c r="K131" s="287"/>
      <c r="L131" s="287"/>
      <c r="M131" s="287"/>
      <c r="N131" s="287"/>
      <c r="O131" s="558"/>
      <c r="P131" s="559"/>
      <c r="Q131" s="279"/>
      <c r="R131" s="279"/>
      <c r="S131" s="279"/>
      <c r="T131" s="279"/>
      <c r="U131" s="279"/>
      <c r="V131" s="279"/>
      <c r="W131" s="279"/>
      <c r="X131" s="279"/>
      <c r="Y131" s="279"/>
      <c r="Z131" s="279"/>
      <c r="AA131" s="279"/>
      <c r="AB131" s="279"/>
      <c r="AC131" s="279"/>
      <c r="AD131" s="279"/>
      <c r="AE131" s="279"/>
      <c r="AF131" s="279">
        <f>Мероприятия!K52</f>
        <v>0</v>
      </c>
      <c r="AG131" s="279"/>
      <c r="AH131" s="279"/>
      <c r="AI131" s="279"/>
      <c r="AJ131" s="279"/>
      <c r="AK131" s="279"/>
      <c r="AL131" s="279"/>
      <c r="AM131" s="279"/>
      <c r="AN131" s="279"/>
      <c r="AO131" s="279"/>
      <c r="AP131" s="279">
        <f>Мероприятия!L52</f>
        <v>0</v>
      </c>
      <c r="AQ131" s="279"/>
      <c r="AR131" s="279"/>
      <c r="AS131" s="279"/>
      <c r="AT131" s="279"/>
      <c r="AU131" s="279">
        <f t="shared" si="45"/>
        <v>0</v>
      </c>
      <c r="AV131" s="279"/>
      <c r="AW131" s="279"/>
      <c r="AX131" s="279"/>
      <c r="AY131" s="279"/>
      <c r="AZ131" s="279">
        <f>Мероприятия!M52</f>
        <v>0</v>
      </c>
      <c r="BA131" s="279"/>
      <c r="BB131" s="279"/>
      <c r="BC131" s="279"/>
      <c r="BD131" s="279"/>
      <c r="BE131" s="279">
        <f t="shared" si="335"/>
        <v>0</v>
      </c>
      <c r="BF131" s="279"/>
      <c r="BG131" s="279"/>
      <c r="BH131" s="279"/>
      <c r="BI131" s="279"/>
      <c r="BJ131" s="279">
        <f t="shared" si="38"/>
        <v>0</v>
      </c>
      <c r="BK131" s="279">
        <f t="shared" si="39"/>
        <v>0</v>
      </c>
      <c r="BL131" s="279">
        <f t="shared" si="40"/>
        <v>0</v>
      </c>
      <c r="BM131" s="279">
        <f t="shared" si="41"/>
        <v>0</v>
      </c>
      <c r="BN131" s="279">
        <f t="shared" si="42"/>
        <v>0</v>
      </c>
      <c r="BO131" s="279">
        <f t="shared" si="336"/>
        <v>0</v>
      </c>
      <c r="BP131" s="279">
        <f t="shared" si="337"/>
        <v>0</v>
      </c>
      <c r="BQ131" s="279">
        <f t="shared" si="338"/>
        <v>0</v>
      </c>
      <c r="BR131" s="279">
        <f t="shared" si="339"/>
        <v>0</v>
      </c>
      <c r="BS131" s="279">
        <f t="shared" si="340"/>
        <v>0</v>
      </c>
      <c r="BT131" s="9"/>
    </row>
    <row r="132" spans="1:72" s="137" customFormat="1" ht="21" customHeight="1" x14ac:dyDescent="0.25">
      <c r="A132" s="133" t="s">
        <v>585</v>
      </c>
      <c r="B132" s="134" t="s">
        <v>555</v>
      </c>
      <c r="C132" s="135" t="s">
        <v>1281</v>
      </c>
      <c r="D132" s="9" t="s">
        <v>1583</v>
      </c>
      <c r="E132" s="136"/>
      <c r="F132" s="136"/>
      <c r="G132" s="136"/>
      <c r="H132" s="288"/>
      <c r="I132" s="288"/>
      <c r="J132" s="136"/>
      <c r="K132" s="288"/>
      <c r="L132" s="288"/>
      <c r="M132" s="288"/>
      <c r="N132" s="288"/>
      <c r="O132" s="308"/>
      <c r="P132" s="309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36"/>
    </row>
    <row r="133" spans="1:72" s="10" customFormat="1" ht="10.5" hidden="1" customHeight="1" x14ac:dyDescent="0.25">
      <c r="A133" s="123" t="s">
        <v>585</v>
      </c>
      <c r="B133" s="118" t="s">
        <v>530</v>
      </c>
      <c r="C133" s="115"/>
      <c r="D133" s="9" t="s">
        <v>1583</v>
      </c>
      <c r="E133" s="9"/>
      <c r="F133" s="9"/>
      <c r="G133" s="9"/>
      <c r="H133" s="287"/>
      <c r="I133" s="287"/>
      <c r="J133" s="9"/>
      <c r="K133" s="287"/>
      <c r="L133" s="287"/>
      <c r="M133" s="287"/>
      <c r="N133" s="287"/>
      <c r="O133" s="306"/>
      <c r="P133" s="307"/>
      <c r="Q133" s="279"/>
      <c r="R133" s="279"/>
      <c r="S133" s="279"/>
      <c r="T133" s="279"/>
      <c r="U133" s="279"/>
      <c r="V133" s="279"/>
      <c r="W133" s="279"/>
      <c r="X133" s="279"/>
      <c r="Y133" s="279"/>
      <c r="Z133" s="279"/>
      <c r="AA133" s="279"/>
      <c r="AB133" s="279"/>
      <c r="AC133" s="279"/>
      <c r="AD133" s="279"/>
      <c r="AE133" s="279"/>
      <c r="AF133" s="279"/>
      <c r="AG133" s="279"/>
      <c r="AH133" s="279"/>
      <c r="AI133" s="279"/>
      <c r="AJ133" s="279"/>
      <c r="AK133" s="279"/>
      <c r="AL133" s="279"/>
      <c r="AM133" s="279"/>
      <c r="AN133" s="279"/>
      <c r="AO133" s="279"/>
      <c r="AP133" s="279"/>
      <c r="AQ133" s="279"/>
      <c r="AR133" s="279"/>
      <c r="AS133" s="279"/>
      <c r="AT133" s="279"/>
      <c r="AU133" s="279"/>
      <c r="AV133" s="279"/>
      <c r="AW133" s="279"/>
      <c r="AX133" s="279"/>
      <c r="AY133" s="279"/>
      <c r="AZ133" s="279"/>
      <c r="BA133" s="279"/>
      <c r="BB133" s="279"/>
      <c r="BC133" s="279"/>
      <c r="BD133" s="279"/>
      <c r="BE133" s="279"/>
      <c r="BF133" s="279"/>
      <c r="BG133" s="279"/>
      <c r="BH133" s="279"/>
      <c r="BI133" s="279"/>
      <c r="BJ133" s="279"/>
      <c r="BK133" s="279"/>
      <c r="BL133" s="279"/>
      <c r="BM133" s="279"/>
      <c r="BN133" s="279"/>
      <c r="BO133" s="279"/>
      <c r="BP133" s="279"/>
      <c r="BQ133" s="279"/>
      <c r="BR133" s="279"/>
      <c r="BS133" s="279"/>
      <c r="BT133" s="9"/>
    </row>
    <row r="134" spans="1:72" s="10" customFormat="1" ht="10.5" hidden="1" customHeight="1" x14ac:dyDescent="0.25">
      <c r="A134" s="123" t="s">
        <v>585</v>
      </c>
      <c r="B134" s="118" t="s">
        <v>530</v>
      </c>
      <c r="C134" s="115"/>
      <c r="D134" s="9" t="s">
        <v>1583</v>
      </c>
      <c r="E134" s="9"/>
      <c r="F134" s="9"/>
      <c r="G134" s="9"/>
      <c r="H134" s="287"/>
      <c r="I134" s="287"/>
      <c r="J134" s="9"/>
      <c r="K134" s="287"/>
      <c r="L134" s="287"/>
      <c r="M134" s="287"/>
      <c r="N134" s="287"/>
      <c r="O134" s="306"/>
      <c r="P134" s="307"/>
      <c r="Q134" s="279"/>
      <c r="R134" s="279"/>
      <c r="S134" s="279"/>
      <c r="T134" s="279"/>
      <c r="U134" s="279"/>
      <c r="V134" s="279"/>
      <c r="W134" s="279"/>
      <c r="X134" s="279"/>
      <c r="Y134" s="279"/>
      <c r="Z134" s="279"/>
      <c r="AA134" s="279"/>
      <c r="AB134" s="279"/>
      <c r="AC134" s="279"/>
      <c r="AD134" s="279"/>
      <c r="AE134" s="279"/>
      <c r="AF134" s="279"/>
      <c r="AG134" s="279"/>
      <c r="AH134" s="279"/>
      <c r="AI134" s="279"/>
      <c r="AJ134" s="279"/>
      <c r="AK134" s="279"/>
      <c r="AL134" s="279"/>
      <c r="AM134" s="279"/>
      <c r="AN134" s="279"/>
      <c r="AO134" s="279"/>
      <c r="AP134" s="279"/>
      <c r="AQ134" s="279"/>
      <c r="AR134" s="279"/>
      <c r="AS134" s="279"/>
      <c r="AT134" s="279"/>
      <c r="AU134" s="279"/>
      <c r="AV134" s="279"/>
      <c r="AW134" s="279"/>
      <c r="AX134" s="279"/>
      <c r="AY134" s="279"/>
      <c r="AZ134" s="279"/>
      <c r="BA134" s="279"/>
      <c r="BB134" s="279"/>
      <c r="BC134" s="279"/>
      <c r="BD134" s="279"/>
      <c r="BE134" s="279"/>
      <c r="BF134" s="279"/>
      <c r="BG134" s="279"/>
      <c r="BH134" s="279"/>
      <c r="BI134" s="279"/>
      <c r="BJ134" s="279"/>
      <c r="BK134" s="279"/>
      <c r="BL134" s="279"/>
      <c r="BM134" s="279"/>
      <c r="BN134" s="279"/>
      <c r="BO134" s="279"/>
      <c r="BP134" s="279"/>
      <c r="BQ134" s="279"/>
      <c r="BR134" s="279"/>
      <c r="BS134" s="279"/>
      <c r="BT134" s="9"/>
    </row>
    <row r="135" spans="1:72" s="10" customFormat="1" ht="10.5" hidden="1" customHeight="1" x14ac:dyDescent="0.25">
      <c r="A135" s="121" t="s">
        <v>531</v>
      </c>
      <c r="B135" s="118" t="s">
        <v>531</v>
      </c>
      <c r="C135" s="115"/>
      <c r="D135" s="9" t="s">
        <v>1583</v>
      </c>
      <c r="E135" s="9"/>
      <c r="F135" s="9"/>
      <c r="G135" s="9"/>
      <c r="H135" s="287"/>
      <c r="I135" s="287"/>
      <c r="J135" s="9"/>
      <c r="K135" s="287"/>
      <c r="L135" s="287"/>
      <c r="M135" s="287"/>
      <c r="N135" s="287"/>
      <c r="O135" s="306"/>
      <c r="P135" s="307"/>
      <c r="Q135" s="279"/>
      <c r="R135" s="279"/>
      <c r="S135" s="279"/>
      <c r="T135" s="279"/>
      <c r="U135" s="279"/>
      <c r="V135" s="279"/>
      <c r="W135" s="279"/>
      <c r="X135" s="279"/>
      <c r="Y135" s="279"/>
      <c r="Z135" s="279"/>
      <c r="AA135" s="279"/>
      <c r="AB135" s="279"/>
      <c r="AC135" s="279"/>
      <c r="AD135" s="279"/>
      <c r="AE135" s="279"/>
      <c r="AF135" s="279"/>
      <c r="AG135" s="279"/>
      <c r="AH135" s="279"/>
      <c r="AI135" s="279"/>
      <c r="AJ135" s="279"/>
      <c r="AK135" s="279"/>
      <c r="AL135" s="279"/>
      <c r="AM135" s="279"/>
      <c r="AN135" s="279"/>
      <c r="AO135" s="279"/>
      <c r="AP135" s="279"/>
      <c r="AQ135" s="279"/>
      <c r="AR135" s="279"/>
      <c r="AS135" s="279"/>
      <c r="AT135" s="279"/>
      <c r="AU135" s="279"/>
      <c r="AV135" s="279"/>
      <c r="AW135" s="279"/>
      <c r="AX135" s="279"/>
      <c r="AY135" s="279"/>
      <c r="AZ135" s="279"/>
      <c r="BA135" s="279"/>
      <c r="BB135" s="279"/>
      <c r="BC135" s="279"/>
      <c r="BD135" s="279"/>
      <c r="BE135" s="279"/>
      <c r="BF135" s="279"/>
      <c r="BG135" s="279"/>
      <c r="BH135" s="279"/>
      <c r="BI135" s="279"/>
      <c r="BJ135" s="279"/>
      <c r="BK135" s="279"/>
      <c r="BL135" s="279"/>
      <c r="BM135" s="279"/>
      <c r="BN135" s="279"/>
      <c r="BO135" s="279"/>
      <c r="BP135" s="279"/>
      <c r="BQ135" s="279"/>
      <c r="BR135" s="279"/>
      <c r="BS135" s="279"/>
      <c r="BT135" s="9"/>
    </row>
    <row r="136" spans="1:72" s="137" customFormat="1" ht="21" customHeight="1" x14ac:dyDescent="0.25">
      <c r="A136" s="133" t="s">
        <v>586</v>
      </c>
      <c r="B136" s="134" t="s">
        <v>556</v>
      </c>
      <c r="C136" s="135" t="s">
        <v>1281</v>
      </c>
      <c r="D136" s="9" t="s">
        <v>1583</v>
      </c>
      <c r="E136" s="136"/>
      <c r="F136" s="136"/>
      <c r="G136" s="136"/>
      <c r="H136" s="288"/>
      <c r="I136" s="288"/>
      <c r="J136" s="136"/>
      <c r="K136" s="288"/>
      <c r="L136" s="288"/>
      <c r="M136" s="288"/>
      <c r="N136" s="288"/>
      <c r="O136" s="308"/>
      <c r="P136" s="309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36"/>
    </row>
    <row r="137" spans="1:72" s="10" customFormat="1" ht="10.5" hidden="1" customHeight="1" x14ac:dyDescent="0.25">
      <c r="A137" s="123" t="s">
        <v>586</v>
      </c>
      <c r="B137" s="118" t="s">
        <v>530</v>
      </c>
      <c r="C137" s="115"/>
      <c r="D137" s="9"/>
      <c r="E137" s="9"/>
      <c r="F137" s="9"/>
      <c r="G137" s="9"/>
      <c r="H137" s="287"/>
      <c r="I137" s="287"/>
      <c r="J137" s="9"/>
      <c r="K137" s="287"/>
      <c r="L137" s="287"/>
      <c r="M137" s="287"/>
      <c r="N137" s="287"/>
      <c r="O137" s="306"/>
      <c r="P137" s="307"/>
      <c r="Q137" s="279"/>
      <c r="R137" s="279"/>
      <c r="S137" s="279"/>
      <c r="T137" s="279"/>
      <c r="U137" s="279"/>
      <c r="V137" s="279"/>
      <c r="W137" s="279"/>
      <c r="X137" s="279"/>
      <c r="Y137" s="279"/>
      <c r="Z137" s="279"/>
      <c r="AA137" s="279"/>
      <c r="AB137" s="279"/>
      <c r="AC137" s="279"/>
      <c r="AD137" s="279"/>
      <c r="AE137" s="279"/>
      <c r="AF137" s="279"/>
      <c r="AG137" s="279"/>
      <c r="AH137" s="279"/>
      <c r="AI137" s="279"/>
      <c r="AJ137" s="279"/>
      <c r="AK137" s="279"/>
      <c r="AL137" s="279"/>
      <c r="AM137" s="279"/>
      <c r="AN137" s="279"/>
      <c r="AO137" s="279"/>
      <c r="AP137" s="279"/>
      <c r="AQ137" s="279"/>
      <c r="AR137" s="279"/>
      <c r="AS137" s="279"/>
      <c r="AT137" s="279"/>
      <c r="AU137" s="279"/>
      <c r="AV137" s="279"/>
      <c r="AW137" s="279"/>
      <c r="AX137" s="279"/>
      <c r="AY137" s="279"/>
      <c r="AZ137" s="279"/>
      <c r="BA137" s="279"/>
      <c r="BB137" s="279"/>
      <c r="BC137" s="279"/>
      <c r="BD137" s="279"/>
      <c r="BE137" s="279"/>
      <c r="BF137" s="279"/>
      <c r="BG137" s="279"/>
      <c r="BH137" s="279"/>
      <c r="BI137" s="279"/>
      <c r="BJ137" s="279"/>
      <c r="BK137" s="279"/>
      <c r="BL137" s="279"/>
      <c r="BM137" s="279"/>
      <c r="BN137" s="279"/>
      <c r="BO137" s="279"/>
      <c r="BP137" s="279"/>
      <c r="BQ137" s="279"/>
      <c r="BR137" s="279"/>
      <c r="BS137" s="279"/>
      <c r="BT137" s="9"/>
    </row>
    <row r="138" spans="1:72" s="10" customFormat="1" ht="10.5" hidden="1" customHeight="1" x14ac:dyDescent="0.25">
      <c r="A138" s="123" t="s">
        <v>586</v>
      </c>
      <c r="B138" s="118" t="s">
        <v>530</v>
      </c>
      <c r="C138" s="115"/>
      <c r="D138" s="9"/>
      <c r="E138" s="9"/>
      <c r="F138" s="9"/>
      <c r="G138" s="9"/>
      <c r="H138" s="287"/>
      <c r="I138" s="287"/>
      <c r="J138" s="9"/>
      <c r="K138" s="287"/>
      <c r="L138" s="287"/>
      <c r="M138" s="287"/>
      <c r="N138" s="287"/>
      <c r="O138" s="306"/>
      <c r="P138" s="307"/>
      <c r="Q138" s="279"/>
      <c r="R138" s="279"/>
      <c r="S138" s="279"/>
      <c r="T138" s="279"/>
      <c r="U138" s="279"/>
      <c r="V138" s="279"/>
      <c r="W138" s="279"/>
      <c r="X138" s="279"/>
      <c r="Y138" s="279"/>
      <c r="Z138" s="279"/>
      <c r="AA138" s="279"/>
      <c r="AB138" s="279"/>
      <c r="AC138" s="279"/>
      <c r="AD138" s="279"/>
      <c r="AE138" s="279"/>
      <c r="AF138" s="279"/>
      <c r="AG138" s="279"/>
      <c r="AH138" s="279"/>
      <c r="AI138" s="279"/>
      <c r="AJ138" s="279"/>
      <c r="AK138" s="279"/>
      <c r="AL138" s="279"/>
      <c r="AM138" s="279"/>
      <c r="AN138" s="279"/>
      <c r="AO138" s="279"/>
      <c r="AP138" s="279"/>
      <c r="AQ138" s="279"/>
      <c r="AR138" s="279"/>
      <c r="AS138" s="279"/>
      <c r="AT138" s="279"/>
      <c r="AU138" s="279"/>
      <c r="AV138" s="279"/>
      <c r="AW138" s="279"/>
      <c r="AX138" s="279"/>
      <c r="AY138" s="279"/>
      <c r="AZ138" s="279"/>
      <c r="BA138" s="279"/>
      <c r="BB138" s="279"/>
      <c r="BC138" s="279"/>
      <c r="BD138" s="279"/>
      <c r="BE138" s="279"/>
      <c r="BF138" s="279"/>
      <c r="BG138" s="279"/>
      <c r="BH138" s="279"/>
      <c r="BI138" s="279"/>
      <c r="BJ138" s="279"/>
      <c r="BK138" s="279"/>
      <c r="BL138" s="279"/>
      <c r="BM138" s="279"/>
      <c r="BN138" s="279"/>
      <c r="BO138" s="279"/>
      <c r="BP138" s="279"/>
      <c r="BQ138" s="279"/>
      <c r="BR138" s="279"/>
      <c r="BS138" s="279"/>
      <c r="BT138" s="9"/>
    </row>
    <row r="139" spans="1:72" s="10" customFormat="1" ht="10.5" hidden="1" customHeight="1" x14ac:dyDescent="0.25">
      <c r="A139" s="123" t="s">
        <v>531</v>
      </c>
      <c r="B139" s="118" t="s">
        <v>531</v>
      </c>
      <c r="C139" s="115"/>
      <c r="D139" s="9"/>
      <c r="E139" s="9"/>
      <c r="F139" s="9"/>
      <c r="G139" s="9"/>
      <c r="H139" s="287"/>
      <c r="I139" s="287"/>
      <c r="J139" s="9"/>
      <c r="K139" s="287"/>
      <c r="L139" s="287"/>
      <c r="M139" s="287"/>
      <c r="N139" s="287"/>
      <c r="O139" s="306"/>
      <c r="P139" s="307"/>
      <c r="Q139" s="279"/>
      <c r="R139" s="279"/>
      <c r="S139" s="279"/>
      <c r="T139" s="279"/>
      <c r="U139" s="279"/>
      <c r="V139" s="279"/>
      <c r="W139" s="279"/>
      <c r="X139" s="279"/>
      <c r="Y139" s="279"/>
      <c r="Z139" s="279"/>
      <c r="AA139" s="279"/>
      <c r="AB139" s="279"/>
      <c r="AC139" s="279"/>
      <c r="AD139" s="279"/>
      <c r="AE139" s="279"/>
      <c r="AF139" s="279"/>
      <c r="AG139" s="279"/>
      <c r="AH139" s="279"/>
      <c r="AI139" s="279"/>
      <c r="AJ139" s="279"/>
      <c r="AK139" s="279"/>
      <c r="AL139" s="279"/>
      <c r="AM139" s="279"/>
      <c r="AN139" s="279"/>
      <c r="AO139" s="279"/>
      <c r="AP139" s="279"/>
      <c r="AQ139" s="279"/>
      <c r="AR139" s="279"/>
      <c r="AS139" s="279"/>
      <c r="AT139" s="279"/>
      <c r="AU139" s="279"/>
      <c r="AV139" s="279"/>
      <c r="AW139" s="279"/>
      <c r="AX139" s="279"/>
      <c r="AY139" s="279"/>
      <c r="AZ139" s="279"/>
      <c r="BA139" s="279"/>
      <c r="BB139" s="279"/>
      <c r="BC139" s="279"/>
      <c r="BD139" s="279"/>
      <c r="BE139" s="279"/>
      <c r="BF139" s="279"/>
      <c r="BG139" s="279"/>
      <c r="BH139" s="279"/>
      <c r="BI139" s="279"/>
      <c r="BJ139" s="279"/>
      <c r="BK139" s="279"/>
      <c r="BL139" s="279"/>
      <c r="BM139" s="279"/>
      <c r="BN139" s="279"/>
      <c r="BO139" s="279"/>
      <c r="BP139" s="279"/>
      <c r="BQ139" s="279"/>
      <c r="BR139" s="279"/>
      <c r="BS139" s="279"/>
      <c r="BT139" s="9"/>
    </row>
    <row r="140" spans="1:72" s="137" customFormat="1" ht="21" customHeight="1" x14ac:dyDescent="0.25">
      <c r="A140" s="133" t="s">
        <v>587</v>
      </c>
      <c r="B140" s="134" t="s">
        <v>557</v>
      </c>
      <c r="C140" s="135" t="s">
        <v>1281</v>
      </c>
      <c r="D140" s="136"/>
      <c r="E140" s="136"/>
      <c r="F140" s="136"/>
      <c r="G140" s="136"/>
      <c r="H140" s="288"/>
      <c r="I140" s="288"/>
      <c r="J140" s="136"/>
      <c r="K140" s="288"/>
      <c r="L140" s="288"/>
      <c r="M140" s="288"/>
      <c r="N140" s="288"/>
      <c r="O140" s="308"/>
      <c r="P140" s="309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36"/>
    </row>
    <row r="141" spans="1:72" s="10" customFormat="1" ht="10.5" hidden="1" customHeight="1" outlineLevel="1" x14ac:dyDescent="0.25">
      <c r="A141" s="123" t="s">
        <v>587</v>
      </c>
      <c r="B141" s="118" t="s">
        <v>530</v>
      </c>
      <c r="C141" s="115"/>
      <c r="D141" s="9"/>
      <c r="E141" s="9"/>
      <c r="F141" s="9"/>
      <c r="G141" s="9"/>
      <c r="H141" s="287"/>
      <c r="I141" s="287"/>
      <c r="J141" s="9"/>
      <c r="K141" s="287"/>
      <c r="L141" s="287"/>
      <c r="M141" s="287"/>
      <c r="N141" s="287"/>
      <c r="O141" s="306"/>
      <c r="P141" s="307"/>
      <c r="Q141" s="279"/>
      <c r="R141" s="279"/>
      <c r="S141" s="279"/>
      <c r="T141" s="279"/>
      <c r="U141" s="279"/>
      <c r="V141" s="279"/>
      <c r="W141" s="279"/>
      <c r="X141" s="279"/>
      <c r="Y141" s="279"/>
      <c r="Z141" s="279"/>
      <c r="AA141" s="279"/>
      <c r="AB141" s="279"/>
      <c r="AC141" s="279"/>
      <c r="AD141" s="279"/>
      <c r="AE141" s="279"/>
      <c r="AF141" s="279"/>
      <c r="AG141" s="279"/>
      <c r="AH141" s="279"/>
      <c r="AI141" s="279"/>
      <c r="AJ141" s="279"/>
      <c r="AK141" s="279"/>
      <c r="AL141" s="279"/>
      <c r="AM141" s="279"/>
      <c r="AN141" s="279"/>
      <c r="AO141" s="279"/>
      <c r="AP141" s="279"/>
      <c r="AQ141" s="279"/>
      <c r="AR141" s="279"/>
      <c r="AS141" s="279"/>
      <c r="AT141" s="279"/>
      <c r="AU141" s="279"/>
      <c r="AV141" s="279"/>
      <c r="AW141" s="279"/>
      <c r="AX141" s="279"/>
      <c r="AY141" s="279"/>
      <c r="AZ141" s="279"/>
      <c r="BA141" s="279"/>
      <c r="BB141" s="279"/>
      <c r="BC141" s="279"/>
      <c r="BD141" s="279"/>
      <c r="BE141" s="279"/>
      <c r="BF141" s="279"/>
      <c r="BG141" s="279"/>
      <c r="BH141" s="279"/>
      <c r="BI141" s="279"/>
      <c r="BJ141" s="279"/>
      <c r="BK141" s="279"/>
      <c r="BL141" s="279"/>
      <c r="BM141" s="279"/>
      <c r="BN141" s="279"/>
      <c r="BO141" s="279"/>
      <c r="BP141" s="279"/>
      <c r="BQ141" s="279"/>
      <c r="BR141" s="279"/>
      <c r="BS141" s="279"/>
      <c r="BT141" s="9"/>
    </row>
    <row r="142" spans="1:72" s="10" customFormat="1" ht="10.5" hidden="1" customHeight="1" outlineLevel="1" x14ac:dyDescent="0.25">
      <c r="A142" s="123" t="s">
        <v>587</v>
      </c>
      <c r="B142" s="118" t="s">
        <v>530</v>
      </c>
      <c r="C142" s="115"/>
      <c r="D142" s="9"/>
      <c r="E142" s="9"/>
      <c r="F142" s="9"/>
      <c r="G142" s="9"/>
      <c r="H142" s="287"/>
      <c r="I142" s="287"/>
      <c r="J142" s="9"/>
      <c r="K142" s="287"/>
      <c r="L142" s="287"/>
      <c r="M142" s="287"/>
      <c r="N142" s="287"/>
      <c r="O142" s="306"/>
      <c r="P142" s="307"/>
      <c r="Q142" s="279"/>
      <c r="R142" s="279"/>
      <c r="S142" s="279"/>
      <c r="T142" s="279"/>
      <c r="U142" s="279"/>
      <c r="V142" s="279"/>
      <c r="W142" s="279"/>
      <c r="X142" s="279"/>
      <c r="Y142" s="279"/>
      <c r="Z142" s="279"/>
      <c r="AA142" s="279"/>
      <c r="AB142" s="279"/>
      <c r="AC142" s="279"/>
      <c r="AD142" s="279"/>
      <c r="AE142" s="279"/>
      <c r="AF142" s="279"/>
      <c r="AG142" s="279"/>
      <c r="AH142" s="279"/>
      <c r="AI142" s="279"/>
      <c r="AJ142" s="279"/>
      <c r="AK142" s="279"/>
      <c r="AL142" s="279"/>
      <c r="AM142" s="279"/>
      <c r="AN142" s="279"/>
      <c r="AO142" s="279"/>
      <c r="AP142" s="279"/>
      <c r="AQ142" s="279"/>
      <c r="AR142" s="279"/>
      <c r="AS142" s="279"/>
      <c r="AT142" s="279"/>
      <c r="AU142" s="279"/>
      <c r="AV142" s="279"/>
      <c r="AW142" s="279"/>
      <c r="AX142" s="279"/>
      <c r="AY142" s="279"/>
      <c r="AZ142" s="279"/>
      <c r="BA142" s="279"/>
      <c r="BB142" s="279"/>
      <c r="BC142" s="279"/>
      <c r="BD142" s="279"/>
      <c r="BE142" s="279"/>
      <c r="BF142" s="279"/>
      <c r="BG142" s="279"/>
      <c r="BH142" s="279"/>
      <c r="BI142" s="279"/>
      <c r="BJ142" s="279"/>
      <c r="BK142" s="279"/>
      <c r="BL142" s="279"/>
      <c r="BM142" s="279"/>
      <c r="BN142" s="279"/>
      <c r="BO142" s="279"/>
      <c r="BP142" s="279"/>
      <c r="BQ142" s="279"/>
      <c r="BR142" s="279"/>
      <c r="BS142" s="279"/>
      <c r="BT142" s="9"/>
    </row>
    <row r="143" spans="1:72" s="10" customFormat="1" ht="10.5" hidden="1" customHeight="1" outlineLevel="1" x14ac:dyDescent="0.25">
      <c r="A143" s="123" t="s">
        <v>531</v>
      </c>
      <c r="B143" s="118" t="s">
        <v>531</v>
      </c>
      <c r="C143" s="115"/>
      <c r="D143" s="9"/>
      <c r="E143" s="9"/>
      <c r="F143" s="9"/>
      <c r="G143" s="9"/>
      <c r="H143" s="287"/>
      <c r="I143" s="287"/>
      <c r="J143" s="9"/>
      <c r="K143" s="287"/>
      <c r="L143" s="287"/>
      <c r="M143" s="287"/>
      <c r="N143" s="287"/>
      <c r="O143" s="306"/>
      <c r="P143" s="307"/>
      <c r="Q143" s="279"/>
      <c r="R143" s="279"/>
      <c r="S143" s="279"/>
      <c r="T143" s="279"/>
      <c r="U143" s="279"/>
      <c r="V143" s="279"/>
      <c r="W143" s="279"/>
      <c r="X143" s="279"/>
      <c r="Y143" s="279"/>
      <c r="Z143" s="279"/>
      <c r="AA143" s="279"/>
      <c r="AB143" s="279"/>
      <c r="AC143" s="279"/>
      <c r="AD143" s="279"/>
      <c r="AE143" s="279"/>
      <c r="AF143" s="279"/>
      <c r="AG143" s="279"/>
      <c r="AH143" s="279"/>
      <c r="AI143" s="279"/>
      <c r="AJ143" s="279"/>
      <c r="AK143" s="279"/>
      <c r="AL143" s="279"/>
      <c r="AM143" s="279"/>
      <c r="AN143" s="279"/>
      <c r="AO143" s="279"/>
      <c r="AP143" s="279"/>
      <c r="AQ143" s="279"/>
      <c r="AR143" s="279"/>
      <c r="AS143" s="279"/>
      <c r="AT143" s="279"/>
      <c r="AU143" s="279"/>
      <c r="AV143" s="279"/>
      <c r="AW143" s="279"/>
      <c r="AX143" s="279"/>
      <c r="AY143" s="279"/>
      <c r="AZ143" s="279"/>
      <c r="BA143" s="279"/>
      <c r="BB143" s="279"/>
      <c r="BC143" s="279"/>
      <c r="BD143" s="279"/>
      <c r="BE143" s="279"/>
      <c r="BF143" s="279"/>
      <c r="BG143" s="279"/>
      <c r="BH143" s="279"/>
      <c r="BI143" s="279"/>
      <c r="BJ143" s="279"/>
      <c r="BK143" s="279"/>
      <c r="BL143" s="279"/>
      <c r="BM143" s="279"/>
      <c r="BN143" s="279"/>
      <c r="BO143" s="279"/>
      <c r="BP143" s="279"/>
      <c r="BQ143" s="279"/>
      <c r="BR143" s="279"/>
      <c r="BS143" s="279"/>
      <c r="BT143" s="9"/>
    </row>
    <row r="144" spans="1:72" s="132" customFormat="1" ht="25.5" customHeight="1" collapsed="1" x14ac:dyDescent="0.25">
      <c r="A144" s="129" t="s">
        <v>588</v>
      </c>
      <c r="B144" s="130" t="s">
        <v>558</v>
      </c>
      <c r="C144" s="161" t="s">
        <v>1281</v>
      </c>
      <c r="D144" s="136"/>
      <c r="E144" s="131"/>
      <c r="F144" s="131"/>
      <c r="G144" s="131"/>
      <c r="H144" s="251">
        <f>H145+H154</f>
        <v>0</v>
      </c>
      <c r="I144" s="251"/>
      <c r="J144" s="131"/>
      <c r="K144" s="251"/>
      <c r="L144" s="251"/>
      <c r="M144" s="251"/>
      <c r="N144" s="251"/>
      <c r="O144" s="310"/>
      <c r="P144" s="311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  <c r="AK144" s="253"/>
      <c r="AL144" s="253"/>
      <c r="AM144" s="253"/>
      <c r="AN144" s="253"/>
      <c r="AO144" s="253"/>
      <c r="AP144" s="253"/>
      <c r="AQ144" s="253"/>
      <c r="AR144" s="253"/>
      <c r="AS144" s="253"/>
      <c r="AT144" s="253"/>
      <c r="AU144" s="253"/>
      <c r="AV144" s="253"/>
      <c r="AW144" s="253"/>
      <c r="AX144" s="253"/>
      <c r="AY144" s="253"/>
      <c r="AZ144" s="253"/>
      <c r="BA144" s="253"/>
      <c r="BB144" s="253"/>
      <c r="BC144" s="253"/>
      <c r="BD144" s="253"/>
      <c r="BE144" s="253"/>
      <c r="BF144" s="253"/>
      <c r="BG144" s="253"/>
      <c r="BH144" s="253"/>
      <c r="BI144" s="253"/>
      <c r="BJ144" s="253"/>
      <c r="BK144" s="253"/>
      <c r="BL144" s="253"/>
      <c r="BM144" s="253"/>
      <c r="BN144" s="253"/>
      <c r="BO144" s="253"/>
      <c r="BP144" s="253"/>
      <c r="BQ144" s="253"/>
      <c r="BR144" s="253"/>
      <c r="BS144" s="253"/>
      <c r="BT144" s="131"/>
    </row>
    <row r="145" spans="1:72" s="10" customFormat="1" ht="10.5" hidden="1" customHeight="1" outlineLevel="1" x14ac:dyDescent="0.25">
      <c r="A145" s="123" t="s">
        <v>589</v>
      </c>
      <c r="B145" s="118" t="s">
        <v>559</v>
      </c>
      <c r="C145" s="115"/>
      <c r="D145" s="9"/>
      <c r="E145" s="9"/>
      <c r="F145" s="9"/>
      <c r="G145" s="9"/>
      <c r="H145" s="287">
        <f>H146+H150</f>
        <v>0</v>
      </c>
      <c r="I145" s="287"/>
      <c r="J145" s="9"/>
      <c r="K145" s="287"/>
      <c r="L145" s="287"/>
      <c r="M145" s="287"/>
      <c r="N145" s="287"/>
      <c r="O145" s="306"/>
      <c r="P145" s="307"/>
      <c r="Q145" s="279"/>
      <c r="R145" s="279"/>
      <c r="S145" s="279"/>
      <c r="T145" s="279"/>
      <c r="U145" s="279"/>
      <c r="V145" s="279"/>
      <c r="W145" s="279"/>
      <c r="X145" s="279"/>
      <c r="Y145" s="279"/>
      <c r="Z145" s="279"/>
      <c r="AA145" s="279"/>
      <c r="AB145" s="279"/>
      <c r="AC145" s="279"/>
      <c r="AD145" s="279"/>
      <c r="AE145" s="279"/>
      <c r="AF145" s="279"/>
      <c r="AG145" s="279"/>
      <c r="AH145" s="279"/>
      <c r="AI145" s="279"/>
      <c r="AJ145" s="279"/>
      <c r="AK145" s="279"/>
      <c r="AL145" s="279"/>
      <c r="AM145" s="279"/>
      <c r="AN145" s="279"/>
      <c r="AO145" s="279"/>
      <c r="AP145" s="279"/>
      <c r="AQ145" s="279"/>
      <c r="AR145" s="279"/>
      <c r="AS145" s="279"/>
      <c r="AT145" s="279"/>
      <c r="AU145" s="279"/>
      <c r="AV145" s="279"/>
      <c r="AW145" s="279"/>
      <c r="AX145" s="279"/>
      <c r="AY145" s="279"/>
      <c r="AZ145" s="279"/>
      <c r="BA145" s="279"/>
      <c r="BB145" s="279"/>
      <c r="BC145" s="279"/>
      <c r="BD145" s="279"/>
      <c r="BE145" s="279"/>
      <c r="BF145" s="279"/>
      <c r="BG145" s="279"/>
      <c r="BH145" s="279"/>
      <c r="BI145" s="279"/>
      <c r="BJ145" s="279"/>
      <c r="BK145" s="279"/>
      <c r="BL145" s="279"/>
      <c r="BM145" s="279"/>
      <c r="BN145" s="279"/>
      <c r="BO145" s="279"/>
      <c r="BP145" s="279"/>
      <c r="BQ145" s="279"/>
      <c r="BR145" s="279"/>
      <c r="BS145" s="279"/>
      <c r="BT145" s="9"/>
    </row>
    <row r="146" spans="1:72" s="137" customFormat="1" ht="27" hidden="1" customHeight="1" outlineLevel="1" x14ac:dyDescent="0.25">
      <c r="A146" s="133" t="s">
        <v>560</v>
      </c>
      <c r="B146" s="134" t="s">
        <v>561</v>
      </c>
      <c r="C146" s="135"/>
      <c r="D146" s="9"/>
      <c r="E146" s="136"/>
      <c r="F146" s="136"/>
      <c r="G146" s="136"/>
      <c r="H146" s="288"/>
      <c r="I146" s="288"/>
      <c r="J146" s="136"/>
      <c r="K146" s="288"/>
      <c r="L146" s="288"/>
      <c r="M146" s="288"/>
      <c r="N146" s="288"/>
      <c r="O146" s="308"/>
      <c r="P146" s="309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36"/>
    </row>
    <row r="147" spans="1:72" s="10" customFormat="1" ht="10.5" hidden="1" customHeight="1" outlineLevel="2" x14ac:dyDescent="0.25">
      <c r="A147" s="121" t="s">
        <v>560</v>
      </c>
      <c r="B147" s="118" t="s">
        <v>530</v>
      </c>
      <c r="C147" s="115"/>
      <c r="D147" s="9"/>
      <c r="E147" s="9"/>
      <c r="F147" s="9"/>
      <c r="G147" s="9"/>
      <c r="H147" s="287"/>
      <c r="I147" s="287"/>
      <c r="J147" s="9"/>
      <c r="K147" s="287"/>
      <c r="L147" s="287"/>
      <c r="M147" s="287"/>
      <c r="N147" s="287"/>
      <c r="O147" s="306"/>
      <c r="P147" s="307"/>
      <c r="Q147" s="279"/>
      <c r="R147" s="279"/>
      <c r="S147" s="279"/>
      <c r="T147" s="279"/>
      <c r="U147" s="279"/>
      <c r="V147" s="279"/>
      <c r="W147" s="279"/>
      <c r="X147" s="279"/>
      <c r="Y147" s="279"/>
      <c r="Z147" s="279"/>
      <c r="AA147" s="279"/>
      <c r="AB147" s="279"/>
      <c r="AC147" s="279"/>
      <c r="AD147" s="279"/>
      <c r="AE147" s="279"/>
      <c r="AF147" s="279"/>
      <c r="AG147" s="279"/>
      <c r="AH147" s="279"/>
      <c r="AI147" s="279"/>
      <c r="AJ147" s="279"/>
      <c r="AK147" s="279"/>
      <c r="AL147" s="279"/>
      <c r="AM147" s="279"/>
      <c r="AN147" s="279"/>
      <c r="AO147" s="279"/>
      <c r="AP147" s="279"/>
      <c r="AQ147" s="279"/>
      <c r="AR147" s="279"/>
      <c r="AS147" s="279"/>
      <c r="AT147" s="279"/>
      <c r="AU147" s="279"/>
      <c r="AV147" s="279"/>
      <c r="AW147" s="279"/>
      <c r="AX147" s="279"/>
      <c r="AY147" s="279"/>
      <c r="AZ147" s="279"/>
      <c r="BA147" s="279"/>
      <c r="BB147" s="279"/>
      <c r="BC147" s="279"/>
      <c r="BD147" s="279"/>
      <c r="BE147" s="279"/>
      <c r="BF147" s="279"/>
      <c r="BG147" s="279"/>
      <c r="BH147" s="279"/>
      <c r="BI147" s="279"/>
      <c r="BJ147" s="279"/>
      <c r="BK147" s="279"/>
      <c r="BL147" s="279"/>
      <c r="BM147" s="279"/>
      <c r="BN147" s="279"/>
      <c r="BO147" s="279"/>
      <c r="BP147" s="279"/>
      <c r="BQ147" s="279"/>
      <c r="BR147" s="279"/>
      <c r="BS147" s="279"/>
      <c r="BT147" s="9"/>
    </row>
    <row r="148" spans="1:72" s="10" customFormat="1" ht="10.5" hidden="1" customHeight="1" outlineLevel="2" x14ac:dyDescent="0.25">
      <c r="A148" s="121" t="s">
        <v>560</v>
      </c>
      <c r="B148" s="118" t="s">
        <v>530</v>
      </c>
      <c r="C148" s="115"/>
      <c r="D148" s="136"/>
      <c r="E148" s="9"/>
      <c r="F148" s="9"/>
      <c r="G148" s="9"/>
      <c r="H148" s="287"/>
      <c r="I148" s="287"/>
      <c r="J148" s="9"/>
      <c r="K148" s="287"/>
      <c r="L148" s="287"/>
      <c r="M148" s="287"/>
      <c r="N148" s="287"/>
      <c r="O148" s="306"/>
      <c r="P148" s="307"/>
      <c r="Q148" s="279"/>
      <c r="R148" s="279"/>
      <c r="S148" s="279"/>
      <c r="T148" s="279"/>
      <c r="U148" s="279"/>
      <c r="V148" s="279"/>
      <c r="W148" s="279"/>
      <c r="X148" s="279"/>
      <c r="Y148" s="279"/>
      <c r="Z148" s="279"/>
      <c r="AA148" s="279"/>
      <c r="AB148" s="279"/>
      <c r="AC148" s="279"/>
      <c r="AD148" s="279"/>
      <c r="AE148" s="279"/>
      <c r="AF148" s="279"/>
      <c r="AG148" s="279"/>
      <c r="AH148" s="279"/>
      <c r="AI148" s="279"/>
      <c r="AJ148" s="279"/>
      <c r="AK148" s="279"/>
      <c r="AL148" s="279"/>
      <c r="AM148" s="279"/>
      <c r="AN148" s="279"/>
      <c r="AO148" s="279"/>
      <c r="AP148" s="279"/>
      <c r="AQ148" s="279"/>
      <c r="AR148" s="279"/>
      <c r="AS148" s="279"/>
      <c r="AT148" s="279"/>
      <c r="AU148" s="279"/>
      <c r="AV148" s="279"/>
      <c r="AW148" s="279"/>
      <c r="AX148" s="279"/>
      <c r="AY148" s="279"/>
      <c r="AZ148" s="279"/>
      <c r="BA148" s="279"/>
      <c r="BB148" s="279"/>
      <c r="BC148" s="279"/>
      <c r="BD148" s="279"/>
      <c r="BE148" s="279"/>
      <c r="BF148" s="279"/>
      <c r="BG148" s="279"/>
      <c r="BH148" s="279"/>
      <c r="BI148" s="279"/>
      <c r="BJ148" s="279"/>
      <c r="BK148" s="279"/>
      <c r="BL148" s="279"/>
      <c r="BM148" s="279"/>
      <c r="BN148" s="279"/>
      <c r="BO148" s="279"/>
      <c r="BP148" s="279"/>
      <c r="BQ148" s="279"/>
      <c r="BR148" s="279"/>
      <c r="BS148" s="279"/>
      <c r="BT148" s="9"/>
    </row>
    <row r="149" spans="1:72" s="10" customFormat="1" ht="10.5" hidden="1" customHeight="1" outlineLevel="2" x14ac:dyDescent="0.25">
      <c r="A149" s="121" t="s">
        <v>531</v>
      </c>
      <c r="B149" s="118" t="s">
        <v>531</v>
      </c>
      <c r="C149" s="115"/>
      <c r="D149" s="9"/>
      <c r="E149" s="9"/>
      <c r="F149" s="9"/>
      <c r="G149" s="9"/>
      <c r="H149" s="287"/>
      <c r="I149" s="287"/>
      <c r="J149" s="9"/>
      <c r="K149" s="287"/>
      <c r="L149" s="287"/>
      <c r="M149" s="287"/>
      <c r="N149" s="287"/>
      <c r="O149" s="306"/>
      <c r="P149" s="307"/>
      <c r="Q149" s="279"/>
      <c r="R149" s="279"/>
      <c r="S149" s="279"/>
      <c r="T149" s="279"/>
      <c r="U149" s="279"/>
      <c r="V149" s="279"/>
      <c r="W149" s="279"/>
      <c r="X149" s="279"/>
      <c r="Y149" s="279"/>
      <c r="Z149" s="279"/>
      <c r="AA149" s="279"/>
      <c r="AB149" s="279"/>
      <c r="AC149" s="279"/>
      <c r="AD149" s="279"/>
      <c r="AE149" s="279"/>
      <c r="AF149" s="279"/>
      <c r="AG149" s="279"/>
      <c r="AH149" s="279"/>
      <c r="AI149" s="279"/>
      <c r="AJ149" s="279"/>
      <c r="AK149" s="279"/>
      <c r="AL149" s="279"/>
      <c r="AM149" s="279"/>
      <c r="AN149" s="279"/>
      <c r="AO149" s="279"/>
      <c r="AP149" s="279"/>
      <c r="AQ149" s="279"/>
      <c r="AR149" s="279"/>
      <c r="AS149" s="279"/>
      <c r="AT149" s="279"/>
      <c r="AU149" s="279"/>
      <c r="AV149" s="279"/>
      <c r="AW149" s="279"/>
      <c r="AX149" s="279"/>
      <c r="AY149" s="279"/>
      <c r="AZ149" s="279"/>
      <c r="BA149" s="279"/>
      <c r="BB149" s="279"/>
      <c r="BC149" s="279"/>
      <c r="BD149" s="279"/>
      <c r="BE149" s="279"/>
      <c r="BF149" s="279"/>
      <c r="BG149" s="279"/>
      <c r="BH149" s="279"/>
      <c r="BI149" s="279"/>
      <c r="BJ149" s="279"/>
      <c r="BK149" s="279"/>
      <c r="BL149" s="279"/>
      <c r="BM149" s="279"/>
      <c r="BN149" s="279"/>
      <c r="BO149" s="279"/>
      <c r="BP149" s="279"/>
      <c r="BQ149" s="279"/>
      <c r="BR149" s="279"/>
      <c r="BS149" s="279"/>
      <c r="BT149" s="9"/>
    </row>
    <row r="150" spans="1:72" s="137" customFormat="1" ht="27" hidden="1" customHeight="1" outlineLevel="1" collapsed="1" x14ac:dyDescent="0.25">
      <c r="A150" s="133" t="s">
        <v>562</v>
      </c>
      <c r="B150" s="134" t="s">
        <v>563</v>
      </c>
      <c r="C150" s="135"/>
      <c r="D150" s="9"/>
      <c r="E150" s="136"/>
      <c r="F150" s="136"/>
      <c r="G150" s="136"/>
      <c r="H150" s="288"/>
      <c r="I150" s="288"/>
      <c r="J150" s="136"/>
      <c r="K150" s="288"/>
      <c r="L150" s="288"/>
      <c r="M150" s="288"/>
      <c r="N150" s="288"/>
      <c r="O150" s="308"/>
      <c r="P150" s="309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  <c r="BQ150" s="143"/>
      <c r="BR150" s="143"/>
      <c r="BS150" s="143"/>
      <c r="BT150" s="136"/>
    </row>
    <row r="151" spans="1:72" s="10" customFormat="1" ht="10.5" hidden="1" customHeight="1" outlineLevel="2" x14ac:dyDescent="0.25">
      <c r="A151" s="121" t="s">
        <v>562</v>
      </c>
      <c r="B151" s="118" t="s">
        <v>530</v>
      </c>
      <c r="C151" s="115"/>
      <c r="D151" s="9"/>
      <c r="E151" s="9"/>
      <c r="F151" s="9"/>
      <c r="G151" s="9"/>
      <c r="H151" s="287"/>
      <c r="I151" s="287"/>
      <c r="J151" s="9"/>
      <c r="K151" s="287"/>
      <c r="L151" s="287"/>
      <c r="M151" s="287"/>
      <c r="N151" s="287"/>
      <c r="O151" s="306"/>
      <c r="P151" s="307"/>
      <c r="Q151" s="279"/>
      <c r="R151" s="279"/>
      <c r="S151" s="279"/>
      <c r="T151" s="279"/>
      <c r="U151" s="279"/>
      <c r="V151" s="279"/>
      <c r="W151" s="279"/>
      <c r="X151" s="279"/>
      <c r="Y151" s="279"/>
      <c r="Z151" s="279"/>
      <c r="AA151" s="279"/>
      <c r="AB151" s="279"/>
      <c r="AC151" s="279"/>
      <c r="AD151" s="279"/>
      <c r="AE151" s="279"/>
      <c r="AF151" s="279"/>
      <c r="AG151" s="279"/>
      <c r="AH151" s="279"/>
      <c r="AI151" s="279"/>
      <c r="AJ151" s="279"/>
      <c r="AK151" s="279"/>
      <c r="AL151" s="279"/>
      <c r="AM151" s="279"/>
      <c r="AN151" s="279"/>
      <c r="AO151" s="279"/>
      <c r="AP151" s="279"/>
      <c r="AQ151" s="279"/>
      <c r="AR151" s="279"/>
      <c r="AS151" s="279"/>
      <c r="AT151" s="279"/>
      <c r="AU151" s="279"/>
      <c r="AV151" s="279"/>
      <c r="AW151" s="279"/>
      <c r="AX151" s="279"/>
      <c r="AY151" s="279"/>
      <c r="AZ151" s="279"/>
      <c r="BA151" s="279"/>
      <c r="BB151" s="279"/>
      <c r="BC151" s="279"/>
      <c r="BD151" s="279"/>
      <c r="BE151" s="279"/>
      <c r="BF151" s="279"/>
      <c r="BG151" s="279"/>
      <c r="BH151" s="279"/>
      <c r="BI151" s="279"/>
      <c r="BJ151" s="279"/>
      <c r="BK151" s="279"/>
      <c r="BL151" s="279"/>
      <c r="BM151" s="279"/>
      <c r="BN151" s="279"/>
      <c r="BO151" s="279"/>
      <c r="BP151" s="279"/>
      <c r="BQ151" s="279"/>
      <c r="BR151" s="279"/>
      <c r="BS151" s="279"/>
      <c r="BT151" s="9"/>
    </row>
    <row r="152" spans="1:72" s="10" customFormat="1" ht="10.5" hidden="1" customHeight="1" outlineLevel="2" x14ac:dyDescent="0.25">
      <c r="A152" s="121" t="s">
        <v>562</v>
      </c>
      <c r="B152" s="118" t="s">
        <v>530</v>
      </c>
      <c r="C152" s="115"/>
      <c r="D152" s="131"/>
      <c r="E152" s="9"/>
      <c r="F152" s="9"/>
      <c r="G152" s="9"/>
      <c r="H152" s="287"/>
      <c r="I152" s="287"/>
      <c r="J152" s="9"/>
      <c r="K152" s="287"/>
      <c r="L152" s="287"/>
      <c r="M152" s="287"/>
      <c r="N152" s="287"/>
      <c r="O152" s="306"/>
      <c r="P152" s="307"/>
      <c r="Q152" s="279"/>
      <c r="R152" s="279"/>
      <c r="S152" s="279"/>
      <c r="T152" s="279"/>
      <c r="U152" s="279"/>
      <c r="V152" s="279"/>
      <c r="W152" s="279"/>
      <c r="X152" s="279"/>
      <c r="Y152" s="279"/>
      <c r="Z152" s="279"/>
      <c r="AA152" s="279"/>
      <c r="AB152" s="279"/>
      <c r="AC152" s="279"/>
      <c r="AD152" s="279"/>
      <c r="AE152" s="279"/>
      <c r="AF152" s="279"/>
      <c r="AG152" s="279"/>
      <c r="AH152" s="279"/>
      <c r="AI152" s="279"/>
      <c r="AJ152" s="279"/>
      <c r="AK152" s="279"/>
      <c r="AL152" s="279"/>
      <c r="AM152" s="279"/>
      <c r="AN152" s="279"/>
      <c r="AO152" s="279"/>
      <c r="AP152" s="279"/>
      <c r="AQ152" s="279"/>
      <c r="AR152" s="279"/>
      <c r="AS152" s="279"/>
      <c r="AT152" s="279"/>
      <c r="AU152" s="279"/>
      <c r="AV152" s="279"/>
      <c r="AW152" s="279"/>
      <c r="AX152" s="279"/>
      <c r="AY152" s="279"/>
      <c r="AZ152" s="279"/>
      <c r="BA152" s="279"/>
      <c r="BB152" s="279"/>
      <c r="BC152" s="279"/>
      <c r="BD152" s="279"/>
      <c r="BE152" s="279"/>
      <c r="BF152" s="279"/>
      <c r="BG152" s="279"/>
      <c r="BH152" s="279"/>
      <c r="BI152" s="279"/>
      <c r="BJ152" s="279"/>
      <c r="BK152" s="279"/>
      <c r="BL152" s="279"/>
      <c r="BM152" s="279"/>
      <c r="BN152" s="279"/>
      <c r="BO152" s="279"/>
      <c r="BP152" s="279"/>
      <c r="BQ152" s="279"/>
      <c r="BR152" s="279"/>
      <c r="BS152" s="279"/>
      <c r="BT152" s="9"/>
    </row>
    <row r="153" spans="1:72" s="10" customFormat="1" ht="10.5" hidden="1" customHeight="1" outlineLevel="2" x14ac:dyDescent="0.25">
      <c r="A153" s="121" t="s">
        <v>531</v>
      </c>
      <c r="B153" s="118" t="s">
        <v>531</v>
      </c>
      <c r="C153" s="115"/>
      <c r="D153" s="9"/>
      <c r="E153" s="9"/>
      <c r="F153" s="9"/>
      <c r="G153" s="9"/>
      <c r="H153" s="287"/>
      <c r="I153" s="287"/>
      <c r="J153" s="9"/>
      <c r="K153" s="287"/>
      <c r="L153" s="287"/>
      <c r="M153" s="287"/>
      <c r="N153" s="287"/>
      <c r="O153" s="306"/>
      <c r="P153" s="307"/>
      <c r="Q153" s="279"/>
      <c r="R153" s="279"/>
      <c r="S153" s="279"/>
      <c r="T153" s="279"/>
      <c r="U153" s="279"/>
      <c r="V153" s="279"/>
      <c r="W153" s="279"/>
      <c r="X153" s="279"/>
      <c r="Y153" s="279"/>
      <c r="Z153" s="279"/>
      <c r="AA153" s="279"/>
      <c r="AB153" s="279"/>
      <c r="AC153" s="279"/>
      <c r="AD153" s="279"/>
      <c r="AE153" s="279"/>
      <c r="AF153" s="279"/>
      <c r="AG153" s="279"/>
      <c r="AH153" s="279"/>
      <c r="AI153" s="279"/>
      <c r="AJ153" s="279"/>
      <c r="AK153" s="279"/>
      <c r="AL153" s="279"/>
      <c r="AM153" s="279"/>
      <c r="AN153" s="279"/>
      <c r="AO153" s="279"/>
      <c r="AP153" s="279"/>
      <c r="AQ153" s="279"/>
      <c r="AR153" s="279"/>
      <c r="AS153" s="279"/>
      <c r="AT153" s="279"/>
      <c r="AU153" s="279"/>
      <c r="AV153" s="279"/>
      <c r="AW153" s="279"/>
      <c r="AX153" s="279"/>
      <c r="AY153" s="279"/>
      <c r="AZ153" s="279"/>
      <c r="BA153" s="279"/>
      <c r="BB153" s="279"/>
      <c r="BC153" s="279"/>
      <c r="BD153" s="279"/>
      <c r="BE153" s="279"/>
      <c r="BF153" s="279"/>
      <c r="BG153" s="279"/>
      <c r="BH153" s="279"/>
      <c r="BI153" s="279"/>
      <c r="BJ153" s="279"/>
      <c r="BK153" s="279"/>
      <c r="BL153" s="279"/>
      <c r="BM153" s="279"/>
      <c r="BN153" s="279"/>
      <c r="BO153" s="279"/>
      <c r="BP153" s="279"/>
      <c r="BQ153" s="279"/>
      <c r="BR153" s="279"/>
      <c r="BS153" s="279"/>
      <c r="BT153" s="9"/>
    </row>
    <row r="154" spans="1:72" s="10" customFormat="1" ht="10.5" hidden="1" customHeight="1" outlineLevel="2" x14ac:dyDescent="0.25">
      <c r="A154" s="123" t="s">
        <v>590</v>
      </c>
      <c r="B154" s="118" t="s">
        <v>559</v>
      </c>
      <c r="C154" s="115"/>
      <c r="D154" s="136"/>
      <c r="E154" s="9"/>
      <c r="F154" s="9"/>
      <c r="G154" s="9"/>
      <c r="H154" s="287">
        <f>H155+H159</f>
        <v>0</v>
      </c>
      <c r="I154" s="287"/>
      <c r="J154" s="9"/>
      <c r="K154" s="287"/>
      <c r="L154" s="287"/>
      <c r="M154" s="287"/>
      <c r="N154" s="287"/>
      <c r="O154" s="306"/>
      <c r="P154" s="307"/>
      <c r="Q154" s="279"/>
      <c r="R154" s="279"/>
      <c r="S154" s="279"/>
      <c r="T154" s="279"/>
      <c r="U154" s="279"/>
      <c r="V154" s="279"/>
      <c r="W154" s="279"/>
      <c r="X154" s="279"/>
      <c r="Y154" s="279"/>
      <c r="Z154" s="279"/>
      <c r="AA154" s="279"/>
      <c r="AB154" s="279"/>
      <c r="AC154" s="279"/>
      <c r="AD154" s="279"/>
      <c r="AE154" s="279"/>
      <c r="AF154" s="279"/>
      <c r="AG154" s="279"/>
      <c r="AH154" s="279"/>
      <c r="AI154" s="279"/>
      <c r="AJ154" s="279"/>
      <c r="AK154" s="279"/>
      <c r="AL154" s="279"/>
      <c r="AM154" s="279"/>
      <c r="AN154" s="279"/>
      <c r="AO154" s="279"/>
      <c r="AP154" s="279"/>
      <c r="AQ154" s="279"/>
      <c r="AR154" s="279"/>
      <c r="AS154" s="279"/>
      <c r="AT154" s="279"/>
      <c r="AU154" s="279"/>
      <c r="AV154" s="279"/>
      <c r="AW154" s="279"/>
      <c r="AX154" s="279"/>
      <c r="AY154" s="279"/>
      <c r="AZ154" s="279"/>
      <c r="BA154" s="279"/>
      <c r="BB154" s="279"/>
      <c r="BC154" s="279"/>
      <c r="BD154" s="279"/>
      <c r="BE154" s="279"/>
      <c r="BF154" s="279"/>
      <c r="BG154" s="279"/>
      <c r="BH154" s="279"/>
      <c r="BI154" s="279"/>
      <c r="BJ154" s="279"/>
      <c r="BK154" s="279"/>
      <c r="BL154" s="279"/>
      <c r="BM154" s="279"/>
      <c r="BN154" s="279"/>
      <c r="BO154" s="279"/>
      <c r="BP154" s="279"/>
      <c r="BQ154" s="279"/>
      <c r="BR154" s="279"/>
      <c r="BS154" s="279"/>
      <c r="BT154" s="9"/>
    </row>
    <row r="155" spans="1:72" s="10" customFormat="1" ht="27" hidden="1" customHeight="1" outlineLevel="2" x14ac:dyDescent="0.25">
      <c r="A155" s="121" t="s">
        <v>564</v>
      </c>
      <c r="B155" s="118" t="s">
        <v>561</v>
      </c>
      <c r="C155" s="115"/>
      <c r="D155" s="9"/>
      <c r="E155" s="9"/>
      <c r="F155" s="9"/>
      <c r="G155" s="9"/>
      <c r="H155" s="287"/>
      <c r="I155" s="287"/>
      <c r="J155" s="9"/>
      <c r="K155" s="287"/>
      <c r="L155" s="287"/>
      <c r="M155" s="287"/>
      <c r="N155" s="287"/>
      <c r="O155" s="306"/>
      <c r="P155" s="307"/>
      <c r="Q155" s="279"/>
      <c r="R155" s="279"/>
      <c r="S155" s="279"/>
      <c r="T155" s="279"/>
      <c r="U155" s="279"/>
      <c r="V155" s="279"/>
      <c r="W155" s="279"/>
      <c r="X155" s="279"/>
      <c r="Y155" s="279"/>
      <c r="Z155" s="279"/>
      <c r="AA155" s="279"/>
      <c r="AB155" s="279"/>
      <c r="AC155" s="279"/>
      <c r="AD155" s="279"/>
      <c r="AE155" s="279"/>
      <c r="AF155" s="279"/>
      <c r="AG155" s="279"/>
      <c r="AH155" s="279"/>
      <c r="AI155" s="279"/>
      <c r="AJ155" s="279"/>
      <c r="AK155" s="279"/>
      <c r="AL155" s="279"/>
      <c r="AM155" s="279"/>
      <c r="AN155" s="279"/>
      <c r="AO155" s="279"/>
      <c r="AP155" s="279"/>
      <c r="AQ155" s="279"/>
      <c r="AR155" s="279"/>
      <c r="AS155" s="279"/>
      <c r="AT155" s="279"/>
      <c r="AU155" s="279"/>
      <c r="AV155" s="279"/>
      <c r="AW155" s="279"/>
      <c r="AX155" s="279"/>
      <c r="AY155" s="279"/>
      <c r="AZ155" s="279"/>
      <c r="BA155" s="279"/>
      <c r="BB155" s="279"/>
      <c r="BC155" s="279"/>
      <c r="BD155" s="279"/>
      <c r="BE155" s="279"/>
      <c r="BF155" s="279"/>
      <c r="BG155" s="279"/>
      <c r="BH155" s="279"/>
      <c r="BI155" s="279"/>
      <c r="BJ155" s="279"/>
      <c r="BK155" s="279"/>
      <c r="BL155" s="279"/>
      <c r="BM155" s="279"/>
      <c r="BN155" s="279"/>
      <c r="BO155" s="279"/>
      <c r="BP155" s="279"/>
      <c r="BQ155" s="279"/>
      <c r="BR155" s="279"/>
      <c r="BS155" s="279"/>
      <c r="BT155" s="9"/>
    </row>
    <row r="156" spans="1:72" s="10" customFormat="1" ht="10.5" hidden="1" customHeight="1" outlineLevel="2" x14ac:dyDescent="0.25">
      <c r="A156" s="121" t="s">
        <v>564</v>
      </c>
      <c r="B156" s="118" t="s">
        <v>530</v>
      </c>
      <c r="C156" s="115"/>
      <c r="D156" s="9"/>
      <c r="E156" s="9"/>
      <c r="F156" s="9"/>
      <c r="G156" s="9"/>
      <c r="H156" s="287"/>
      <c r="I156" s="287"/>
      <c r="J156" s="9"/>
      <c r="K156" s="287"/>
      <c r="L156" s="287"/>
      <c r="M156" s="287"/>
      <c r="N156" s="287"/>
      <c r="O156" s="306"/>
      <c r="P156" s="307"/>
      <c r="Q156" s="279"/>
      <c r="R156" s="279"/>
      <c r="S156" s="279"/>
      <c r="T156" s="279"/>
      <c r="U156" s="279"/>
      <c r="V156" s="279"/>
      <c r="W156" s="279"/>
      <c r="X156" s="279"/>
      <c r="Y156" s="279"/>
      <c r="Z156" s="279"/>
      <c r="AA156" s="279"/>
      <c r="AB156" s="279"/>
      <c r="AC156" s="279"/>
      <c r="AD156" s="279"/>
      <c r="AE156" s="279"/>
      <c r="AF156" s="279"/>
      <c r="AG156" s="279"/>
      <c r="AH156" s="279"/>
      <c r="AI156" s="279"/>
      <c r="AJ156" s="279"/>
      <c r="AK156" s="279"/>
      <c r="AL156" s="279"/>
      <c r="AM156" s="279"/>
      <c r="AN156" s="279"/>
      <c r="AO156" s="279"/>
      <c r="AP156" s="279"/>
      <c r="AQ156" s="279"/>
      <c r="AR156" s="279"/>
      <c r="AS156" s="279"/>
      <c r="AT156" s="279"/>
      <c r="AU156" s="279"/>
      <c r="AV156" s="279"/>
      <c r="AW156" s="279"/>
      <c r="AX156" s="279"/>
      <c r="AY156" s="279"/>
      <c r="AZ156" s="279"/>
      <c r="BA156" s="279"/>
      <c r="BB156" s="279"/>
      <c r="BC156" s="279"/>
      <c r="BD156" s="279"/>
      <c r="BE156" s="279"/>
      <c r="BF156" s="279"/>
      <c r="BG156" s="279"/>
      <c r="BH156" s="279"/>
      <c r="BI156" s="279"/>
      <c r="BJ156" s="279"/>
      <c r="BK156" s="279"/>
      <c r="BL156" s="279"/>
      <c r="BM156" s="279"/>
      <c r="BN156" s="279"/>
      <c r="BO156" s="279"/>
      <c r="BP156" s="279"/>
      <c r="BQ156" s="279"/>
      <c r="BR156" s="279"/>
      <c r="BS156" s="279"/>
      <c r="BT156" s="9"/>
    </row>
    <row r="157" spans="1:72" s="10" customFormat="1" ht="10.5" hidden="1" customHeight="1" outlineLevel="2" x14ac:dyDescent="0.25">
      <c r="A157" s="121" t="s">
        <v>564</v>
      </c>
      <c r="B157" s="118" t="s">
        <v>530</v>
      </c>
      <c r="C157" s="115"/>
      <c r="D157" s="9"/>
      <c r="E157" s="9"/>
      <c r="F157" s="9"/>
      <c r="G157" s="9"/>
      <c r="H157" s="287"/>
      <c r="I157" s="287"/>
      <c r="J157" s="9"/>
      <c r="K157" s="287"/>
      <c r="L157" s="287"/>
      <c r="M157" s="287"/>
      <c r="N157" s="287"/>
      <c r="O157" s="306"/>
      <c r="P157" s="307"/>
      <c r="Q157" s="279"/>
      <c r="R157" s="279"/>
      <c r="S157" s="279"/>
      <c r="T157" s="279"/>
      <c r="U157" s="279"/>
      <c r="V157" s="279"/>
      <c r="W157" s="279"/>
      <c r="X157" s="279"/>
      <c r="Y157" s="279"/>
      <c r="Z157" s="279"/>
      <c r="AA157" s="279"/>
      <c r="AB157" s="279"/>
      <c r="AC157" s="279"/>
      <c r="AD157" s="279"/>
      <c r="AE157" s="279"/>
      <c r="AF157" s="279"/>
      <c r="AG157" s="279"/>
      <c r="AH157" s="279"/>
      <c r="AI157" s="279"/>
      <c r="AJ157" s="279"/>
      <c r="AK157" s="279"/>
      <c r="AL157" s="279"/>
      <c r="AM157" s="279"/>
      <c r="AN157" s="279"/>
      <c r="AO157" s="279"/>
      <c r="AP157" s="279"/>
      <c r="AQ157" s="279"/>
      <c r="AR157" s="279"/>
      <c r="AS157" s="279"/>
      <c r="AT157" s="279"/>
      <c r="AU157" s="279"/>
      <c r="AV157" s="279"/>
      <c r="AW157" s="279"/>
      <c r="AX157" s="279"/>
      <c r="AY157" s="279"/>
      <c r="AZ157" s="279"/>
      <c r="BA157" s="279"/>
      <c r="BB157" s="279"/>
      <c r="BC157" s="279"/>
      <c r="BD157" s="279"/>
      <c r="BE157" s="279"/>
      <c r="BF157" s="279"/>
      <c r="BG157" s="279"/>
      <c r="BH157" s="279"/>
      <c r="BI157" s="279"/>
      <c r="BJ157" s="279"/>
      <c r="BK157" s="279"/>
      <c r="BL157" s="279"/>
      <c r="BM157" s="279"/>
      <c r="BN157" s="279"/>
      <c r="BO157" s="279"/>
      <c r="BP157" s="279"/>
      <c r="BQ157" s="279"/>
      <c r="BR157" s="279"/>
      <c r="BS157" s="279"/>
      <c r="BT157" s="9"/>
    </row>
    <row r="158" spans="1:72" s="10" customFormat="1" ht="10.5" hidden="1" customHeight="1" outlineLevel="2" x14ac:dyDescent="0.25">
      <c r="A158" s="121" t="s">
        <v>531</v>
      </c>
      <c r="B158" s="118" t="s">
        <v>531</v>
      </c>
      <c r="C158" s="115"/>
      <c r="D158" s="136"/>
      <c r="E158" s="9"/>
      <c r="F158" s="9"/>
      <c r="G158" s="9"/>
      <c r="H158" s="287"/>
      <c r="I158" s="287"/>
      <c r="J158" s="9"/>
      <c r="K158" s="287"/>
      <c r="L158" s="287"/>
      <c r="M158" s="287"/>
      <c r="N158" s="287"/>
      <c r="O158" s="306"/>
      <c r="P158" s="307"/>
      <c r="Q158" s="279"/>
      <c r="R158" s="279"/>
      <c r="S158" s="279"/>
      <c r="T158" s="279"/>
      <c r="U158" s="279"/>
      <c r="V158" s="279"/>
      <c r="W158" s="279"/>
      <c r="X158" s="279"/>
      <c r="Y158" s="279"/>
      <c r="Z158" s="279"/>
      <c r="AA158" s="279"/>
      <c r="AB158" s="279"/>
      <c r="AC158" s="279"/>
      <c r="AD158" s="279"/>
      <c r="AE158" s="279"/>
      <c r="AF158" s="279"/>
      <c r="AG158" s="279"/>
      <c r="AH158" s="279"/>
      <c r="AI158" s="279"/>
      <c r="AJ158" s="279"/>
      <c r="AK158" s="279"/>
      <c r="AL158" s="279"/>
      <c r="AM158" s="279"/>
      <c r="AN158" s="279"/>
      <c r="AO158" s="279"/>
      <c r="AP158" s="279"/>
      <c r="AQ158" s="279"/>
      <c r="AR158" s="279"/>
      <c r="AS158" s="279"/>
      <c r="AT158" s="279"/>
      <c r="AU158" s="279"/>
      <c r="AV158" s="279"/>
      <c r="AW158" s="279"/>
      <c r="AX158" s="279"/>
      <c r="AY158" s="279"/>
      <c r="AZ158" s="279"/>
      <c r="BA158" s="279"/>
      <c r="BB158" s="279"/>
      <c r="BC158" s="279"/>
      <c r="BD158" s="279"/>
      <c r="BE158" s="279"/>
      <c r="BF158" s="279"/>
      <c r="BG158" s="279"/>
      <c r="BH158" s="279"/>
      <c r="BI158" s="279"/>
      <c r="BJ158" s="279"/>
      <c r="BK158" s="279"/>
      <c r="BL158" s="279"/>
      <c r="BM158" s="279"/>
      <c r="BN158" s="279"/>
      <c r="BO158" s="279"/>
      <c r="BP158" s="279"/>
      <c r="BQ158" s="279"/>
      <c r="BR158" s="279"/>
      <c r="BS158" s="279"/>
      <c r="BT158" s="9"/>
    </row>
    <row r="159" spans="1:72" s="10" customFormat="1" ht="18" hidden="1" customHeight="1" outlineLevel="2" x14ac:dyDescent="0.25">
      <c r="A159" s="121" t="s">
        <v>565</v>
      </c>
      <c r="B159" s="118" t="s">
        <v>563</v>
      </c>
      <c r="C159" s="115"/>
      <c r="D159" s="9"/>
      <c r="E159" s="9"/>
      <c r="F159" s="9"/>
      <c r="G159" s="9"/>
      <c r="H159" s="287"/>
      <c r="I159" s="287"/>
      <c r="J159" s="9"/>
      <c r="K159" s="287"/>
      <c r="L159" s="287"/>
      <c r="M159" s="287"/>
      <c r="N159" s="287"/>
      <c r="O159" s="306"/>
      <c r="P159" s="307"/>
      <c r="Q159" s="279"/>
      <c r="R159" s="279"/>
      <c r="S159" s="279"/>
      <c r="T159" s="279"/>
      <c r="U159" s="279"/>
      <c r="V159" s="279"/>
      <c r="W159" s="279"/>
      <c r="X159" s="279"/>
      <c r="Y159" s="279"/>
      <c r="Z159" s="279"/>
      <c r="AA159" s="279"/>
      <c r="AB159" s="279"/>
      <c r="AC159" s="279"/>
      <c r="AD159" s="279"/>
      <c r="AE159" s="279"/>
      <c r="AF159" s="279"/>
      <c r="AG159" s="279"/>
      <c r="AH159" s="279"/>
      <c r="AI159" s="279"/>
      <c r="AJ159" s="279"/>
      <c r="AK159" s="279"/>
      <c r="AL159" s="279"/>
      <c r="AM159" s="279"/>
      <c r="AN159" s="279"/>
      <c r="AO159" s="279"/>
      <c r="AP159" s="279"/>
      <c r="AQ159" s="279"/>
      <c r="AR159" s="279"/>
      <c r="AS159" s="279"/>
      <c r="AT159" s="279"/>
      <c r="AU159" s="279"/>
      <c r="AV159" s="279"/>
      <c r="AW159" s="279"/>
      <c r="AX159" s="279"/>
      <c r="AY159" s="279"/>
      <c r="AZ159" s="279"/>
      <c r="BA159" s="279"/>
      <c r="BB159" s="279"/>
      <c r="BC159" s="279"/>
      <c r="BD159" s="279"/>
      <c r="BE159" s="279"/>
      <c r="BF159" s="279"/>
      <c r="BG159" s="279"/>
      <c r="BH159" s="279"/>
      <c r="BI159" s="279"/>
      <c r="BJ159" s="279"/>
      <c r="BK159" s="279"/>
      <c r="BL159" s="279"/>
      <c r="BM159" s="279"/>
      <c r="BN159" s="279"/>
      <c r="BO159" s="279"/>
      <c r="BP159" s="279"/>
      <c r="BQ159" s="279"/>
      <c r="BR159" s="279"/>
      <c r="BS159" s="279"/>
      <c r="BT159" s="9"/>
    </row>
    <row r="160" spans="1:72" s="10" customFormat="1" ht="10.5" hidden="1" customHeight="1" outlineLevel="2" x14ac:dyDescent="0.25">
      <c r="A160" s="121" t="s">
        <v>565</v>
      </c>
      <c r="B160" s="118" t="s">
        <v>530</v>
      </c>
      <c r="C160" s="115"/>
      <c r="D160" s="9"/>
      <c r="E160" s="9"/>
      <c r="F160" s="9"/>
      <c r="G160" s="9"/>
      <c r="H160" s="287"/>
      <c r="I160" s="287"/>
      <c r="J160" s="9"/>
      <c r="K160" s="287"/>
      <c r="L160" s="287"/>
      <c r="M160" s="287"/>
      <c r="N160" s="287"/>
      <c r="O160" s="306"/>
      <c r="P160" s="307"/>
      <c r="Q160" s="279"/>
      <c r="R160" s="279"/>
      <c r="S160" s="279"/>
      <c r="T160" s="279"/>
      <c r="U160" s="279"/>
      <c r="V160" s="279"/>
      <c r="W160" s="279"/>
      <c r="X160" s="279"/>
      <c r="Y160" s="279"/>
      <c r="Z160" s="279"/>
      <c r="AA160" s="279"/>
      <c r="AB160" s="279"/>
      <c r="AC160" s="279"/>
      <c r="AD160" s="279"/>
      <c r="AE160" s="279"/>
      <c r="AF160" s="279"/>
      <c r="AG160" s="279"/>
      <c r="AH160" s="279"/>
      <c r="AI160" s="279"/>
      <c r="AJ160" s="279"/>
      <c r="AK160" s="279"/>
      <c r="AL160" s="279"/>
      <c r="AM160" s="279"/>
      <c r="AN160" s="279"/>
      <c r="AO160" s="279"/>
      <c r="AP160" s="279"/>
      <c r="AQ160" s="279"/>
      <c r="AR160" s="279"/>
      <c r="AS160" s="279"/>
      <c r="AT160" s="279"/>
      <c r="AU160" s="279"/>
      <c r="AV160" s="279"/>
      <c r="AW160" s="279"/>
      <c r="AX160" s="279"/>
      <c r="AY160" s="279"/>
      <c r="AZ160" s="279"/>
      <c r="BA160" s="279"/>
      <c r="BB160" s="279"/>
      <c r="BC160" s="279"/>
      <c r="BD160" s="279"/>
      <c r="BE160" s="279"/>
      <c r="BF160" s="279"/>
      <c r="BG160" s="279"/>
      <c r="BH160" s="279"/>
      <c r="BI160" s="279"/>
      <c r="BJ160" s="279"/>
      <c r="BK160" s="279"/>
      <c r="BL160" s="279"/>
      <c r="BM160" s="279"/>
      <c r="BN160" s="279"/>
      <c r="BO160" s="279"/>
      <c r="BP160" s="279"/>
      <c r="BQ160" s="279"/>
      <c r="BR160" s="279"/>
      <c r="BS160" s="279"/>
      <c r="BT160" s="9"/>
    </row>
    <row r="161" spans="1:72" s="10" customFormat="1" ht="10.5" hidden="1" customHeight="1" outlineLevel="2" x14ac:dyDescent="0.25">
      <c r="A161" s="121" t="s">
        <v>565</v>
      </c>
      <c r="B161" s="118" t="s">
        <v>530</v>
      </c>
      <c r="C161" s="115"/>
      <c r="D161" s="9"/>
      <c r="E161" s="9"/>
      <c r="F161" s="9"/>
      <c r="G161" s="9"/>
      <c r="H161" s="287"/>
      <c r="I161" s="287"/>
      <c r="J161" s="9"/>
      <c r="K161" s="287"/>
      <c r="L161" s="287"/>
      <c r="M161" s="287"/>
      <c r="N161" s="287"/>
      <c r="O161" s="306"/>
      <c r="P161" s="307"/>
      <c r="Q161" s="279"/>
      <c r="R161" s="279"/>
      <c r="S161" s="279"/>
      <c r="T161" s="279"/>
      <c r="U161" s="279"/>
      <c r="V161" s="279"/>
      <c r="W161" s="279"/>
      <c r="X161" s="279"/>
      <c r="Y161" s="279"/>
      <c r="Z161" s="279"/>
      <c r="AA161" s="279"/>
      <c r="AB161" s="279"/>
      <c r="AC161" s="279"/>
      <c r="AD161" s="279"/>
      <c r="AE161" s="279"/>
      <c r="AF161" s="279"/>
      <c r="AG161" s="279"/>
      <c r="AH161" s="279"/>
      <c r="AI161" s="279"/>
      <c r="AJ161" s="279"/>
      <c r="AK161" s="279"/>
      <c r="AL161" s="279"/>
      <c r="AM161" s="279"/>
      <c r="AN161" s="279"/>
      <c r="AO161" s="279"/>
      <c r="AP161" s="279"/>
      <c r="AQ161" s="279"/>
      <c r="AR161" s="279"/>
      <c r="AS161" s="279"/>
      <c r="AT161" s="279"/>
      <c r="AU161" s="279"/>
      <c r="AV161" s="279"/>
      <c r="AW161" s="279"/>
      <c r="AX161" s="279"/>
      <c r="AY161" s="279"/>
      <c r="AZ161" s="279"/>
      <c r="BA161" s="279"/>
      <c r="BB161" s="279"/>
      <c r="BC161" s="279"/>
      <c r="BD161" s="279"/>
      <c r="BE161" s="279"/>
      <c r="BF161" s="279"/>
      <c r="BG161" s="279"/>
      <c r="BH161" s="279"/>
      <c r="BI161" s="279"/>
      <c r="BJ161" s="279"/>
      <c r="BK161" s="279"/>
      <c r="BL161" s="279"/>
      <c r="BM161" s="279"/>
      <c r="BN161" s="279"/>
      <c r="BO161" s="279"/>
      <c r="BP161" s="279"/>
      <c r="BQ161" s="279"/>
      <c r="BR161" s="279"/>
      <c r="BS161" s="279"/>
      <c r="BT161" s="9"/>
    </row>
    <row r="162" spans="1:72" s="10" customFormat="1" ht="10.5" hidden="1" customHeight="1" outlineLevel="2" x14ac:dyDescent="0.25">
      <c r="A162" s="121" t="s">
        <v>531</v>
      </c>
      <c r="B162" s="118" t="s">
        <v>531</v>
      </c>
      <c r="C162" s="115"/>
      <c r="D162" s="9"/>
      <c r="E162" s="9"/>
      <c r="F162" s="9"/>
      <c r="G162" s="9"/>
      <c r="H162" s="287"/>
      <c r="I162" s="287"/>
      <c r="J162" s="9"/>
      <c r="K162" s="287"/>
      <c r="L162" s="287"/>
      <c r="M162" s="287"/>
      <c r="N162" s="287"/>
      <c r="O162" s="306"/>
      <c r="P162" s="307"/>
      <c r="Q162" s="279"/>
      <c r="R162" s="279"/>
      <c r="S162" s="279"/>
      <c r="T162" s="279"/>
      <c r="U162" s="279"/>
      <c r="V162" s="279"/>
      <c r="W162" s="279"/>
      <c r="X162" s="279"/>
      <c r="Y162" s="279"/>
      <c r="Z162" s="279"/>
      <c r="AA162" s="279"/>
      <c r="AB162" s="279"/>
      <c r="AC162" s="279"/>
      <c r="AD162" s="279"/>
      <c r="AE162" s="279"/>
      <c r="AF162" s="279"/>
      <c r="AG162" s="279"/>
      <c r="AH162" s="279"/>
      <c r="AI162" s="279"/>
      <c r="AJ162" s="279"/>
      <c r="AK162" s="279"/>
      <c r="AL162" s="279"/>
      <c r="AM162" s="279"/>
      <c r="AN162" s="279"/>
      <c r="AO162" s="279"/>
      <c r="AP162" s="279"/>
      <c r="AQ162" s="279"/>
      <c r="AR162" s="279"/>
      <c r="AS162" s="279"/>
      <c r="AT162" s="279"/>
      <c r="AU162" s="279"/>
      <c r="AV162" s="279"/>
      <c r="AW162" s="279"/>
      <c r="AX162" s="279"/>
      <c r="AY162" s="279"/>
      <c r="AZ162" s="279"/>
      <c r="BA162" s="279"/>
      <c r="BB162" s="279"/>
      <c r="BC162" s="279"/>
      <c r="BD162" s="279"/>
      <c r="BE162" s="279"/>
      <c r="BF162" s="279"/>
      <c r="BG162" s="279"/>
      <c r="BH162" s="279"/>
      <c r="BI162" s="279"/>
      <c r="BJ162" s="279"/>
      <c r="BK162" s="279"/>
      <c r="BL162" s="279"/>
      <c r="BM162" s="279"/>
      <c r="BN162" s="279"/>
      <c r="BO162" s="279"/>
      <c r="BP162" s="279"/>
      <c r="BQ162" s="279"/>
      <c r="BR162" s="279"/>
      <c r="BS162" s="279"/>
      <c r="BT162" s="9"/>
    </row>
    <row r="163" spans="1:72" s="132" customFormat="1" ht="10.5" collapsed="1" x14ac:dyDescent="0.25">
      <c r="A163" s="129" t="s">
        <v>591</v>
      </c>
      <c r="B163" s="130" t="s">
        <v>566</v>
      </c>
      <c r="C163" s="161" t="s">
        <v>1281</v>
      </c>
      <c r="D163" s="9"/>
      <c r="E163" s="131"/>
      <c r="F163" s="131"/>
      <c r="G163" s="131"/>
      <c r="H163" s="251">
        <f>H164+H169+H173+H177</f>
        <v>90.618371452039995</v>
      </c>
      <c r="I163" s="251">
        <f t="shared" ref="I163:BS163" si="341">I164+I169+I173+I177</f>
        <v>86.870986000000002</v>
      </c>
      <c r="J163" s="131">
        <f t="shared" si="341"/>
        <v>44075</v>
      </c>
      <c r="K163" s="251">
        <f t="shared" si="341"/>
        <v>0</v>
      </c>
      <c r="L163" s="251">
        <f t="shared" si="341"/>
        <v>0</v>
      </c>
      <c r="M163" s="251"/>
      <c r="N163" s="251">
        <f t="shared" si="341"/>
        <v>0</v>
      </c>
      <c r="O163" s="566">
        <f t="shared" si="341"/>
        <v>0</v>
      </c>
      <c r="P163" s="567"/>
      <c r="Q163" s="253">
        <f t="shared" si="341"/>
        <v>90.618371452039995</v>
      </c>
      <c r="R163" s="253">
        <f t="shared" si="341"/>
        <v>0</v>
      </c>
      <c r="S163" s="253">
        <f t="shared" si="341"/>
        <v>0</v>
      </c>
      <c r="T163" s="253">
        <f t="shared" si="341"/>
        <v>0</v>
      </c>
      <c r="U163" s="253">
        <f t="shared" si="341"/>
        <v>0</v>
      </c>
      <c r="V163" s="253">
        <f t="shared" si="341"/>
        <v>0</v>
      </c>
      <c r="W163" s="253">
        <f t="shared" si="341"/>
        <v>0</v>
      </c>
      <c r="X163" s="253">
        <f t="shared" si="341"/>
        <v>0</v>
      </c>
      <c r="Y163" s="253">
        <f t="shared" si="341"/>
        <v>0</v>
      </c>
      <c r="Z163" s="253">
        <f t="shared" si="341"/>
        <v>0</v>
      </c>
      <c r="AA163" s="253">
        <f t="shared" si="341"/>
        <v>0</v>
      </c>
      <c r="AB163" s="253">
        <f t="shared" si="341"/>
        <v>0</v>
      </c>
      <c r="AC163" s="253">
        <f t="shared" si="341"/>
        <v>0</v>
      </c>
      <c r="AD163" s="253">
        <f t="shared" si="341"/>
        <v>0</v>
      </c>
      <c r="AE163" s="253">
        <f t="shared" si="341"/>
        <v>0</v>
      </c>
      <c r="AF163" s="253">
        <f t="shared" si="341"/>
        <v>4</v>
      </c>
      <c r="AG163" s="253">
        <f t="shared" si="341"/>
        <v>0</v>
      </c>
      <c r="AH163" s="253">
        <f t="shared" si="341"/>
        <v>0</v>
      </c>
      <c r="AI163" s="253">
        <f t="shared" si="341"/>
        <v>0</v>
      </c>
      <c r="AJ163" s="253">
        <f t="shared" si="341"/>
        <v>4</v>
      </c>
      <c r="AK163" s="253">
        <f t="shared" si="341"/>
        <v>0</v>
      </c>
      <c r="AL163" s="253">
        <f t="shared" si="341"/>
        <v>0</v>
      </c>
      <c r="AM163" s="253">
        <f t="shared" si="341"/>
        <v>0</v>
      </c>
      <c r="AN163" s="253">
        <f t="shared" si="341"/>
        <v>0</v>
      </c>
      <c r="AO163" s="253">
        <f t="shared" si="341"/>
        <v>0</v>
      </c>
      <c r="AP163" s="253">
        <f t="shared" si="341"/>
        <v>26.309011452039996</v>
      </c>
      <c r="AQ163" s="253">
        <f t="shared" si="341"/>
        <v>0</v>
      </c>
      <c r="AR163" s="253">
        <f t="shared" si="341"/>
        <v>0</v>
      </c>
      <c r="AS163" s="253">
        <f t="shared" si="341"/>
        <v>19.309359999999998</v>
      </c>
      <c r="AT163" s="253">
        <f t="shared" si="341"/>
        <v>6.9996514520400002</v>
      </c>
      <c r="AU163" s="253">
        <f t="shared" si="341"/>
        <v>0</v>
      </c>
      <c r="AV163" s="253">
        <f t="shared" si="341"/>
        <v>0</v>
      </c>
      <c r="AW163" s="253">
        <f t="shared" si="341"/>
        <v>0</v>
      </c>
      <c r="AX163" s="253">
        <f t="shared" si="341"/>
        <v>0</v>
      </c>
      <c r="AY163" s="253">
        <f t="shared" si="341"/>
        <v>0</v>
      </c>
      <c r="AZ163" s="253">
        <f t="shared" si="341"/>
        <v>60.309359999999998</v>
      </c>
      <c r="BA163" s="253">
        <f t="shared" si="341"/>
        <v>0</v>
      </c>
      <c r="BB163" s="253">
        <f t="shared" si="341"/>
        <v>0</v>
      </c>
      <c r="BC163" s="253">
        <f t="shared" si="341"/>
        <v>60.309359999999998</v>
      </c>
      <c r="BD163" s="253">
        <f t="shared" si="341"/>
        <v>0</v>
      </c>
      <c r="BE163" s="253">
        <f t="shared" si="341"/>
        <v>0</v>
      </c>
      <c r="BF163" s="253">
        <f t="shared" si="341"/>
        <v>0</v>
      </c>
      <c r="BG163" s="253">
        <f t="shared" si="341"/>
        <v>0</v>
      </c>
      <c r="BH163" s="253">
        <f t="shared" si="341"/>
        <v>0</v>
      </c>
      <c r="BI163" s="253">
        <f t="shared" si="341"/>
        <v>0</v>
      </c>
      <c r="BJ163" s="253">
        <f t="shared" si="341"/>
        <v>90.618371452039995</v>
      </c>
      <c r="BK163" s="253">
        <f t="shared" si="341"/>
        <v>0</v>
      </c>
      <c r="BL163" s="253">
        <f t="shared" si="341"/>
        <v>0</v>
      </c>
      <c r="BM163" s="253">
        <f t="shared" si="341"/>
        <v>79.618719999999996</v>
      </c>
      <c r="BN163" s="253">
        <f t="shared" si="341"/>
        <v>10.99965145204</v>
      </c>
      <c r="BO163" s="253">
        <f t="shared" si="341"/>
        <v>0</v>
      </c>
      <c r="BP163" s="253">
        <f t="shared" si="341"/>
        <v>0</v>
      </c>
      <c r="BQ163" s="253">
        <f t="shared" si="341"/>
        <v>0</v>
      </c>
      <c r="BR163" s="253">
        <f t="shared" si="341"/>
        <v>0</v>
      </c>
      <c r="BS163" s="253">
        <f t="shared" si="341"/>
        <v>0</v>
      </c>
      <c r="BT163" s="131"/>
    </row>
    <row r="164" spans="1:72" s="137" customFormat="1" ht="27" customHeight="1" x14ac:dyDescent="0.25">
      <c r="A164" s="133" t="s">
        <v>592</v>
      </c>
      <c r="B164" s="134" t="s">
        <v>567</v>
      </c>
      <c r="C164" s="135" t="s">
        <v>1281</v>
      </c>
      <c r="D164" s="9"/>
      <c r="E164" s="136"/>
      <c r="F164" s="136"/>
      <c r="G164" s="136"/>
      <c r="H164" s="288">
        <f>SUM(H165:H168)</f>
        <v>9.9996514520400002</v>
      </c>
      <c r="I164" s="288">
        <f t="shared" ref="I164:BS164" si="342">SUM(I165:I168)</f>
        <v>9.3529859999999996</v>
      </c>
      <c r="J164" s="136">
        <f t="shared" si="342"/>
        <v>0</v>
      </c>
      <c r="K164" s="288">
        <f t="shared" si="342"/>
        <v>0</v>
      </c>
      <c r="L164" s="288">
        <f t="shared" si="342"/>
        <v>0</v>
      </c>
      <c r="M164" s="288"/>
      <c r="N164" s="288">
        <f t="shared" si="342"/>
        <v>0</v>
      </c>
      <c r="O164" s="564">
        <f t="shared" si="342"/>
        <v>0</v>
      </c>
      <c r="P164" s="565"/>
      <c r="Q164" s="143">
        <f t="shared" si="342"/>
        <v>9.9996514520400002</v>
      </c>
      <c r="R164" s="143">
        <f t="shared" si="342"/>
        <v>0</v>
      </c>
      <c r="S164" s="143">
        <f t="shared" si="342"/>
        <v>0</v>
      </c>
      <c r="T164" s="143">
        <f t="shared" si="342"/>
        <v>0</v>
      </c>
      <c r="U164" s="143">
        <f t="shared" si="342"/>
        <v>0</v>
      </c>
      <c r="V164" s="143">
        <f t="shared" si="342"/>
        <v>0</v>
      </c>
      <c r="W164" s="143">
        <f t="shared" si="342"/>
        <v>0</v>
      </c>
      <c r="X164" s="143">
        <f t="shared" si="342"/>
        <v>0</v>
      </c>
      <c r="Y164" s="143">
        <f t="shared" si="342"/>
        <v>0</v>
      </c>
      <c r="Z164" s="143">
        <f t="shared" si="342"/>
        <v>0</v>
      </c>
      <c r="AA164" s="143">
        <f t="shared" si="342"/>
        <v>0</v>
      </c>
      <c r="AB164" s="143">
        <f t="shared" si="342"/>
        <v>0</v>
      </c>
      <c r="AC164" s="143">
        <f t="shared" si="342"/>
        <v>0</v>
      </c>
      <c r="AD164" s="143">
        <f t="shared" si="342"/>
        <v>0</v>
      </c>
      <c r="AE164" s="143">
        <f t="shared" si="342"/>
        <v>0</v>
      </c>
      <c r="AF164" s="143">
        <f t="shared" si="342"/>
        <v>3</v>
      </c>
      <c r="AG164" s="143">
        <f t="shared" si="342"/>
        <v>0</v>
      </c>
      <c r="AH164" s="143">
        <f t="shared" si="342"/>
        <v>0</v>
      </c>
      <c r="AI164" s="143">
        <f t="shared" si="342"/>
        <v>0</v>
      </c>
      <c r="AJ164" s="143">
        <f t="shared" si="342"/>
        <v>3</v>
      </c>
      <c r="AK164" s="143">
        <f t="shared" si="342"/>
        <v>0</v>
      </c>
      <c r="AL164" s="143">
        <f t="shared" si="342"/>
        <v>0</v>
      </c>
      <c r="AM164" s="143">
        <f t="shared" si="342"/>
        <v>0</v>
      </c>
      <c r="AN164" s="143">
        <f t="shared" si="342"/>
        <v>0</v>
      </c>
      <c r="AO164" s="143">
        <f t="shared" si="342"/>
        <v>0</v>
      </c>
      <c r="AP164" s="143">
        <f t="shared" si="342"/>
        <v>6.9996514520400002</v>
      </c>
      <c r="AQ164" s="143">
        <f t="shared" si="342"/>
        <v>0</v>
      </c>
      <c r="AR164" s="143">
        <f t="shared" si="342"/>
        <v>0</v>
      </c>
      <c r="AS164" s="143">
        <f t="shared" si="342"/>
        <v>0</v>
      </c>
      <c r="AT164" s="143">
        <f t="shared" si="342"/>
        <v>6.9996514520400002</v>
      </c>
      <c r="AU164" s="143">
        <f t="shared" si="342"/>
        <v>0</v>
      </c>
      <c r="AV164" s="143">
        <f t="shared" si="342"/>
        <v>0</v>
      </c>
      <c r="AW164" s="143">
        <f t="shared" si="342"/>
        <v>0</v>
      </c>
      <c r="AX164" s="143">
        <f t="shared" si="342"/>
        <v>0</v>
      </c>
      <c r="AY164" s="143">
        <f t="shared" si="342"/>
        <v>0</v>
      </c>
      <c r="AZ164" s="143">
        <f t="shared" si="342"/>
        <v>0</v>
      </c>
      <c r="BA164" s="143">
        <f t="shared" si="342"/>
        <v>0</v>
      </c>
      <c r="BB164" s="143">
        <f t="shared" si="342"/>
        <v>0</v>
      </c>
      <c r="BC164" s="143">
        <f t="shared" si="342"/>
        <v>0</v>
      </c>
      <c r="BD164" s="143">
        <f t="shared" si="342"/>
        <v>0</v>
      </c>
      <c r="BE164" s="143">
        <f t="shared" si="342"/>
        <v>0</v>
      </c>
      <c r="BF164" s="143">
        <f t="shared" si="342"/>
        <v>0</v>
      </c>
      <c r="BG164" s="143">
        <f t="shared" si="342"/>
        <v>0</v>
      </c>
      <c r="BH164" s="143">
        <f t="shared" si="342"/>
        <v>0</v>
      </c>
      <c r="BI164" s="143">
        <f t="shared" si="342"/>
        <v>0</v>
      </c>
      <c r="BJ164" s="143">
        <f t="shared" si="342"/>
        <v>9.9996514520400002</v>
      </c>
      <c r="BK164" s="143">
        <f t="shared" si="342"/>
        <v>0</v>
      </c>
      <c r="BL164" s="143">
        <f t="shared" si="342"/>
        <v>0</v>
      </c>
      <c r="BM164" s="143">
        <f t="shared" si="342"/>
        <v>0</v>
      </c>
      <c r="BN164" s="143">
        <f t="shared" si="342"/>
        <v>9.9996514520400002</v>
      </c>
      <c r="BO164" s="143">
        <f t="shared" si="342"/>
        <v>0</v>
      </c>
      <c r="BP164" s="143">
        <f t="shared" si="342"/>
        <v>0</v>
      </c>
      <c r="BQ164" s="143">
        <f t="shared" si="342"/>
        <v>0</v>
      </c>
      <c r="BR164" s="143">
        <f t="shared" si="342"/>
        <v>0</v>
      </c>
      <c r="BS164" s="143">
        <f t="shared" si="342"/>
        <v>0</v>
      </c>
      <c r="BT164" s="136"/>
    </row>
    <row r="165" spans="1:72" s="10" customFormat="1" ht="15.75" customHeight="1" x14ac:dyDescent="0.25">
      <c r="A165" s="123" t="s">
        <v>1291</v>
      </c>
      <c r="B165" s="118" t="s">
        <v>627</v>
      </c>
      <c r="C165" s="242" t="s">
        <v>1298</v>
      </c>
      <c r="D165" s="9"/>
      <c r="E165" s="9">
        <f>Мероприятия!F8</f>
        <v>2020</v>
      </c>
      <c r="F165" s="9">
        <f>Мероприятия!G8</f>
        <v>2021</v>
      </c>
      <c r="G165" s="9"/>
      <c r="H165" s="517">
        <f>Мероприятия!J14</f>
        <v>3.3874535537399999</v>
      </c>
      <c r="I165" s="517">
        <f>Мероприятия!H14</f>
        <v>3.1683910000000002</v>
      </c>
      <c r="J165" s="250" t="str">
        <f>Мероприятия!I14</f>
        <v>1 кв. 2018</v>
      </c>
      <c r="K165" s="287"/>
      <c r="L165" s="287"/>
      <c r="M165" s="287"/>
      <c r="N165" s="287"/>
      <c r="O165" s="558"/>
      <c r="P165" s="559"/>
      <c r="Q165" s="279">
        <f t="shared" ref="Q165:Q167" si="343">H165</f>
        <v>3.3874535537399999</v>
      </c>
      <c r="R165" s="279"/>
      <c r="S165" s="279"/>
      <c r="T165" s="279"/>
      <c r="U165" s="279"/>
      <c r="V165" s="302"/>
      <c r="W165" s="279"/>
      <c r="X165" s="279"/>
      <c r="Y165" s="279"/>
      <c r="Z165" s="279"/>
      <c r="AA165" s="279"/>
      <c r="AB165" s="279"/>
      <c r="AC165" s="279"/>
      <c r="AD165" s="279"/>
      <c r="AE165" s="279"/>
      <c r="AF165" s="279">
        <f>Мероприятия!K14</f>
        <v>1</v>
      </c>
      <c r="AG165" s="279"/>
      <c r="AH165" s="279"/>
      <c r="AI165" s="279"/>
      <c r="AJ165" s="279">
        <f>AF165</f>
        <v>1</v>
      </c>
      <c r="AK165" s="279"/>
      <c r="AL165" s="279"/>
      <c r="AM165" s="279"/>
      <c r="AN165" s="279"/>
      <c r="AO165" s="279"/>
      <c r="AP165" s="279">
        <f>Мероприятия!L14</f>
        <v>2.3874535537399999</v>
      </c>
      <c r="AQ165" s="279"/>
      <c r="AR165" s="279"/>
      <c r="AS165" s="279"/>
      <c r="AT165" s="279">
        <f>AP165</f>
        <v>2.3874535537399999</v>
      </c>
      <c r="AU165" s="279">
        <f t="shared" ref="AU165:AU167" si="344">SUM(AV165:AY165)</f>
        <v>0</v>
      </c>
      <c r="AV165" s="279"/>
      <c r="AW165" s="279"/>
      <c r="AX165" s="279"/>
      <c r="AY165" s="279"/>
      <c r="AZ165" s="279">
        <f t="shared" ref="AZ165:AZ167" si="345">SUM(BA165:BD165)</f>
        <v>0</v>
      </c>
      <c r="BA165" s="279"/>
      <c r="BB165" s="279"/>
      <c r="BC165" s="279"/>
      <c r="BD165" s="279"/>
      <c r="BE165" s="279">
        <f t="shared" ref="BE165:BE167" si="346">SUM(BF165:BI165)</f>
        <v>0</v>
      </c>
      <c r="BF165" s="279"/>
      <c r="BG165" s="279"/>
      <c r="BH165" s="279"/>
      <c r="BI165" s="279"/>
      <c r="BJ165" s="279">
        <f t="shared" ref="BJ165:BJ167" si="347">AF165+AP165+AZ165</f>
        <v>3.3874535537399999</v>
      </c>
      <c r="BK165" s="279">
        <f t="shared" ref="BK165:BK167" si="348">AG165+AQ165+BA165</f>
        <v>0</v>
      </c>
      <c r="BL165" s="279">
        <f t="shared" ref="BL165:BL167" si="349">AH165+AR165+BB165</f>
        <v>0</v>
      </c>
      <c r="BM165" s="279">
        <f t="shared" ref="BM165:BM167" si="350">AI165+AS165+BC165</f>
        <v>0</v>
      </c>
      <c r="BN165" s="279">
        <f t="shared" ref="BN165:BN167" si="351">AJ165+AT165+BD165</f>
        <v>3.3874535537399999</v>
      </c>
      <c r="BO165" s="279">
        <f t="shared" ref="BO165:BO167" si="352">AK165+AU165+BE165</f>
        <v>0</v>
      </c>
      <c r="BP165" s="279">
        <f t="shared" ref="BP165:BP167" si="353">AL165+AV165+BF165</f>
        <v>0</v>
      </c>
      <c r="BQ165" s="279">
        <f t="shared" ref="BQ165:BQ167" si="354">AM165+AW165+BG165</f>
        <v>0</v>
      </c>
      <c r="BR165" s="279">
        <f t="shared" ref="BR165:BR167" si="355">AN165+AX165+BH165</f>
        <v>0</v>
      </c>
      <c r="BS165" s="279">
        <f t="shared" ref="BS165:BS167" si="356">AO165+AY165+BI165</f>
        <v>0</v>
      </c>
      <c r="BT165" s="9"/>
    </row>
    <row r="166" spans="1:72" s="10" customFormat="1" ht="15.75" customHeight="1" x14ac:dyDescent="0.25">
      <c r="A166" s="123" t="s">
        <v>1292</v>
      </c>
      <c r="B166" s="118" t="s">
        <v>628</v>
      </c>
      <c r="C166" s="242" t="s">
        <v>1299</v>
      </c>
      <c r="D166" s="9"/>
      <c r="E166" s="9">
        <f>Мероприятия!F9</f>
        <v>2020</v>
      </c>
      <c r="F166" s="9">
        <f>Мероприятия!G9</f>
        <v>2021</v>
      </c>
      <c r="G166" s="9"/>
      <c r="H166" s="517">
        <f>Мероприятия!J15</f>
        <v>3.2247443445599999</v>
      </c>
      <c r="I166" s="517">
        <f>Мероприятия!H15</f>
        <v>3.0162040000000001</v>
      </c>
      <c r="J166" s="250" t="str">
        <f>Мероприятия!I15</f>
        <v>1 кв. 2018</v>
      </c>
      <c r="K166" s="287"/>
      <c r="L166" s="287"/>
      <c r="M166" s="287"/>
      <c r="N166" s="287"/>
      <c r="O166" s="558"/>
      <c r="P166" s="559"/>
      <c r="Q166" s="279">
        <f t="shared" si="343"/>
        <v>3.2247443445599999</v>
      </c>
      <c r="R166" s="279"/>
      <c r="S166" s="279"/>
      <c r="T166" s="279"/>
      <c r="U166" s="279"/>
      <c r="V166" s="302"/>
      <c r="W166" s="279"/>
      <c r="X166" s="279"/>
      <c r="Y166" s="279"/>
      <c r="Z166" s="279"/>
      <c r="AA166" s="279"/>
      <c r="AB166" s="279"/>
      <c r="AC166" s="279"/>
      <c r="AD166" s="279"/>
      <c r="AE166" s="279"/>
      <c r="AF166" s="279">
        <f>Мероприятия!K15</f>
        <v>1</v>
      </c>
      <c r="AG166" s="279"/>
      <c r="AH166" s="279"/>
      <c r="AI166" s="279"/>
      <c r="AJ166" s="279">
        <f t="shared" ref="AJ166:AJ167" si="357">AF166</f>
        <v>1</v>
      </c>
      <c r="AK166" s="279"/>
      <c r="AL166" s="279"/>
      <c r="AM166" s="279"/>
      <c r="AN166" s="279"/>
      <c r="AO166" s="279"/>
      <c r="AP166" s="279">
        <f>Мероприятия!L15</f>
        <v>2.2247443445599999</v>
      </c>
      <c r="AQ166" s="279"/>
      <c r="AR166" s="279"/>
      <c r="AS166" s="279"/>
      <c r="AT166" s="279">
        <f>AP166</f>
        <v>2.2247443445599999</v>
      </c>
      <c r="AU166" s="279">
        <f t="shared" si="344"/>
        <v>0</v>
      </c>
      <c r="AV166" s="279"/>
      <c r="AW166" s="279"/>
      <c r="AX166" s="279"/>
      <c r="AY166" s="279"/>
      <c r="AZ166" s="279">
        <f t="shared" si="345"/>
        <v>0</v>
      </c>
      <c r="BA166" s="279"/>
      <c r="BB166" s="279"/>
      <c r="BC166" s="279"/>
      <c r="BD166" s="279"/>
      <c r="BE166" s="279">
        <f t="shared" si="346"/>
        <v>0</v>
      </c>
      <c r="BF166" s="279"/>
      <c r="BG166" s="279"/>
      <c r="BH166" s="279"/>
      <c r="BI166" s="279"/>
      <c r="BJ166" s="279">
        <f t="shared" si="347"/>
        <v>3.2247443445599999</v>
      </c>
      <c r="BK166" s="279">
        <f t="shared" si="348"/>
        <v>0</v>
      </c>
      <c r="BL166" s="279">
        <f t="shared" si="349"/>
        <v>0</v>
      </c>
      <c r="BM166" s="279">
        <f t="shared" si="350"/>
        <v>0</v>
      </c>
      <c r="BN166" s="279">
        <f t="shared" si="351"/>
        <v>3.2247443445599999</v>
      </c>
      <c r="BO166" s="279">
        <f t="shared" si="352"/>
        <v>0</v>
      </c>
      <c r="BP166" s="279">
        <f t="shared" si="353"/>
        <v>0</v>
      </c>
      <c r="BQ166" s="279">
        <f t="shared" si="354"/>
        <v>0</v>
      </c>
      <c r="BR166" s="279">
        <f t="shared" si="355"/>
        <v>0</v>
      </c>
      <c r="BS166" s="279">
        <f t="shared" si="356"/>
        <v>0</v>
      </c>
      <c r="BT166" s="9"/>
    </row>
    <row r="167" spans="1:72" s="10" customFormat="1" ht="15.75" customHeight="1" x14ac:dyDescent="0.25">
      <c r="A167" s="123" t="s">
        <v>1293</v>
      </c>
      <c r="B167" s="118" t="s">
        <v>629</v>
      </c>
      <c r="C167" s="242" t="s">
        <v>1300</v>
      </c>
      <c r="D167" s="9"/>
      <c r="E167" s="9">
        <f>Мероприятия!F10</f>
        <v>2020</v>
      </c>
      <c r="F167" s="9">
        <f>Мероприятия!G10</f>
        <v>2021</v>
      </c>
      <c r="G167" s="9"/>
      <c r="H167" s="517">
        <f>Мероприятия!J16</f>
        <v>3.3874535537399999</v>
      </c>
      <c r="I167" s="517">
        <f>Мероприятия!H16</f>
        <v>3.1683910000000002</v>
      </c>
      <c r="J167" s="250" t="str">
        <f>Мероприятия!I16</f>
        <v>1 кв. 2018</v>
      </c>
      <c r="K167" s="287"/>
      <c r="L167" s="287"/>
      <c r="M167" s="287"/>
      <c r="N167" s="287"/>
      <c r="O167" s="558"/>
      <c r="P167" s="559"/>
      <c r="Q167" s="279">
        <f t="shared" si="343"/>
        <v>3.3874535537399999</v>
      </c>
      <c r="R167" s="279"/>
      <c r="S167" s="279"/>
      <c r="T167" s="279"/>
      <c r="U167" s="279"/>
      <c r="V167" s="302"/>
      <c r="W167" s="279"/>
      <c r="X167" s="279"/>
      <c r="Y167" s="279"/>
      <c r="Z167" s="279"/>
      <c r="AA167" s="279"/>
      <c r="AB167" s="279"/>
      <c r="AC167" s="279"/>
      <c r="AD167" s="279"/>
      <c r="AE167" s="279"/>
      <c r="AF167" s="279">
        <f>Мероприятия!K16</f>
        <v>1</v>
      </c>
      <c r="AG167" s="279"/>
      <c r="AH167" s="279"/>
      <c r="AI167" s="279"/>
      <c r="AJ167" s="279">
        <f t="shared" si="357"/>
        <v>1</v>
      </c>
      <c r="AK167" s="279"/>
      <c r="AL167" s="279"/>
      <c r="AM167" s="279"/>
      <c r="AN167" s="279"/>
      <c r="AO167" s="279"/>
      <c r="AP167" s="279">
        <f>Мероприятия!L16</f>
        <v>2.3874535537399999</v>
      </c>
      <c r="AQ167" s="279"/>
      <c r="AR167" s="279"/>
      <c r="AS167" s="279"/>
      <c r="AT167" s="279">
        <f>AP167</f>
        <v>2.3874535537399999</v>
      </c>
      <c r="AU167" s="279">
        <f t="shared" si="344"/>
        <v>0</v>
      </c>
      <c r="AV167" s="279"/>
      <c r="AW167" s="279"/>
      <c r="AX167" s="279"/>
      <c r="AY167" s="279"/>
      <c r="AZ167" s="279">
        <f t="shared" si="345"/>
        <v>0</v>
      </c>
      <c r="BA167" s="279"/>
      <c r="BB167" s="279"/>
      <c r="BC167" s="279"/>
      <c r="BD167" s="279"/>
      <c r="BE167" s="279">
        <f t="shared" si="346"/>
        <v>0</v>
      </c>
      <c r="BF167" s="279"/>
      <c r="BG167" s="279"/>
      <c r="BH167" s="279"/>
      <c r="BI167" s="279"/>
      <c r="BJ167" s="279">
        <f t="shared" si="347"/>
        <v>3.3874535537399999</v>
      </c>
      <c r="BK167" s="279">
        <f t="shared" si="348"/>
        <v>0</v>
      </c>
      <c r="BL167" s="279">
        <f t="shared" si="349"/>
        <v>0</v>
      </c>
      <c r="BM167" s="279">
        <f t="shared" si="350"/>
        <v>0</v>
      </c>
      <c r="BN167" s="279">
        <f t="shared" si="351"/>
        <v>3.3874535537399999</v>
      </c>
      <c r="BO167" s="279">
        <f t="shared" si="352"/>
        <v>0</v>
      </c>
      <c r="BP167" s="279">
        <f t="shared" si="353"/>
        <v>0</v>
      </c>
      <c r="BQ167" s="279">
        <f t="shared" si="354"/>
        <v>0</v>
      </c>
      <c r="BR167" s="279">
        <f t="shared" si="355"/>
        <v>0</v>
      </c>
      <c r="BS167" s="279">
        <f t="shared" si="356"/>
        <v>0</v>
      </c>
      <c r="BT167" s="9"/>
    </row>
    <row r="168" spans="1:72" s="10" customFormat="1" ht="15.75" hidden="1" customHeight="1" outlineLevel="1" x14ac:dyDescent="0.25">
      <c r="A168" s="123" t="s">
        <v>531</v>
      </c>
      <c r="B168" s="118" t="s">
        <v>531</v>
      </c>
      <c r="C168" s="116"/>
      <c r="D168" s="9"/>
      <c r="E168" s="9"/>
      <c r="F168" s="9"/>
      <c r="G168" s="9"/>
      <c r="H168" s="287"/>
      <c r="I168" s="287"/>
      <c r="J168" s="9"/>
      <c r="K168" s="287"/>
      <c r="L168" s="287"/>
      <c r="M168" s="287"/>
      <c r="N168" s="287"/>
      <c r="O168" s="306"/>
      <c r="P168" s="307"/>
      <c r="Q168" s="279"/>
      <c r="R168" s="279"/>
      <c r="S168" s="279"/>
      <c r="T168" s="279"/>
      <c r="U168" s="279"/>
      <c r="V168" s="302"/>
      <c r="W168" s="279"/>
      <c r="X168" s="279"/>
      <c r="Y168" s="279"/>
      <c r="Z168" s="279"/>
      <c r="AA168" s="279"/>
      <c r="AB168" s="279"/>
      <c r="AC168" s="279"/>
      <c r="AD168" s="279"/>
      <c r="AE168" s="279"/>
      <c r="AF168" s="279"/>
      <c r="AG168" s="279"/>
      <c r="AH168" s="279"/>
      <c r="AI168" s="279"/>
      <c r="AJ168" s="279"/>
      <c r="AK168" s="279"/>
      <c r="AL168" s="279"/>
      <c r="AM168" s="279"/>
      <c r="AN168" s="279"/>
      <c r="AO168" s="279"/>
      <c r="AP168" s="279"/>
      <c r="AQ168" s="279"/>
      <c r="AR168" s="279"/>
      <c r="AS168" s="279"/>
      <c r="AT168" s="279"/>
      <c r="AU168" s="279"/>
      <c r="AV168" s="279"/>
      <c r="AW168" s="279"/>
      <c r="AX168" s="279"/>
      <c r="AY168" s="279"/>
      <c r="AZ168" s="279"/>
      <c r="BA168" s="279"/>
      <c r="BB168" s="279"/>
      <c r="BC168" s="279"/>
      <c r="BD168" s="279"/>
      <c r="BE168" s="279"/>
      <c r="BF168" s="279"/>
      <c r="BG168" s="279"/>
      <c r="BH168" s="279"/>
      <c r="BI168" s="279"/>
      <c r="BJ168" s="279"/>
      <c r="BK168" s="279"/>
      <c r="BL168" s="279"/>
      <c r="BM168" s="279"/>
      <c r="BN168" s="279"/>
      <c r="BO168" s="279"/>
      <c r="BP168" s="279"/>
      <c r="BQ168" s="279"/>
      <c r="BR168" s="279"/>
      <c r="BS168" s="279"/>
      <c r="BT168" s="9"/>
    </row>
    <row r="169" spans="1:72" s="137" customFormat="1" ht="18" customHeight="1" collapsed="1" x14ac:dyDescent="0.25">
      <c r="A169" s="133" t="s">
        <v>593</v>
      </c>
      <c r="B169" s="134" t="s">
        <v>568</v>
      </c>
      <c r="C169" s="135" t="s">
        <v>1281</v>
      </c>
      <c r="D169" s="9"/>
      <c r="E169" s="136"/>
      <c r="F169" s="136"/>
      <c r="G169" s="136"/>
      <c r="H169" s="288"/>
      <c r="I169" s="288"/>
      <c r="J169" s="136"/>
      <c r="K169" s="288"/>
      <c r="L169" s="288"/>
      <c r="M169" s="288"/>
      <c r="N169" s="288"/>
      <c r="O169" s="308"/>
      <c r="P169" s="309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3"/>
      <c r="AU169" s="143"/>
      <c r="AV169" s="143"/>
      <c r="AW169" s="143"/>
      <c r="AX169" s="143"/>
      <c r="AY169" s="143"/>
      <c r="AZ169" s="143"/>
      <c r="BA169" s="143"/>
      <c r="BB169" s="143"/>
      <c r="BC169" s="143"/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43"/>
      <c r="BS169" s="143"/>
      <c r="BT169" s="136"/>
    </row>
    <row r="170" spans="1:72" s="10" customFormat="1" ht="10.5" hidden="1" customHeight="1" outlineLevel="1" x14ac:dyDescent="0.25">
      <c r="A170" s="123" t="s">
        <v>593</v>
      </c>
      <c r="B170" s="118" t="s">
        <v>530</v>
      </c>
      <c r="C170" s="115"/>
      <c r="D170" s="9"/>
      <c r="E170" s="9"/>
      <c r="F170" s="9"/>
      <c r="G170" s="9"/>
      <c r="H170" s="287"/>
      <c r="I170" s="287"/>
      <c r="J170" s="9"/>
      <c r="K170" s="287"/>
      <c r="L170" s="287"/>
      <c r="M170" s="287"/>
      <c r="N170" s="287"/>
      <c r="O170" s="306"/>
      <c r="P170" s="307"/>
      <c r="Q170" s="279"/>
      <c r="R170" s="279"/>
      <c r="S170" s="279"/>
      <c r="T170" s="279"/>
      <c r="U170" s="279"/>
      <c r="V170" s="279"/>
      <c r="W170" s="279"/>
      <c r="X170" s="279"/>
      <c r="Y170" s="279"/>
      <c r="Z170" s="279"/>
      <c r="AA170" s="279"/>
      <c r="AB170" s="279"/>
      <c r="AC170" s="279"/>
      <c r="AD170" s="279"/>
      <c r="AE170" s="279"/>
      <c r="AF170" s="279"/>
      <c r="AG170" s="279"/>
      <c r="AH170" s="279"/>
      <c r="AI170" s="279"/>
      <c r="AJ170" s="279"/>
      <c r="AK170" s="279"/>
      <c r="AL170" s="279"/>
      <c r="AM170" s="279"/>
      <c r="AN170" s="279"/>
      <c r="AO170" s="279"/>
      <c r="AP170" s="279"/>
      <c r="AQ170" s="279"/>
      <c r="AR170" s="279"/>
      <c r="AS170" s="279"/>
      <c r="AT170" s="279"/>
      <c r="AU170" s="279"/>
      <c r="AV170" s="279"/>
      <c r="AW170" s="279"/>
      <c r="AX170" s="279"/>
      <c r="AY170" s="279"/>
      <c r="AZ170" s="279"/>
      <c r="BA170" s="279"/>
      <c r="BB170" s="279"/>
      <c r="BC170" s="279"/>
      <c r="BD170" s="279"/>
      <c r="BE170" s="279"/>
      <c r="BF170" s="279"/>
      <c r="BG170" s="279"/>
      <c r="BH170" s="279"/>
      <c r="BI170" s="279"/>
      <c r="BJ170" s="279"/>
      <c r="BK170" s="279"/>
      <c r="BL170" s="279"/>
      <c r="BM170" s="279"/>
      <c r="BN170" s="279"/>
      <c r="BO170" s="279"/>
      <c r="BP170" s="279"/>
      <c r="BQ170" s="279"/>
      <c r="BR170" s="279"/>
      <c r="BS170" s="279"/>
      <c r="BT170" s="9"/>
    </row>
    <row r="171" spans="1:72" s="10" customFormat="1" ht="10.5" hidden="1" customHeight="1" outlineLevel="1" x14ac:dyDescent="0.25">
      <c r="A171" s="123" t="s">
        <v>593</v>
      </c>
      <c r="B171" s="118" t="s">
        <v>530</v>
      </c>
      <c r="C171" s="115"/>
      <c r="D171" s="131"/>
      <c r="E171" s="9"/>
      <c r="F171" s="9"/>
      <c r="G171" s="9"/>
      <c r="H171" s="287"/>
      <c r="I171" s="287"/>
      <c r="J171" s="9"/>
      <c r="K171" s="287"/>
      <c r="L171" s="287"/>
      <c r="M171" s="287"/>
      <c r="N171" s="287"/>
      <c r="O171" s="306"/>
      <c r="P171" s="307"/>
      <c r="Q171" s="279"/>
      <c r="R171" s="279"/>
      <c r="S171" s="279"/>
      <c r="T171" s="279"/>
      <c r="U171" s="279"/>
      <c r="V171" s="279"/>
      <c r="W171" s="279"/>
      <c r="X171" s="279"/>
      <c r="Y171" s="279"/>
      <c r="Z171" s="279"/>
      <c r="AA171" s="279"/>
      <c r="AB171" s="279"/>
      <c r="AC171" s="279"/>
      <c r="AD171" s="279"/>
      <c r="AE171" s="279"/>
      <c r="AF171" s="279"/>
      <c r="AG171" s="279"/>
      <c r="AH171" s="279"/>
      <c r="AI171" s="279"/>
      <c r="AJ171" s="279"/>
      <c r="AK171" s="279"/>
      <c r="AL171" s="279"/>
      <c r="AM171" s="279"/>
      <c r="AN171" s="279"/>
      <c r="AO171" s="279"/>
      <c r="AP171" s="279"/>
      <c r="AQ171" s="279"/>
      <c r="AR171" s="279"/>
      <c r="AS171" s="279"/>
      <c r="AT171" s="279"/>
      <c r="AU171" s="279"/>
      <c r="AV171" s="279"/>
      <c r="AW171" s="279"/>
      <c r="AX171" s="279"/>
      <c r="AY171" s="279"/>
      <c r="AZ171" s="279"/>
      <c r="BA171" s="279"/>
      <c r="BB171" s="279"/>
      <c r="BC171" s="279"/>
      <c r="BD171" s="279"/>
      <c r="BE171" s="279"/>
      <c r="BF171" s="279"/>
      <c r="BG171" s="279"/>
      <c r="BH171" s="279"/>
      <c r="BI171" s="279"/>
      <c r="BJ171" s="279"/>
      <c r="BK171" s="279"/>
      <c r="BL171" s="279"/>
      <c r="BM171" s="279"/>
      <c r="BN171" s="279"/>
      <c r="BO171" s="279"/>
      <c r="BP171" s="279"/>
      <c r="BQ171" s="279"/>
      <c r="BR171" s="279"/>
      <c r="BS171" s="279"/>
      <c r="BT171" s="9"/>
    </row>
    <row r="172" spans="1:72" s="10" customFormat="1" ht="10.5" hidden="1" customHeight="1" outlineLevel="1" x14ac:dyDescent="0.25">
      <c r="A172" s="123" t="s">
        <v>531</v>
      </c>
      <c r="B172" s="118" t="s">
        <v>531</v>
      </c>
      <c r="C172" s="115"/>
      <c r="D172" s="136"/>
      <c r="E172" s="9"/>
      <c r="F172" s="9"/>
      <c r="G172" s="9"/>
      <c r="H172" s="287"/>
      <c r="I172" s="287"/>
      <c r="J172" s="9"/>
      <c r="K172" s="287"/>
      <c r="L172" s="287"/>
      <c r="M172" s="287"/>
      <c r="N172" s="287"/>
      <c r="O172" s="306"/>
      <c r="P172" s="307"/>
      <c r="Q172" s="279"/>
      <c r="R172" s="279"/>
      <c r="S172" s="279"/>
      <c r="T172" s="279"/>
      <c r="U172" s="279"/>
      <c r="V172" s="279"/>
      <c r="W172" s="279"/>
      <c r="X172" s="279"/>
      <c r="Y172" s="279"/>
      <c r="Z172" s="279"/>
      <c r="AA172" s="279"/>
      <c r="AB172" s="279"/>
      <c r="AC172" s="279"/>
      <c r="AD172" s="279"/>
      <c r="AE172" s="279"/>
      <c r="AF172" s="279"/>
      <c r="AG172" s="279"/>
      <c r="AH172" s="279"/>
      <c r="AI172" s="279"/>
      <c r="AJ172" s="279"/>
      <c r="AK172" s="279"/>
      <c r="AL172" s="279"/>
      <c r="AM172" s="279"/>
      <c r="AN172" s="279"/>
      <c r="AO172" s="279"/>
      <c r="AP172" s="279"/>
      <c r="AQ172" s="279"/>
      <c r="AR172" s="279"/>
      <c r="AS172" s="279"/>
      <c r="AT172" s="279"/>
      <c r="AU172" s="279"/>
      <c r="AV172" s="279"/>
      <c r="AW172" s="279"/>
      <c r="AX172" s="279"/>
      <c r="AY172" s="279"/>
      <c r="AZ172" s="279"/>
      <c r="BA172" s="279"/>
      <c r="BB172" s="279"/>
      <c r="BC172" s="279"/>
      <c r="BD172" s="279"/>
      <c r="BE172" s="279"/>
      <c r="BF172" s="279"/>
      <c r="BG172" s="279"/>
      <c r="BH172" s="279"/>
      <c r="BI172" s="279"/>
      <c r="BJ172" s="279"/>
      <c r="BK172" s="279"/>
      <c r="BL172" s="279"/>
      <c r="BM172" s="279"/>
      <c r="BN172" s="279"/>
      <c r="BO172" s="279"/>
      <c r="BP172" s="279"/>
      <c r="BQ172" s="279"/>
      <c r="BR172" s="279"/>
      <c r="BS172" s="279"/>
      <c r="BT172" s="9"/>
    </row>
    <row r="173" spans="1:72" s="137" customFormat="1" ht="17.25" customHeight="1" collapsed="1" x14ac:dyDescent="0.25">
      <c r="A173" s="133" t="s">
        <v>596</v>
      </c>
      <c r="B173" s="134" t="s">
        <v>569</v>
      </c>
      <c r="C173" s="135" t="s">
        <v>1281</v>
      </c>
      <c r="D173" s="9" t="s">
        <v>1583</v>
      </c>
      <c r="E173" s="136"/>
      <c r="F173" s="136"/>
      <c r="G173" s="136"/>
      <c r="H173" s="288"/>
      <c r="I173" s="288"/>
      <c r="J173" s="136"/>
      <c r="K173" s="288"/>
      <c r="L173" s="288"/>
      <c r="M173" s="288"/>
      <c r="N173" s="288"/>
      <c r="O173" s="308"/>
      <c r="P173" s="309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  <c r="BP173" s="143"/>
      <c r="BQ173" s="143"/>
      <c r="BR173" s="143"/>
      <c r="BS173" s="143"/>
      <c r="BT173" s="136"/>
    </row>
    <row r="174" spans="1:72" s="10" customFormat="1" ht="10.5" hidden="1" customHeight="1" outlineLevel="1" x14ac:dyDescent="0.25">
      <c r="A174" s="123" t="s">
        <v>596</v>
      </c>
      <c r="B174" s="118" t="s">
        <v>530</v>
      </c>
      <c r="C174" s="115"/>
      <c r="D174" s="9" t="s">
        <v>1583</v>
      </c>
      <c r="E174" s="9"/>
      <c r="F174" s="9"/>
      <c r="G174" s="9"/>
      <c r="H174" s="287"/>
      <c r="I174" s="287"/>
      <c r="J174" s="9"/>
      <c r="K174" s="287"/>
      <c r="L174" s="287"/>
      <c r="M174" s="287"/>
      <c r="N174" s="287"/>
      <c r="O174" s="306"/>
      <c r="P174" s="307"/>
      <c r="Q174" s="279"/>
      <c r="R174" s="279"/>
      <c r="S174" s="279"/>
      <c r="T174" s="279"/>
      <c r="U174" s="279"/>
      <c r="V174" s="279"/>
      <c r="W174" s="279"/>
      <c r="X174" s="279"/>
      <c r="Y174" s="279"/>
      <c r="Z174" s="279"/>
      <c r="AA174" s="279"/>
      <c r="AB174" s="279"/>
      <c r="AC174" s="279"/>
      <c r="AD174" s="279"/>
      <c r="AE174" s="279"/>
      <c r="AF174" s="279"/>
      <c r="AG174" s="279"/>
      <c r="AH174" s="279"/>
      <c r="AI174" s="279"/>
      <c r="AJ174" s="279"/>
      <c r="AK174" s="279"/>
      <c r="AL174" s="279"/>
      <c r="AM174" s="279"/>
      <c r="AN174" s="279"/>
      <c r="AO174" s="279"/>
      <c r="AP174" s="279"/>
      <c r="AQ174" s="279"/>
      <c r="AR174" s="279"/>
      <c r="AS174" s="279"/>
      <c r="AT174" s="279"/>
      <c r="AU174" s="279"/>
      <c r="AV174" s="279"/>
      <c r="AW174" s="279"/>
      <c r="AX174" s="279"/>
      <c r="AY174" s="279"/>
      <c r="AZ174" s="279"/>
      <c r="BA174" s="279"/>
      <c r="BB174" s="279"/>
      <c r="BC174" s="279"/>
      <c r="BD174" s="279"/>
      <c r="BE174" s="279"/>
      <c r="BF174" s="279"/>
      <c r="BG174" s="279"/>
      <c r="BH174" s="279"/>
      <c r="BI174" s="279"/>
      <c r="BJ174" s="279"/>
      <c r="BK174" s="279"/>
      <c r="BL174" s="279"/>
      <c r="BM174" s="279"/>
      <c r="BN174" s="279"/>
      <c r="BO174" s="279"/>
      <c r="BP174" s="279"/>
      <c r="BQ174" s="279"/>
      <c r="BR174" s="279"/>
      <c r="BS174" s="279"/>
      <c r="BT174" s="9"/>
    </row>
    <row r="175" spans="1:72" s="10" customFormat="1" ht="10.5" hidden="1" customHeight="1" outlineLevel="1" x14ac:dyDescent="0.25">
      <c r="A175" s="123" t="s">
        <v>596</v>
      </c>
      <c r="B175" s="118" t="s">
        <v>530</v>
      </c>
      <c r="C175" s="115"/>
      <c r="D175" s="9" t="s">
        <v>1583</v>
      </c>
      <c r="E175" s="9"/>
      <c r="F175" s="9"/>
      <c r="G175" s="9"/>
      <c r="H175" s="287"/>
      <c r="I175" s="287"/>
      <c r="J175" s="9"/>
      <c r="K175" s="287"/>
      <c r="L175" s="287"/>
      <c r="M175" s="287"/>
      <c r="N175" s="287"/>
      <c r="O175" s="306"/>
      <c r="P175" s="307"/>
      <c r="Q175" s="279"/>
      <c r="R175" s="279"/>
      <c r="S175" s="279"/>
      <c r="T175" s="279"/>
      <c r="U175" s="279"/>
      <c r="V175" s="279"/>
      <c r="W175" s="279"/>
      <c r="X175" s="279"/>
      <c r="Y175" s="279"/>
      <c r="Z175" s="279"/>
      <c r="AA175" s="279"/>
      <c r="AB175" s="279"/>
      <c r="AC175" s="279"/>
      <c r="AD175" s="279"/>
      <c r="AE175" s="279"/>
      <c r="AF175" s="279"/>
      <c r="AG175" s="279"/>
      <c r="AH175" s="279"/>
      <c r="AI175" s="279"/>
      <c r="AJ175" s="279"/>
      <c r="AK175" s="279"/>
      <c r="AL175" s="279"/>
      <c r="AM175" s="279"/>
      <c r="AN175" s="279"/>
      <c r="AO175" s="279"/>
      <c r="AP175" s="279"/>
      <c r="AQ175" s="279"/>
      <c r="AR175" s="279"/>
      <c r="AS175" s="279"/>
      <c r="AT175" s="279"/>
      <c r="AU175" s="279"/>
      <c r="AV175" s="279"/>
      <c r="AW175" s="279"/>
      <c r="AX175" s="279"/>
      <c r="AY175" s="279"/>
      <c r="AZ175" s="279"/>
      <c r="BA175" s="279"/>
      <c r="BB175" s="279"/>
      <c r="BC175" s="279"/>
      <c r="BD175" s="279"/>
      <c r="BE175" s="279"/>
      <c r="BF175" s="279"/>
      <c r="BG175" s="279"/>
      <c r="BH175" s="279"/>
      <c r="BI175" s="279"/>
      <c r="BJ175" s="279"/>
      <c r="BK175" s="279"/>
      <c r="BL175" s="279"/>
      <c r="BM175" s="279"/>
      <c r="BN175" s="279"/>
      <c r="BO175" s="279"/>
      <c r="BP175" s="279"/>
      <c r="BQ175" s="279"/>
      <c r="BR175" s="279"/>
      <c r="BS175" s="279"/>
      <c r="BT175" s="9"/>
    </row>
    <row r="176" spans="1:72" s="10" customFormat="1" ht="10.5" hidden="1" customHeight="1" outlineLevel="1" x14ac:dyDescent="0.25">
      <c r="A176" s="123" t="s">
        <v>531</v>
      </c>
      <c r="B176" s="118" t="s">
        <v>531</v>
      </c>
      <c r="C176" s="115"/>
      <c r="D176" s="9"/>
      <c r="E176" s="9"/>
      <c r="F176" s="9"/>
      <c r="G176" s="9"/>
      <c r="H176" s="287"/>
      <c r="I176" s="287"/>
      <c r="J176" s="9"/>
      <c r="K176" s="287"/>
      <c r="L176" s="287"/>
      <c r="M176" s="287"/>
      <c r="N176" s="287"/>
      <c r="O176" s="306"/>
      <c r="P176" s="307"/>
      <c r="Q176" s="279"/>
      <c r="R176" s="279"/>
      <c r="S176" s="279"/>
      <c r="T176" s="279"/>
      <c r="U176" s="279"/>
      <c r="V176" s="279"/>
      <c r="W176" s="279"/>
      <c r="X176" s="279"/>
      <c r="Y176" s="279"/>
      <c r="Z176" s="279"/>
      <c r="AA176" s="279"/>
      <c r="AB176" s="279"/>
      <c r="AC176" s="279"/>
      <c r="AD176" s="279"/>
      <c r="AE176" s="279"/>
      <c r="AF176" s="279"/>
      <c r="AG176" s="279"/>
      <c r="AH176" s="279"/>
      <c r="AI176" s="279"/>
      <c r="AJ176" s="279"/>
      <c r="AK176" s="279"/>
      <c r="AL176" s="279"/>
      <c r="AM176" s="279"/>
      <c r="AN176" s="279"/>
      <c r="AO176" s="279"/>
      <c r="AP176" s="279"/>
      <c r="AQ176" s="279"/>
      <c r="AR176" s="279"/>
      <c r="AS176" s="279"/>
      <c r="AT176" s="279"/>
      <c r="AU176" s="279"/>
      <c r="AV176" s="279"/>
      <c r="AW176" s="279"/>
      <c r="AX176" s="279"/>
      <c r="AY176" s="279"/>
      <c r="AZ176" s="279"/>
      <c r="BA176" s="279"/>
      <c r="BB176" s="279"/>
      <c r="BC176" s="279"/>
      <c r="BD176" s="279"/>
      <c r="BE176" s="279"/>
      <c r="BF176" s="279"/>
      <c r="BG176" s="279"/>
      <c r="BH176" s="279"/>
      <c r="BI176" s="279"/>
      <c r="BJ176" s="279"/>
      <c r="BK176" s="279"/>
      <c r="BL176" s="279"/>
      <c r="BM176" s="279"/>
      <c r="BN176" s="279"/>
      <c r="BO176" s="279"/>
      <c r="BP176" s="279"/>
      <c r="BQ176" s="279"/>
      <c r="BR176" s="279"/>
      <c r="BS176" s="279"/>
      <c r="BT176" s="9"/>
    </row>
    <row r="177" spans="1:72" s="137" customFormat="1" ht="15.75" customHeight="1" collapsed="1" x14ac:dyDescent="0.25">
      <c r="A177" s="133" t="s">
        <v>594</v>
      </c>
      <c r="B177" s="134" t="s">
        <v>570</v>
      </c>
      <c r="C177" s="135" t="s">
        <v>1281</v>
      </c>
      <c r="D177" s="136"/>
      <c r="E177" s="136"/>
      <c r="F177" s="136"/>
      <c r="G177" s="136"/>
      <c r="H177" s="288">
        <f>SUM(H178:H180)</f>
        <v>80.618719999999996</v>
      </c>
      <c r="I177" s="288">
        <f t="shared" ref="I177:BS177" si="358">SUM(I178:I180)</f>
        <v>77.518000000000001</v>
      </c>
      <c r="J177" s="136">
        <f t="shared" si="358"/>
        <v>44075</v>
      </c>
      <c r="K177" s="288">
        <f t="shared" si="358"/>
        <v>0</v>
      </c>
      <c r="L177" s="288">
        <f t="shared" si="358"/>
        <v>0</v>
      </c>
      <c r="M177" s="288"/>
      <c r="N177" s="288">
        <f t="shared" si="358"/>
        <v>0</v>
      </c>
      <c r="O177" s="564">
        <f t="shared" si="358"/>
        <v>0</v>
      </c>
      <c r="P177" s="565"/>
      <c r="Q177" s="143">
        <f t="shared" si="358"/>
        <v>80.618719999999996</v>
      </c>
      <c r="R177" s="143">
        <f t="shared" si="358"/>
        <v>0</v>
      </c>
      <c r="S177" s="143">
        <f t="shared" si="358"/>
        <v>0</v>
      </c>
      <c r="T177" s="143">
        <f t="shared" si="358"/>
        <v>0</v>
      </c>
      <c r="U177" s="143">
        <f t="shared" si="358"/>
        <v>0</v>
      </c>
      <c r="V177" s="143">
        <f t="shared" si="358"/>
        <v>0</v>
      </c>
      <c r="W177" s="143">
        <f t="shared" si="358"/>
        <v>0</v>
      </c>
      <c r="X177" s="143">
        <f t="shared" si="358"/>
        <v>0</v>
      </c>
      <c r="Y177" s="143">
        <f t="shared" si="358"/>
        <v>0</v>
      </c>
      <c r="Z177" s="143">
        <f t="shared" si="358"/>
        <v>0</v>
      </c>
      <c r="AA177" s="143">
        <f t="shared" si="358"/>
        <v>0</v>
      </c>
      <c r="AB177" s="143">
        <f t="shared" si="358"/>
        <v>0</v>
      </c>
      <c r="AC177" s="143">
        <f t="shared" si="358"/>
        <v>0</v>
      </c>
      <c r="AD177" s="143">
        <f t="shared" si="358"/>
        <v>0</v>
      </c>
      <c r="AE177" s="143">
        <f t="shared" si="358"/>
        <v>0</v>
      </c>
      <c r="AF177" s="143">
        <f t="shared" si="358"/>
        <v>1</v>
      </c>
      <c r="AG177" s="143">
        <f t="shared" si="358"/>
        <v>0</v>
      </c>
      <c r="AH177" s="143">
        <f t="shared" si="358"/>
        <v>0</v>
      </c>
      <c r="AI177" s="143">
        <f t="shared" si="358"/>
        <v>0</v>
      </c>
      <c r="AJ177" s="143">
        <f t="shared" si="358"/>
        <v>1</v>
      </c>
      <c r="AK177" s="143">
        <f t="shared" si="358"/>
        <v>0</v>
      </c>
      <c r="AL177" s="143">
        <f t="shared" si="358"/>
        <v>0</v>
      </c>
      <c r="AM177" s="143">
        <f t="shared" si="358"/>
        <v>0</v>
      </c>
      <c r="AN177" s="143">
        <f t="shared" si="358"/>
        <v>0</v>
      </c>
      <c r="AO177" s="143">
        <f t="shared" si="358"/>
        <v>0</v>
      </c>
      <c r="AP177" s="143">
        <f t="shared" si="358"/>
        <v>19.309359999999998</v>
      </c>
      <c r="AQ177" s="143">
        <f t="shared" si="358"/>
        <v>0</v>
      </c>
      <c r="AR177" s="143">
        <f t="shared" si="358"/>
        <v>0</v>
      </c>
      <c r="AS177" s="143">
        <f t="shared" si="358"/>
        <v>19.309359999999998</v>
      </c>
      <c r="AT177" s="143">
        <f t="shared" si="358"/>
        <v>0</v>
      </c>
      <c r="AU177" s="143">
        <f t="shared" si="358"/>
        <v>0</v>
      </c>
      <c r="AV177" s="143">
        <f t="shared" si="358"/>
        <v>0</v>
      </c>
      <c r="AW177" s="143">
        <f t="shared" si="358"/>
        <v>0</v>
      </c>
      <c r="AX177" s="143">
        <f t="shared" si="358"/>
        <v>0</v>
      </c>
      <c r="AY177" s="143">
        <f t="shared" si="358"/>
        <v>0</v>
      </c>
      <c r="AZ177" s="143">
        <f t="shared" si="358"/>
        <v>60.309359999999998</v>
      </c>
      <c r="BA177" s="143">
        <f t="shared" si="358"/>
        <v>0</v>
      </c>
      <c r="BB177" s="143">
        <f t="shared" si="358"/>
        <v>0</v>
      </c>
      <c r="BC177" s="143">
        <f t="shared" si="358"/>
        <v>60.309359999999998</v>
      </c>
      <c r="BD177" s="143">
        <f t="shared" si="358"/>
        <v>0</v>
      </c>
      <c r="BE177" s="143">
        <f t="shared" si="358"/>
        <v>0</v>
      </c>
      <c r="BF177" s="143">
        <f t="shared" si="358"/>
        <v>0</v>
      </c>
      <c r="BG177" s="143">
        <f t="shared" si="358"/>
        <v>0</v>
      </c>
      <c r="BH177" s="143">
        <f t="shared" si="358"/>
        <v>0</v>
      </c>
      <c r="BI177" s="143">
        <f t="shared" si="358"/>
        <v>0</v>
      </c>
      <c r="BJ177" s="143">
        <f t="shared" si="358"/>
        <v>80.618719999999996</v>
      </c>
      <c r="BK177" s="143">
        <f t="shared" si="358"/>
        <v>0</v>
      </c>
      <c r="BL177" s="143">
        <f t="shared" si="358"/>
        <v>0</v>
      </c>
      <c r="BM177" s="143">
        <f t="shared" si="358"/>
        <v>79.618719999999996</v>
      </c>
      <c r="BN177" s="143">
        <f t="shared" si="358"/>
        <v>1</v>
      </c>
      <c r="BO177" s="143">
        <f t="shared" si="358"/>
        <v>0</v>
      </c>
      <c r="BP177" s="143">
        <f t="shared" si="358"/>
        <v>0</v>
      </c>
      <c r="BQ177" s="143">
        <f t="shared" si="358"/>
        <v>0</v>
      </c>
      <c r="BR177" s="143">
        <f t="shared" si="358"/>
        <v>0</v>
      </c>
      <c r="BS177" s="143">
        <f t="shared" si="358"/>
        <v>0</v>
      </c>
      <c r="BT177" s="136"/>
    </row>
    <row r="178" spans="1:72" s="10" customFormat="1" ht="18" x14ac:dyDescent="0.25">
      <c r="A178" s="123" t="s">
        <v>1302</v>
      </c>
      <c r="B178" s="118" t="s">
        <v>623</v>
      </c>
      <c r="C178" s="115" t="s">
        <v>1301</v>
      </c>
      <c r="D178" s="9"/>
      <c r="E178" s="9">
        <v>2020</v>
      </c>
      <c r="F178" s="9">
        <v>2023</v>
      </c>
      <c r="G178" s="9"/>
      <c r="H178" s="517">
        <f>Мероприятия!J17</f>
        <v>80.618719999999996</v>
      </c>
      <c r="I178" s="517">
        <f>Мероприятия!H17</f>
        <v>77.518000000000001</v>
      </c>
      <c r="J178" s="250">
        <f>Мероприятия!I17</f>
        <v>44075</v>
      </c>
      <c r="K178" s="287"/>
      <c r="L178" s="287"/>
      <c r="M178" s="287"/>
      <c r="N178" s="287"/>
      <c r="O178" s="558"/>
      <c r="P178" s="559"/>
      <c r="Q178" s="279">
        <f t="shared" ref="Q178" si="359">H178</f>
        <v>80.618719999999996</v>
      </c>
      <c r="R178" s="279"/>
      <c r="S178" s="279"/>
      <c r="T178" s="279"/>
      <c r="U178" s="279"/>
      <c r="V178" s="279"/>
      <c r="W178" s="279"/>
      <c r="X178" s="279"/>
      <c r="Y178" s="279"/>
      <c r="Z178" s="279"/>
      <c r="AA178" s="279"/>
      <c r="AB178" s="279"/>
      <c r="AC178" s="279"/>
      <c r="AD178" s="279"/>
      <c r="AE178" s="279"/>
      <c r="AF178" s="279">
        <f>Мероприятия!K17</f>
        <v>1</v>
      </c>
      <c r="AG178" s="279"/>
      <c r="AH178" s="279"/>
      <c r="AI178" s="279"/>
      <c r="AJ178" s="279">
        <f>AF178</f>
        <v>1</v>
      </c>
      <c r="AK178" s="279"/>
      <c r="AL178" s="279"/>
      <c r="AM178" s="279"/>
      <c r="AN178" s="279"/>
      <c r="AO178" s="279"/>
      <c r="AP178" s="279">
        <f>Мероприятия!L17</f>
        <v>19.309359999999998</v>
      </c>
      <c r="AQ178" s="279"/>
      <c r="AR178" s="279"/>
      <c r="AS178" s="279">
        <f>AP178</f>
        <v>19.309359999999998</v>
      </c>
      <c r="AT178" s="279"/>
      <c r="AU178" s="279"/>
      <c r="AV178" s="279"/>
      <c r="AW178" s="279"/>
      <c r="AX178" s="279"/>
      <c r="AY178" s="279"/>
      <c r="AZ178" s="279">
        <f>Мероприятия!M17</f>
        <v>60.309359999999998</v>
      </c>
      <c r="BA178" s="279"/>
      <c r="BB178" s="279"/>
      <c r="BC178" s="279">
        <f>AZ178</f>
        <v>60.309359999999998</v>
      </c>
      <c r="BD178" s="279"/>
      <c r="BE178" s="279"/>
      <c r="BF178" s="279"/>
      <c r="BG178" s="279"/>
      <c r="BH178" s="279"/>
      <c r="BI178" s="279"/>
      <c r="BJ178" s="279">
        <f t="shared" ref="BJ178" si="360">AF178+AP178+AZ178</f>
        <v>80.618719999999996</v>
      </c>
      <c r="BK178" s="279">
        <f t="shared" ref="BK178" si="361">AG178+AQ178+BA178</f>
        <v>0</v>
      </c>
      <c r="BL178" s="279">
        <f t="shared" ref="BL178" si="362">AH178+AR178+BB178</f>
        <v>0</v>
      </c>
      <c r="BM178" s="279">
        <f t="shared" ref="BM178" si="363">AI178+AS178+BC178</f>
        <v>79.618719999999996</v>
      </c>
      <c r="BN178" s="279">
        <f t="shared" ref="BN178" si="364">AJ178+AT178+BD178</f>
        <v>1</v>
      </c>
      <c r="BO178" s="279">
        <f t="shared" ref="BO178:BO180" si="365">AK178+AU178+BE178</f>
        <v>0</v>
      </c>
      <c r="BP178" s="279">
        <f t="shared" ref="BP178:BP180" si="366">AL178+AV178+BF178</f>
        <v>0</v>
      </c>
      <c r="BQ178" s="279">
        <f t="shared" ref="BQ178:BQ180" si="367">AM178+AW178+BG178</f>
        <v>0</v>
      </c>
      <c r="BR178" s="279">
        <f t="shared" ref="BR178:BR180" si="368">AN178+AX178+BH178</f>
        <v>0</v>
      </c>
      <c r="BS178" s="279">
        <f t="shared" ref="BS178:BS180" si="369">AO178+AY178+BI178</f>
        <v>0</v>
      </c>
      <c r="BT178" s="9"/>
    </row>
    <row r="179" spans="1:72" s="10" customFormat="1" ht="10.5" hidden="1" customHeight="1" outlineLevel="1" x14ac:dyDescent="0.25">
      <c r="A179" s="123" t="s">
        <v>594</v>
      </c>
      <c r="B179" s="118" t="s">
        <v>530</v>
      </c>
      <c r="C179" s="115"/>
      <c r="D179" s="9"/>
      <c r="E179" s="9"/>
      <c r="F179" s="9"/>
      <c r="G179" s="9"/>
      <c r="H179" s="287"/>
      <c r="I179" s="287"/>
      <c r="J179" s="9"/>
      <c r="K179" s="287"/>
      <c r="L179" s="287"/>
      <c r="M179" s="287"/>
      <c r="N179" s="287"/>
      <c r="O179" s="558"/>
      <c r="P179" s="559"/>
      <c r="Q179" s="279"/>
      <c r="R179" s="279"/>
      <c r="S179" s="279"/>
      <c r="T179" s="279"/>
      <c r="U179" s="279"/>
      <c r="V179" s="279"/>
      <c r="W179" s="279"/>
      <c r="X179" s="279"/>
      <c r="Y179" s="279"/>
      <c r="Z179" s="279"/>
      <c r="AA179" s="279"/>
      <c r="AB179" s="279"/>
      <c r="AC179" s="279"/>
      <c r="AD179" s="279"/>
      <c r="AE179" s="279"/>
      <c r="AF179" s="279"/>
      <c r="AG179" s="279"/>
      <c r="AH179" s="279"/>
      <c r="AI179" s="279"/>
      <c r="AJ179" s="279"/>
      <c r="AK179" s="279"/>
      <c r="AL179" s="279"/>
      <c r="AM179" s="279"/>
      <c r="AN179" s="279"/>
      <c r="AO179" s="279"/>
      <c r="AP179" s="279"/>
      <c r="AQ179" s="279"/>
      <c r="AR179" s="279"/>
      <c r="AS179" s="279"/>
      <c r="AT179" s="279"/>
      <c r="AU179" s="279"/>
      <c r="AV179" s="279"/>
      <c r="AW179" s="279"/>
      <c r="AX179" s="279"/>
      <c r="AY179" s="279"/>
      <c r="AZ179" s="279"/>
      <c r="BA179" s="279"/>
      <c r="BB179" s="279"/>
      <c r="BC179" s="279"/>
      <c r="BD179" s="279"/>
      <c r="BE179" s="279"/>
      <c r="BF179" s="279"/>
      <c r="BG179" s="279"/>
      <c r="BH179" s="279"/>
      <c r="BI179" s="279"/>
      <c r="BJ179" s="279">
        <f t="shared" ref="BJ179:BJ180" si="370">AF179+AP179+AZ179</f>
        <v>0</v>
      </c>
      <c r="BK179" s="279">
        <f t="shared" ref="BK179:BK180" si="371">AG179+AQ179+BA179</f>
        <v>0</v>
      </c>
      <c r="BL179" s="279">
        <f t="shared" ref="BL179:BL180" si="372">AH179+AR179+BB179</f>
        <v>0</v>
      </c>
      <c r="BM179" s="279">
        <f t="shared" ref="BM179:BM180" si="373">AI179+AS179+BC179</f>
        <v>0</v>
      </c>
      <c r="BN179" s="279">
        <f t="shared" ref="BN179:BN180" si="374">AJ179+AT179+BD179</f>
        <v>0</v>
      </c>
      <c r="BO179" s="279">
        <f t="shared" si="365"/>
        <v>0</v>
      </c>
      <c r="BP179" s="279">
        <f t="shared" si="366"/>
        <v>0</v>
      </c>
      <c r="BQ179" s="279">
        <f t="shared" si="367"/>
        <v>0</v>
      </c>
      <c r="BR179" s="279">
        <f t="shared" si="368"/>
        <v>0</v>
      </c>
      <c r="BS179" s="279">
        <f t="shared" si="369"/>
        <v>0</v>
      </c>
      <c r="BT179" s="9"/>
    </row>
    <row r="180" spans="1:72" s="10" customFormat="1" ht="10.5" hidden="1" customHeight="1" outlineLevel="1" x14ac:dyDescent="0.25">
      <c r="A180" s="123" t="s">
        <v>531</v>
      </c>
      <c r="B180" s="118" t="s">
        <v>531</v>
      </c>
      <c r="C180" s="115"/>
      <c r="D180" s="9"/>
      <c r="E180" s="9"/>
      <c r="F180" s="9"/>
      <c r="G180" s="9"/>
      <c r="H180" s="287"/>
      <c r="I180" s="287"/>
      <c r="J180" s="9"/>
      <c r="K180" s="287"/>
      <c r="L180" s="287"/>
      <c r="M180" s="287"/>
      <c r="N180" s="287"/>
      <c r="O180" s="558"/>
      <c r="P180" s="559"/>
      <c r="Q180" s="279"/>
      <c r="R180" s="279"/>
      <c r="S180" s="279"/>
      <c r="T180" s="279"/>
      <c r="U180" s="279"/>
      <c r="V180" s="279"/>
      <c r="W180" s="279"/>
      <c r="X180" s="279"/>
      <c r="Y180" s="279"/>
      <c r="Z180" s="279"/>
      <c r="AA180" s="279"/>
      <c r="AB180" s="279"/>
      <c r="AC180" s="279"/>
      <c r="AD180" s="279"/>
      <c r="AE180" s="279"/>
      <c r="AF180" s="279"/>
      <c r="AG180" s="279"/>
      <c r="AH180" s="279"/>
      <c r="AI180" s="279"/>
      <c r="AJ180" s="279"/>
      <c r="AK180" s="279"/>
      <c r="AL180" s="279"/>
      <c r="AM180" s="279"/>
      <c r="AN180" s="279"/>
      <c r="AO180" s="279"/>
      <c r="AP180" s="279"/>
      <c r="AQ180" s="279"/>
      <c r="AR180" s="279"/>
      <c r="AS180" s="279"/>
      <c r="AT180" s="279"/>
      <c r="AU180" s="279"/>
      <c r="AV180" s="279"/>
      <c r="AW180" s="279"/>
      <c r="AX180" s="279"/>
      <c r="AY180" s="279"/>
      <c r="AZ180" s="279"/>
      <c r="BA180" s="279"/>
      <c r="BB180" s="279"/>
      <c r="BC180" s="279"/>
      <c r="BD180" s="279"/>
      <c r="BE180" s="279"/>
      <c r="BF180" s="279"/>
      <c r="BG180" s="279"/>
      <c r="BH180" s="279"/>
      <c r="BI180" s="279"/>
      <c r="BJ180" s="279">
        <f t="shared" si="370"/>
        <v>0</v>
      </c>
      <c r="BK180" s="279">
        <f t="shared" si="371"/>
        <v>0</v>
      </c>
      <c r="BL180" s="279">
        <f t="shared" si="372"/>
        <v>0</v>
      </c>
      <c r="BM180" s="279">
        <f t="shared" si="373"/>
        <v>0</v>
      </c>
      <c r="BN180" s="279">
        <f t="shared" si="374"/>
        <v>0</v>
      </c>
      <c r="BO180" s="279">
        <f t="shared" si="365"/>
        <v>0</v>
      </c>
      <c r="BP180" s="279">
        <f t="shared" si="366"/>
        <v>0</v>
      </c>
      <c r="BQ180" s="279">
        <f t="shared" si="367"/>
        <v>0</v>
      </c>
      <c r="BR180" s="279">
        <f t="shared" si="368"/>
        <v>0</v>
      </c>
      <c r="BS180" s="279">
        <f t="shared" si="369"/>
        <v>0</v>
      </c>
      <c r="BT180" s="9"/>
    </row>
    <row r="181" spans="1:72" s="132" customFormat="1" ht="18" collapsed="1" x14ac:dyDescent="0.25">
      <c r="A181" s="129" t="s">
        <v>595</v>
      </c>
      <c r="B181" s="130" t="s">
        <v>571</v>
      </c>
      <c r="C181" s="161" t="s">
        <v>1281</v>
      </c>
      <c r="D181" s="136"/>
      <c r="E181" s="131"/>
      <c r="F181" s="131"/>
      <c r="G181" s="131"/>
      <c r="H181" s="251"/>
      <c r="I181" s="251"/>
      <c r="J181" s="131"/>
      <c r="K181" s="251"/>
      <c r="L181" s="251"/>
      <c r="M181" s="251"/>
      <c r="N181" s="251"/>
      <c r="O181" s="310"/>
      <c r="P181" s="311"/>
      <c r="Q181" s="253"/>
      <c r="R181" s="253"/>
      <c r="S181" s="253"/>
      <c r="T181" s="253"/>
      <c r="U181" s="253"/>
      <c r="V181" s="253"/>
      <c r="W181" s="253"/>
      <c r="X181" s="253"/>
      <c r="Y181" s="253"/>
      <c r="Z181" s="253"/>
      <c r="AA181" s="253"/>
      <c r="AB181" s="253"/>
      <c r="AC181" s="253"/>
      <c r="AD181" s="253"/>
      <c r="AE181" s="253"/>
      <c r="AF181" s="253"/>
      <c r="AG181" s="253"/>
      <c r="AH181" s="253"/>
      <c r="AI181" s="253"/>
      <c r="AJ181" s="253"/>
      <c r="AK181" s="253"/>
      <c r="AL181" s="253"/>
      <c r="AM181" s="253"/>
      <c r="AN181" s="253"/>
      <c r="AO181" s="253"/>
      <c r="AP181" s="253"/>
      <c r="AQ181" s="253"/>
      <c r="AR181" s="253"/>
      <c r="AS181" s="253"/>
      <c r="AT181" s="253"/>
      <c r="AU181" s="253"/>
      <c r="AV181" s="253"/>
      <c r="AW181" s="253"/>
      <c r="AX181" s="253"/>
      <c r="AY181" s="253"/>
      <c r="AZ181" s="253"/>
      <c r="BA181" s="253"/>
      <c r="BB181" s="253"/>
      <c r="BC181" s="253"/>
      <c r="BD181" s="253"/>
      <c r="BE181" s="253"/>
      <c r="BF181" s="253"/>
      <c r="BG181" s="253"/>
      <c r="BH181" s="253"/>
      <c r="BI181" s="253"/>
      <c r="BJ181" s="253"/>
      <c r="BK181" s="253"/>
      <c r="BL181" s="253"/>
      <c r="BM181" s="253"/>
      <c r="BN181" s="253"/>
      <c r="BO181" s="253"/>
      <c r="BP181" s="253"/>
      <c r="BQ181" s="253"/>
      <c r="BR181" s="253"/>
      <c r="BS181" s="253"/>
      <c r="BT181" s="131"/>
    </row>
    <row r="182" spans="1:72" s="10" customFormat="1" ht="10.5" hidden="1" customHeight="1" outlineLevel="1" x14ac:dyDescent="0.25">
      <c r="A182" s="123" t="s">
        <v>595</v>
      </c>
      <c r="B182" s="118" t="s">
        <v>530</v>
      </c>
      <c r="C182" s="115"/>
      <c r="D182" s="9"/>
      <c r="E182" s="9"/>
      <c r="F182" s="9"/>
      <c r="G182" s="9"/>
      <c r="H182" s="287"/>
      <c r="I182" s="287"/>
      <c r="J182" s="9"/>
      <c r="K182" s="287"/>
      <c r="L182" s="287"/>
      <c r="M182" s="287"/>
      <c r="N182" s="287"/>
      <c r="O182" s="306"/>
      <c r="P182" s="307"/>
      <c r="Q182" s="279"/>
      <c r="R182" s="279"/>
      <c r="S182" s="279"/>
      <c r="T182" s="279"/>
      <c r="U182" s="279"/>
      <c r="V182" s="279"/>
      <c r="W182" s="279"/>
      <c r="X182" s="279"/>
      <c r="Y182" s="279"/>
      <c r="Z182" s="279"/>
      <c r="AA182" s="279"/>
      <c r="AB182" s="279"/>
      <c r="AC182" s="279"/>
      <c r="AD182" s="279"/>
      <c r="AE182" s="279"/>
      <c r="AF182" s="279"/>
      <c r="AG182" s="279"/>
      <c r="AH182" s="279"/>
      <c r="AI182" s="279"/>
      <c r="AJ182" s="279"/>
      <c r="AK182" s="279"/>
      <c r="AL182" s="279"/>
      <c r="AM182" s="279"/>
      <c r="AN182" s="279"/>
      <c r="AO182" s="279"/>
      <c r="AP182" s="279"/>
      <c r="AQ182" s="279"/>
      <c r="AR182" s="279"/>
      <c r="AS182" s="279"/>
      <c r="AT182" s="279"/>
      <c r="AU182" s="279"/>
      <c r="AV182" s="279"/>
      <c r="AW182" s="279"/>
      <c r="AX182" s="279"/>
      <c r="AY182" s="279"/>
      <c r="AZ182" s="279"/>
      <c r="BA182" s="279"/>
      <c r="BB182" s="279"/>
      <c r="BC182" s="279"/>
      <c r="BD182" s="279"/>
      <c r="BE182" s="279"/>
      <c r="BF182" s="279"/>
      <c r="BG182" s="279"/>
      <c r="BH182" s="279"/>
      <c r="BI182" s="279"/>
      <c r="BJ182" s="279"/>
      <c r="BK182" s="279"/>
      <c r="BL182" s="279"/>
      <c r="BM182" s="279"/>
      <c r="BN182" s="279"/>
      <c r="BO182" s="279"/>
      <c r="BP182" s="279"/>
      <c r="BQ182" s="279"/>
      <c r="BR182" s="279"/>
      <c r="BS182" s="279"/>
      <c r="BT182" s="9"/>
    </row>
    <row r="183" spans="1:72" s="10" customFormat="1" ht="10.5" hidden="1" customHeight="1" outlineLevel="1" x14ac:dyDescent="0.25">
      <c r="A183" s="123" t="s">
        <v>595</v>
      </c>
      <c r="B183" s="118" t="s">
        <v>530</v>
      </c>
      <c r="C183" s="115"/>
      <c r="D183" s="9"/>
      <c r="E183" s="9"/>
      <c r="F183" s="9"/>
      <c r="G183" s="9"/>
      <c r="H183" s="287"/>
      <c r="I183" s="287"/>
      <c r="J183" s="9"/>
      <c r="K183" s="287"/>
      <c r="L183" s="287"/>
      <c r="M183" s="287"/>
      <c r="N183" s="287"/>
      <c r="O183" s="306"/>
      <c r="P183" s="307"/>
      <c r="Q183" s="279"/>
      <c r="R183" s="279"/>
      <c r="S183" s="279"/>
      <c r="T183" s="279"/>
      <c r="U183" s="279"/>
      <c r="V183" s="279"/>
      <c r="W183" s="279"/>
      <c r="X183" s="279"/>
      <c r="Y183" s="279"/>
      <c r="Z183" s="279"/>
      <c r="AA183" s="279"/>
      <c r="AB183" s="279"/>
      <c r="AC183" s="279"/>
      <c r="AD183" s="279"/>
      <c r="AE183" s="279"/>
      <c r="AF183" s="279"/>
      <c r="AG183" s="279"/>
      <c r="AH183" s="279"/>
      <c r="AI183" s="279"/>
      <c r="AJ183" s="279"/>
      <c r="AK183" s="279"/>
      <c r="AL183" s="279"/>
      <c r="AM183" s="279"/>
      <c r="AN183" s="279"/>
      <c r="AO183" s="279"/>
      <c r="AP183" s="279"/>
      <c r="AQ183" s="279"/>
      <c r="AR183" s="279"/>
      <c r="AS183" s="279"/>
      <c r="AT183" s="279"/>
      <c r="AU183" s="279"/>
      <c r="AV183" s="279"/>
      <c r="AW183" s="279"/>
      <c r="AX183" s="279"/>
      <c r="AY183" s="279"/>
      <c r="AZ183" s="279"/>
      <c r="BA183" s="279"/>
      <c r="BB183" s="279"/>
      <c r="BC183" s="279"/>
      <c r="BD183" s="279"/>
      <c r="BE183" s="279"/>
      <c r="BF183" s="279"/>
      <c r="BG183" s="279"/>
      <c r="BH183" s="279"/>
      <c r="BI183" s="279"/>
      <c r="BJ183" s="279"/>
      <c r="BK183" s="279"/>
      <c r="BL183" s="279"/>
      <c r="BM183" s="279"/>
      <c r="BN183" s="279"/>
      <c r="BO183" s="279"/>
      <c r="BP183" s="279"/>
      <c r="BQ183" s="279"/>
      <c r="BR183" s="279"/>
      <c r="BS183" s="279"/>
      <c r="BT183" s="9"/>
    </row>
    <row r="184" spans="1:72" s="10" customFormat="1" ht="10.5" hidden="1" customHeight="1" outlineLevel="1" x14ac:dyDescent="0.25">
      <c r="A184" s="123" t="s">
        <v>531</v>
      </c>
      <c r="B184" s="118" t="s">
        <v>531</v>
      </c>
      <c r="C184" s="115"/>
      <c r="D184" s="9"/>
      <c r="E184" s="9"/>
      <c r="F184" s="9"/>
      <c r="G184" s="9"/>
      <c r="H184" s="287"/>
      <c r="I184" s="287"/>
      <c r="J184" s="9"/>
      <c r="K184" s="287"/>
      <c r="L184" s="287"/>
      <c r="M184" s="287"/>
      <c r="N184" s="287"/>
      <c r="O184" s="306"/>
      <c r="P184" s="307"/>
      <c r="Q184" s="279"/>
      <c r="R184" s="279"/>
      <c r="S184" s="279"/>
      <c r="T184" s="279"/>
      <c r="U184" s="279"/>
      <c r="V184" s="279"/>
      <c r="W184" s="279"/>
      <c r="X184" s="279"/>
      <c r="Y184" s="279"/>
      <c r="Z184" s="279"/>
      <c r="AA184" s="279"/>
      <c r="AB184" s="279"/>
      <c r="AC184" s="279"/>
      <c r="AD184" s="279"/>
      <c r="AE184" s="279"/>
      <c r="AF184" s="279"/>
      <c r="AG184" s="279"/>
      <c r="AH184" s="279"/>
      <c r="AI184" s="279"/>
      <c r="AJ184" s="279"/>
      <c r="AK184" s="279"/>
      <c r="AL184" s="279"/>
      <c r="AM184" s="279"/>
      <c r="AN184" s="279"/>
      <c r="AO184" s="279"/>
      <c r="AP184" s="279"/>
      <c r="AQ184" s="279"/>
      <c r="AR184" s="279"/>
      <c r="AS184" s="279"/>
      <c r="AT184" s="279"/>
      <c r="AU184" s="279"/>
      <c r="AV184" s="279"/>
      <c r="AW184" s="279"/>
      <c r="AX184" s="279"/>
      <c r="AY184" s="279"/>
      <c r="AZ184" s="279"/>
      <c r="BA184" s="279"/>
      <c r="BB184" s="279"/>
      <c r="BC184" s="279"/>
      <c r="BD184" s="279"/>
      <c r="BE184" s="279"/>
      <c r="BF184" s="279"/>
      <c r="BG184" s="279"/>
      <c r="BH184" s="279"/>
      <c r="BI184" s="279"/>
      <c r="BJ184" s="279"/>
      <c r="BK184" s="279"/>
      <c r="BL184" s="279"/>
      <c r="BM184" s="279"/>
      <c r="BN184" s="279"/>
      <c r="BO184" s="279"/>
      <c r="BP184" s="279"/>
      <c r="BQ184" s="279"/>
      <c r="BR184" s="279"/>
      <c r="BS184" s="279"/>
      <c r="BT184" s="9"/>
    </row>
    <row r="185" spans="1:72" s="132" customFormat="1" ht="10.5" collapsed="1" x14ac:dyDescent="0.25">
      <c r="A185" s="129" t="s">
        <v>597</v>
      </c>
      <c r="B185" s="130" t="s">
        <v>572</v>
      </c>
      <c r="C185" s="161" t="s">
        <v>1281</v>
      </c>
      <c r="D185" s="136"/>
      <c r="E185" s="131"/>
      <c r="F185" s="131"/>
      <c r="G185" s="131"/>
      <c r="H185" s="251"/>
      <c r="I185" s="251"/>
      <c r="J185" s="131"/>
      <c r="K185" s="251"/>
      <c r="L185" s="251"/>
      <c r="M185" s="251"/>
      <c r="N185" s="251"/>
      <c r="O185" s="310"/>
      <c r="P185" s="311"/>
      <c r="Q185" s="253"/>
      <c r="R185" s="253"/>
      <c r="S185" s="253"/>
      <c r="T185" s="253"/>
      <c r="U185" s="253"/>
      <c r="V185" s="253"/>
      <c r="W185" s="253"/>
      <c r="X185" s="253"/>
      <c r="Y185" s="253"/>
      <c r="Z185" s="253"/>
      <c r="AA185" s="253"/>
      <c r="AB185" s="253"/>
      <c r="AC185" s="253"/>
      <c r="AD185" s="253"/>
      <c r="AE185" s="253"/>
      <c r="AF185" s="253"/>
      <c r="AG185" s="253"/>
      <c r="AH185" s="253"/>
      <c r="AI185" s="253"/>
      <c r="AJ185" s="253"/>
      <c r="AK185" s="253"/>
      <c r="AL185" s="253"/>
      <c r="AM185" s="253"/>
      <c r="AN185" s="253"/>
      <c r="AO185" s="253"/>
      <c r="AP185" s="253"/>
      <c r="AQ185" s="253"/>
      <c r="AR185" s="253"/>
      <c r="AS185" s="253"/>
      <c r="AT185" s="253"/>
      <c r="AU185" s="253"/>
      <c r="AV185" s="253"/>
      <c r="AW185" s="253"/>
      <c r="AX185" s="253"/>
      <c r="AY185" s="253"/>
      <c r="AZ185" s="253"/>
      <c r="BA185" s="253"/>
      <c r="BB185" s="253"/>
      <c r="BC185" s="253"/>
      <c r="BD185" s="253"/>
      <c r="BE185" s="253"/>
      <c r="BF185" s="253"/>
      <c r="BG185" s="253"/>
      <c r="BH185" s="253"/>
      <c r="BI185" s="253"/>
      <c r="BJ185" s="253"/>
      <c r="BK185" s="253"/>
      <c r="BL185" s="253"/>
      <c r="BM185" s="253"/>
      <c r="BN185" s="253"/>
      <c r="BO185" s="253"/>
      <c r="BP185" s="253"/>
      <c r="BQ185" s="253"/>
      <c r="BR185" s="253"/>
      <c r="BS185" s="253"/>
      <c r="BT185" s="131"/>
    </row>
    <row r="186" spans="1:72" s="10" customFormat="1" ht="10.5" hidden="1" customHeight="1" outlineLevel="1" x14ac:dyDescent="0.25">
      <c r="A186" s="123" t="s">
        <v>597</v>
      </c>
      <c r="B186" s="118" t="s">
        <v>530</v>
      </c>
      <c r="C186" s="115"/>
      <c r="D186" s="9" t="s">
        <v>1583</v>
      </c>
      <c r="E186" s="9"/>
      <c r="F186" s="9"/>
      <c r="G186" s="9"/>
      <c r="H186" s="287"/>
      <c r="I186" s="287"/>
      <c r="J186" s="9"/>
      <c r="K186" s="287"/>
      <c r="L186" s="287"/>
      <c r="M186" s="287"/>
      <c r="N186" s="287"/>
      <c r="O186" s="306"/>
      <c r="P186" s="307"/>
      <c r="Q186" s="279"/>
      <c r="R186" s="279"/>
      <c r="S186" s="279"/>
      <c r="T186" s="279"/>
      <c r="U186" s="279"/>
      <c r="V186" s="279"/>
      <c r="W186" s="279"/>
      <c r="X186" s="279"/>
      <c r="Y186" s="279"/>
      <c r="Z186" s="279"/>
      <c r="AA186" s="279"/>
      <c r="AB186" s="279"/>
      <c r="AC186" s="279"/>
      <c r="AD186" s="279"/>
      <c r="AE186" s="279"/>
      <c r="AF186" s="279"/>
      <c r="AG186" s="279"/>
      <c r="AH186" s="279"/>
      <c r="AI186" s="279"/>
      <c r="AJ186" s="279"/>
      <c r="AK186" s="279"/>
      <c r="AL186" s="279"/>
      <c r="AM186" s="279"/>
      <c r="AN186" s="279"/>
      <c r="AO186" s="279"/>
      <c r="AP186" s="279"/>
      <c r="AQ186" s="279"/>
      <c r="AR186" s="279"/>
      <c r="AS186" s="279"/>
      <c r="AT186" s="279"/>
      <c r="AU186" s="279"/>
      <c r="AV186" s="279"/>
      <c r="AW186" s="279"/>
      <c r="AX186" s="279"/>
      <c r="AY186" s="279"/>
      <c r="AZ186" s="279"/>
      <c r="BA186" s="279"/>
      <c r="BB186" s="279"/>
      <c r="BC186" s="279"/>
      <c r="BD186" s="279"/>
      <c r="BE186" s="279"/>
      <c r="BF186" s="279"/>
      <c r="BG186" s="279"/>
      <c r="BH186" s="279"/>
      <c r="BI186" s="279"/>
      <c r="BJ186" s="279"/>
      <c r="BK186" s="279"/>
      <c r="BL186" s="279"/>
      <c r="BM186" s="279"/>
      <c r="BN186" s="279"/>
      <c r="BO186" s="279"/>
      <c r="BP186" s="279"/>
      <c r="BQ186" s="279"/>
      <c r="BR186" s="279"/>
      <c r="BS186" s="279"/>
      <c r="BT186" s="9"/>
    </row>
    <row r="187" spans="1:72" s="10" customFormat="1" ht="10.5" hidden="1" customHeight="1" outlineLevel="1" x14ac:dyDescent="0.25">
      <c r="A187" s="123" t="s">
        <v>597</v>
      </c>
      <c r="B187" s="118" t="s">
        <v>530</v>
      </c>
      <c r="C187" s="116"/>
      <c r="D187" s="9"/>
      <c r="E187" s="9"/>
      <c r="F187" s="9"/>
      <c r="G187" s="9"/>
      <c r="H187" s="287"/>
      <c r="I187" s="287"/>
      <c r="J187" s="9"/>
      <c r="K187" s="287"/>
      <c r="L187" s="287"/>
      <c r="M187" s="287"/>
      <c r="N187" s="287"/>
      <c r="O187" s="306"/>
      <c r="P187" s="307"/>
      <c r="Q187" s="279"/>
      <c r="R187" s="279"/>
      <c r="S187" s="279"/>
      <c r="T187" s="279"/>
      <c r="U187" s="279"/>
      <c r="V187" s="279"/>
      <c r="W187" s="279"/>
      <c r="X187" s="279"/>
      <c r="Y187" s="279"/>
      <c r="Z187" s="279"/>
      <c r="AA187" s="279"/>
      <c r="AB187" s="279"/>
      <c r="AC187" s="279"/>
      <c r="AD187" s="279"/>
      <c r="AE187" s="279"/>
      <c r="AF187" s="279"/>
      <c r="AG187" s="279"/>
      <c r="AH187" s="279"/>
      <c r="AI187" s="279"/>
      <c r="AJ187" s="279"/>
      <c r="AK187" s="279"/>
      <c r="AL187" s="279"/>
      <c r="AM187" s="279"/>
      <c r="AN187" s="279"/>
      <c r="AO187" s="279"/>
      <c r="AP187" s="279"/>
      <c r="AQ187" s="279"/>
      <c r="AR187" s="279"/>
      <c r="AS187" s="279"/>
      <c r="AT187" s="279"/>
      <c r="AU187" s="279"/>
      <c r="AV187" s="279"/>
      <c r="AW187" s="279"/>
      <c r="AX187" s="279"/>
      <c r="AY187" s="279"/>
      <c r="AZ187" s="279"/>
      <c r="BA187" s="279"/>
      <c r="BB187" s="279"/>
      <c r="BC187" s="279"/>
      <c r="BD187" s="279"/>
      <c r="BE187" s="279"/>
      <c r="BF187" s="279"/>
      <c r="BG187" s="279"/>
      <c r="BH187" s="279"/>
      <c r="BI187" s="279"/>
      <c r="BJ187" s="279"/>
      <c r="BK187" s="279"/>
      <c r="BL187" s="279"/>
      <c r="BM187" s="279"/>
      <c r="BN187" s="279"/>
      <c r="BO187" s="279"/>
      <c r="BP187" s="279"/>
      <c r="BQ187" s="279"/>
      <c r="BR187" s="279"/>
      <c r="BS187" s="279"/>
      <c r="BT187" s="9"/>
    </row>
    <row r="188" spans="1:72" s="10" customFormat="1" ht="10.5" hidden="1" customHeight="1" outlineLevel="1" x14ac:dyDescent="0.25">
      <c r="A188" s="123" t="s">
        <v>597</v>
      </c>
      <c r="B188" s="118" t="s">
        <v>530</v>
      </c>
      <c r="C188" s="115"/>
      <c r="D188" s="9"/>
      <c r="E188" s="9"/>
      <c r="F188" s="9"/>
      <c r="G188" s="9"/>
      <c r="H188" s="287"/>
      <c r="I188" s="287"/>
      <c r="J188" s="9"/>
      <c r="K188" s="287"/>
      <c r="L188" s="287"/>
      <c r="M188" s="287"/>
      <c r="N188" s="287"/>
      <c r="O188" s="306"/>
      <c r="P188" s="307"/>
      <c r="Q188" s="279"/>
      <c r="R188" s="279"/>
      <c r="S188" s="279"/>
      <c r="T188" s="279"/>
      <c r="U188" s="279"/>
      <c r="V188" s="279"/>
      <c r="W188" s="279"/>
      <c r="X188" s="279"/>
      <c r="Y188" s="279"/>
      <c r="Z188" s="279"/>
      <c r="AA188" s="279"/>
      <c r="AB188" s="279"/>
      <c r="AC188" s="279"/>
      <c r="AD188" s="279"/>
      <c r="AE188" s="279"/>
      <c r="AF188" s="279"/>
      <c r="AG188" s="279"/>
      <c r="AH188" s="279"/>
      <c r="AI188" s="279"/>
      <c r="AJ188" s="279"/>
      <c r="AK188" s="279"/>
      <c r="AL188" s="279"/>
      <c r="AM188" s="279"/>
      <c r="AN188" s="279"/>
      <c r="AO188" s="279"/>
      <c r="AP188" s="279"/>
      <c r="AQ188" s="279"/>
      <c r="AR188" s="279"/>
      <c r="AS188" s="279"/>
      <c r="AT188" s="279"/>
      <c r="AU188" s="279"/>
      <c r="AV188" s="279"/>
      <c r="AW188" s="279"/>
      <c r="AX188" s="279"/>
      <c r="AY188" s="279"/>
      <c r="AZ188" s="279"/>
      <c r="BA188" s="279"/>
      <c r="BB188" s="279"/>
      <c r="BC188" s="279"/>
      <c r="BD188" s="279"/>
      <c r="BE188" s="279"/>
      <c r="BF188" s="279"/>
      <c r="BG188" s="279"/>
      <c r="BH188" s="279"/>
      <c r="BI188" s="279"/>
      <c r="BJ188" s="279"/>
      <c r="BK188" s="279"/>
      <c r="BL188" s="279"/>
      <c r="BM188" s="279"/>
      <c r="BN188" s="279"/>
      <c r="BO188" s="279"/>
      <c r="BP188" s="279"/>
      <c r="BQ188" s="279"/>
      <c r="BR188" s="279"/>
      <c r="BS188" s="279"/>
      <c r="BT188" s="9"/>
    </row>
    <row r="189" spans="1:72" s="1" customFormat="1" ht="10.5" collapsed="1" x14ac:dyDescent="0.2">
      <c r="A189" s="120"/>
      <c r="B189" s="119"/>
      <c r="H189" s="282"/>
      <c r="I189" s="282"/>
      <c r="K189" s="282"/>
      <c r="L189" s="282"/>
      <c r="M189" s="282"/>
      <c r="N189" s="282"/>
      <c r="O189" s="282"/>
      <c r="P189" s="282"/>
      <c r="Q189" s="290"/>
      <c r="R189" s="290"/>
      <c r="S189" s="290"/>
      <c r="T189" s="290"/>
      <c r="U189" s="290"/>
      <c r="V189" s="290"/>
      <c r="W189" s="290"/>
      <c r="X189" s="290"/>
      <c r="Y189" s="290"/>
      <c r="Z189" s="290"/>
      <c r="AA189" s="290"/>
      <c r="AB189" s="290"/>
      <c r="AC189" s="290"/>
      <c r="AD189" s="290"/>
      <c r="AE189" s="290"/>
      <c r="AF189" s="290"/>
      <c r="AG189" s="290"/>
      <c r="AH189" s="290"/>
      <c r="AI189" s="290"/>
      <c r="AJ189" s="290"/>
      <c r="AK189" s="290"/>
      <c r="AL189" s="290"/>
      <c r="AM189" s="290"/>
      <c r="AN189" s="290"/>
      <c r="AO189" s="290"/>
      <c r="AP189" s="290"/>
      <c r="AQ189" s="290"/>
      <c r="AR189" s="290"/>
      <c r="AS189" s="290"/>
      <c r="AT189" s="290"/>
      <c r="AU189" s="290"/>
      <c r="AV189" s="290"/>
      <c r="AW189" s="290"/>
      <c r="AX189" s="290"/>
      <c r="AY189" s="290"/>
      <c r="AZ189" s="290"/>
      <c r="BA189" s="290"/>
      <c r="BB189" s="290"/>
      <c r="BC189" s="290"/>
      <c r="BD189" s="290"/>
      <c r="BE189" s="290"/>
      <c r="BF189" s="290"/>
      <c r="BG189" s="290"/>
      <c r="BH189" s="290"/>
      <c r="BI189" s="290"/>
      <c r="BJ189" s="290"/>
      <c r="BK189" s="290"/>
      <c r="BL189" s="290"/>
      <c r="BM189" s="290"/>
      <c r="BN189" s="290"/>
      <c r="BO189" s="290"/>
      <c r="BP189" s="290"/>
      <c r="BQ189" s="290"/>
      <c r="BR189" s="290"/>
      <c r="BS189" s="290"/>
    </row>
    <row r="190" spans="1:72" s="11" customFormat="1" ht="20.25" customHeight="1" x14ac:dyDescent="0.2">
      <c r="A190" s="597" t="s">
        <v>70</v>
      </c>
      <c r="B190" s="597"/>
      <c r="C190" s="597"/>
      <c r="D190" s="597"/>
      <c r="E190" s="597"/>
      <c r="F190" s="597"/>
      <c r="G190" s="597"/>
      <c r="H190" s="597"/>
      <c r="I190" s="597"/>
      <c r="J190" s="597"/>
      <c r="K190" s="597"/>
      <c r="L190" s="597"/>
      <c r="M190" s="597"/>
      <c r="N190" s="597"/>
      <c r="O190" s="597"/>
      <c r="P190" s="597"/>
      <c r="Q190" s="597"/>
      <c r="R190" s="597"/>
      <c r="S190" s="303"/>
      <c r="T190" s="303"/>
      <c r="U190" s="303"/>
      <c r="V190" s="303"/>
      <c r="W190" s="303"/>
      <c r="X190" s="303"/>
      <c r="Y190" s="303"/>
      <c r="Z190" s="303"/>
      <c r="AA190" s="303"/>
      <c r="AB190" s="303"/>
      <c r="AC190" s="303"/>
      <c r="AD190" s="303"/>
      <c r="AE190" s="303"/>
      <c r="AF190" s="303"/>
      <c r="AG190" s="303"/>
      <c r="AH190" s="303"/>
      <c r="AI190" s="303"/>
      <c r="AJ190" s="303"/>
      <c r="AK190" s="303"/>
      <c r="AL190" s="303"/>
      <c r="AM190" s="303"/>
      <c r="AN190" s="303"/>
      <c r="AO190" s="303"/>
      <c r="AP190" s="303"/>
      <c r="AQ190" s="303"/>
      <c r="AR190" s="303"/>
      <c r="AS190" s="303"/>
      <c r="AT190" s="303"/>
      <c r="AU190" s="303"/>
      <c r="AV190" s="303"/>
      <c r="AW190" s="303"/>
      <c r="AX190" s="303"/>
      <c r="AY190" s="303"/>
      <c r="AZ190" s="303"/>
      <c r="BA190" s="303"/>
      <c r="BB190" s="303"/>
      <c r="BC190" s="303"/>
      <c r="BD190" s="303"/>
      <c r="BE190" s="303"/>
      <c r="BF190" s="303"/>
      <c r="BG190" s="303"/>
      <c r="BH190" s="303"/>
      <c r="BI190" s="303"/>
      <c r="BJ190" s="303"/>
      <c r="BK190" s="303"/>
      <c r="BL190" s="303"/>
      <c r="BM190" s="303"/>
      <c r="BN190" s="303"/>
      <c r="BO190" s="303"/>
      <c r="BP190" s="303"/>
      <c r="BQ190" s="303"/>
      <c r="BR190" s="303"/>
      <c r="BS190" s="303"/>
    </row>
    <row r="191" spans="1:72" s="11" customFormat="1" ht="20.25" customHeight="1" x14ac:dyDescent="0.2">
      <c r="A191" s="597" t="s">
        <v>71</v>
      </c>
      <c r="B191" s="597"/>
      <c r="C191" s="597"/>
      <c r="D191" s="597"/>
      <c r="E191" s="597"/>
      <c r="F191" s="597"/>
      <c r="G191" s="597"/>
      <c r="H191" s="597"/>
      <c r="I191" s="597"/>
      <c r="J191" s="597"/>
      <c r="K191" s="597"/>
      <c r="L191" s="597"/>
      <c r="M191" s="597"/>
      <c r="N191" s="597"/>
      <c r="O191" s="597"/>
      <c r="P191" s="597"/>
      <c r="Q191" s="597"/>
      <c r="R191" s="597"/>
      <c r="S191" s="303"/>
      <c r="T191" s="303"/>
      <c r="U191" s="303"/>
      <c r="V191" s="303"/>
      <c r="W191" s="303"/>
      <c r="X191" s="303"/>
      <c r="Y191" s="303"/>
      <c r="Z191" s="303"/>
      <c r="AA191" s="303"/>
      <c r="AB191" s="303"/>
      <c r="AC191" s="303"/>
      <c r="AD191" s="303"/>
      <c r="AE191" s="303"/>
      <c r="AF191" s="303"/>
      <c r="AG191" s="303"/>
      <c r="AH191" s="303"/>
      <c r="AI191" s="303"/>
      <c r="AJ191" s="303"/>
      <c r="AK191" s="303"/>
      <c r="AL191" s="303"/>
      <c r="AM191" s="303"/>
      <c r="AN191" s="303"/>
      <c r="AO191" s="303"/>
      <c r="AP191" s="303"/>
      <c r="AQ191" s="303"/>
      <c r="AR191" s="303"/>
      <c r="AS191" s="303"/>
      <c r="AT191" s="303"/>
      <c r="AU191" s="303"/>
      <c r="AV191" s="303"/>
      <c r="AW191" s="303"/>
      <c r="AX191" s="303"/>
      <c r="AY191" s="303"/>
      <c r="AZ191" s="303"/>
      <c r="BA191" s="303"/>
      <c r="BB191" s="303"/>
      <c r="BC191" s="303"/>
      <c r="BD191" s="303"/>
      <c r="BE191" s="303"/>
      <c r="BF191" s="303"/>
      <c r="BG191" s="303"/>
      <c r="BH191" s="303"/>
      <c r="BI191" s="303"/>
      <c r="BJ191" s="303"/>
      <c r="BK191" s="303"/>
      <c r="BL191" s="303"/>
      <c r="BM191" s="303"/>
      <c r="BN191" s="303"/>
      <c r="BO191" s="303"/>
      <c r="BP191" s="303"/>
      <c r="BQ191" s="303"/>
      <c r="BR191" s="303"/>
      <c r="BS191" s="303"/>
    </row>
    <row r="192" spans="1:72" s="11" customFormat="1" ht="30" customHeight="1" x14ac:dyDescent="0.2">
      <c r="A192" s="597" t="s">
        <v>72</v>
      </c>
      <c r="B192" s="597"/>
      <c r="C192" s="597"/>
      <c r="D192" s="597"/>
      <c r="E192" s="597"/>
      <c r="F192" s="597"/>
      <c r="G192" s="597"/>
      <c r="H192" s="597"/>
      <c r="I192" s="597"/>
      <c r="J192" s="597"/>
      <c r="K192" s="597"/>
      <c r="L192" s="597"/>
      <c r="M192" s="597"/>
      <c r="N192" s="597"/>
      <c r="O192" s="597"/>
      <c r="P192" s="597"/>
      <c r="Q192" s="597"/>
      <c r="R192" s="597"/>
      <c r="S192" s="303"/>
      <c r="T192" s="303"/>
      <c r="U192" s="303"/>
      <c r="V192" s="303"/>
      <c r="W192" s="303"/>
      <c r="X192" s="303"/>
      <c r="Y192" s="303"/>
      <c r="Z192" s="303"/>
      <c r="AA192" s="303"/>
      <c r="AB192" s="303"/>
      <c r="AC192" s="303"/>
      <c r="AD192" s="303"/>
      <c r="AE192" s="303"/>
      <c r="AF192" s="303"/>
      <c r="AG192" s="303"/>
      <c r="AH192" s="303"/>
      <c r="AI192" s="303"/>
      <c r="AJ192" s="303"/>
      <c r="AK192" s="303"/>
      <c r="AL192" s="303"/>
      <c r="AM192" s="303"/>
      <c r="AN192" s="303"/>
      <c r="AO192" s="303"/>
      <c r="AP192" s="303"/>
      <c r="AQ192" s="303"/>
      <c r="AR192" s="303"/>
      <c r="AS192" s="303"/>
      <c r="AT192" s="303"/>
      <c r="AU192" s="303"/>
      <c r="AV192" s="303"/>
      <c r="AW192" s="303"/>
      <c r="AX192" s="303"/>
      <c r="AY192" s="303"/>
      <c r="AZ192" s="303"/>
      <c r="BA192" s="303"/>
      <c r="BB192" s="303"/>
      <c r="BC192" s="303"/>
      <c r="BD192" s="303"/>
      <c r="BE192" s="303"/>
      <c r="BF192" s="303"/>
      <c r="BG192" s="303"/>
      <c r="BH192" s="303"/>
      <c r="BI192" s="303"/>
      <c r="BJ192" s="303"/>
      <c r="BK192" s="303"/>
      <c r="BL192" s="303"/>
      <c r="BM192" s="303"/>
      <c r="BN192" s="303"/>
      <c r="BO192" s="303"/>
      <c r="BP192" s="303"/>
      <c r="BQ192" s="303"/>
      <c r="BR192" s="303"/>
      <c r="BS192" s="303"/>
    </row>
    <row r="193" spans="1:71" s="11" customFormat="1" ht="20.25" customHeight="1" x14ac:dyDescent="0.2">
      <c r="A193" s="597" t="s">
        <v>73</v>
      </c>
      <c r="B193" s="597"/>
      <c r="C193" s="597"/>
      <c r="D193" s="597"/>
      <c r="E193" s="597"/>
      <c r="F193" s="597"/>
      <c r="G193" s="597"/>
      <c r="H193" s="597"/>
      <c r="I193" s="597"/>
      <c r="J193" s="597"/>
      <c r="K193" s="597"/>
      <c r="L193" s="597"/>
      <c r="M193" s="597"/>
      <c r="N193" s="597"/>
      <c r="O193" s="597"/>
      <c r="P193" s="597"/>
      <c r="Q193" s="597"/>
      <c r="R193" s="597"/>
      <c r="S193" s="303"/>
      <c r="T193" s="303"/>
      <c r="U193" s="303"/>
      <c r="V193" s="303"/>
      <c r="W193" s="303"/>
      <c r="X193" s="303"/>
      <c r="Y193" s="303"/>
      <c r="Z193" s="303"/>
      <c r="AA193" s="303"/>
      <c r="AB193" s="303"/>
      <c r="AC193" s="303"/>
      <c r="AD193" s="303"/>
      <c r="AE193" s="303"/>
      <c r="AF193" s="303"/>
      <c r="AG193" s="303"/>
      <c r="AH193" s="303"/>
      <c r="AI193" s="303"/>
      <c r="AJ193" s="303"/>
      <c r="AK193" s="303"/>
      <c r="AL193" s="303"/>
      <c r="AM193" s="303"/>
      <c r="AN193" s="303"/>
      <c r="AO193" s="303"/>
      <c r="AP193" s="303"/>
      <c r="AQ193" s="303"/>
      <c r="AR193" s="303"/>
      <c r="AS193" s="303"/>
      <c r="AT193" s="303"/>
      <c r="AU193" s="303"/>
      <c r="AV193" s="303"/>
      <c r="AW193" s="303"/>
      <c r="AX193" s="303"/>
      <c r="AY193" s="303"/>
      <c r="AZ193" s="303"/>
      <c r="BA193" s="303"/>
      <c r="BB193" s="303"/>
      <c r="BC193" s="303"/>
      <c r="BD193" s="303"/>
      <c r="BE193" s="303"/>
      <c r="BF193" s="303"/>
      <c r="BG193" s="303"/>
      <c r="BH193" s="303"/>
      <c r="BI193" s="303"/>
      <c r="BJ193" s="303"/>
      <c r="BK193" s="303"/>
      <c r="BL193" s="303"/>
      <c r="BM193" s="303"/>
      <c r="BN193" s="303"/>
      <c r="BO193" s="303"/>
      <c r="BP193" s="303"/>
      <c r="BQ193" s="303"/>
      <c r="BR193" s="303"/>
      <c r="BS193" s="303"/>
    </row>
    <row r="194" spans="1:71" s="1" customFormat="1" ht="3" customHeight="1" x14ac:dyDescent="0.2">
      <c r="A194" s="120"/>
      <c r="B194" s="119"/>
      <c r="D194" s="9"/>
      <c r="H194" s="282"/>
      <c r="I194" s="282"/>
      <c r="K194" s="282"/>
      <c r="L194" s="282"/>
      <c r="M194" s="282"/>
      <c r="N194" s="282"/>
      <c r="O194" s="282"/>
      <c r="P194" s="282"/>
      <c r="Q194" s="290"/>
      <c r="R194" s="290"/>
      <c r="S194" s="290"/>
      <c r="T194" s="290"/>
      <c r="U194" s="290"/>
      <c r="V194" s="290"/>
      <c r="W194" s="290"/>
      <c r="X194" s="290"/>
      <c r="Y194" s="290"/>
      <c r="Z194" s="290"/>
      <c r="AA194" s="290"/>
      <c r="AB194" s="290"/>
      <c r="AC194" s="290"/>
      <c r="AD194" s="290"/>
      <c r="AE194" s="290"/>
      <c r="AF194" s="290"/>
      <c r="AG194" s="290"/>
      <c r="AH194" s="290"/>
      <c r="AI194" s="290"/>
      <c r="AJ194" s="290"/>
      <c r="AK194" s="290"/>
      <c r="AL194" s="290"/>
      <c r="AM194" s="290"/>
      <c r="AN194" s="290"/>
      <c r="AO194" s="290"/>
      <c r="AP194" s="290"/>
      <c r="AQ194" s="290"/>
      <c r="AR194" s="290"/>
      <c r="AS194" s="290"/>
      <c r="AT194" s="290"/>
      <c r="AU194" s="290"/>
      <c r="AV194" s="290"/>
      <c r="AW194" s="290"/>
      <c r="AX194" s="290"/>
      <c r="AY194" s="290"/>
      <c r="AZ194" s="290"/>
      <c r="BA194" s="290"/>
      <c r="BB194" s="290"/>
      <c r="BC194" s="290"/>
      <c r="BD194" s="290"/>
      <c r="BE194" s="290"/>
      <c r="BF194" s="290"/>
      <c r="BG194" s="290"/>
      <c r="BH194" s="290"/>
      <c r="BI194" s="290"/>
      <c r="BJ194" s="290"/>
      <c r="BK194" s="290"/>
      <c r="BL194" s="290"/>
      <c r="BM194" s="290"/>
      <c r="BN194" s="290"/>
      <c r="BO194" s="290"/>
      <c r="BP194" s="290"/>
      <c r="BQ194" s="290"/>
      <c r="BR194" s="290"/>
      <c r="BS194" s="290"/>
    </row>
    <row r="195" spans="1:71" x14ac:dyDescent="0.25">
      <c r="D195" s="9"/>
    </row>
    <row r="196" spans="1:71" x14ac:dyDescent="0.25">
      <c r="D196" s="9"/>
    </row>
    <row r="197" spans="1:71" x14ac:dyDescent="0.25">
      <c r="D197" s="1"/>
    </row>
    <row r="198" spans="1:71" x14ac:dyDescent="0.25">
      <c r="D198" t="s">
        <v>1582</v>
      </c>
    </row>
    <row r="199" spans="1:71" x14ac:dyDescent="0.25">
      <c r="D199" t="s">
        <v>1582</v>
      </c>
    </row>
    <row r="200" spans="1:71" x14ac:dyDescent="0.25">
      <c r="D200" t="s">
        <v>1582</v>
      </c>
    </row>
    <row r="201" spans="1:71" x14ac:dyDescent="0.25">
      <c r="D201" t="s">
        <v>1582</v>
      </c>
    </row>
    <row r="202" spans="1:71" x14ac:dyDescent="0.25">
      <c r="D202" s="1"/>
    </row>
  </sheetData>
  <mergeCells count="103">
    <mergeCell ref="O115:P115"/>
    <mergeCell ref="O116:P116"/>
    <mergeCell ref="O117:P117"/>
    <mergeCell ref="O109:P109"/>
    <mergeCell ref="O110:P110"/>
    <mergeCell ref="O111:P111"/>
    <mergeCell ref="O112:P112"/>
    <mergeCell ref="O130:P130"/>
    <mergeCell ref="O131:P131"/>
    <mergeCell ref="O127:P127"/>
    <mergeCell ref="O128:P128"/>
    <mergeCell ref="O123:P123"/>
    <mergeCell ref="O124:P124"/>
    <mergeCell ref="O125:P125"/>
    <mergeCell ref="O126:P126"/>
    <mergeCell ref="O118:P118"/>
    <mergeCell ref="O119:P119"/>
    <mergeCell ref="O120:P120"/>
    <mergeCell ref="O121:P121"/>
    <mergeCell ref="O122:P122"/>
    <mergeCell ref="O107:P107"/>
    <mergeCell ref="O108:P108"/>
    <mergeCell ref="O99:P99"/>
    <mergeCell ref="O100:P100"/>
    <mergeCell ref="O101:P101"/>
    <mergeCell ref="O102:P102"/>
    <mergeCell ref="O103:P103"/>
    <mergeCell ref="O113:P113"/>
    <mergeCell ref="O114:P114"/>
    <mergeCell ref="A192:R192"/>
    <mergeCell ref="A193:R193"/>
    <mergeCell ref="AZ14:BD14"/>
    <mergeCell ref="A13:A15"/>
    <mergeCell ref="B13:B15"/>
    <mergeCell ref="C13:C15"/>
    <mergeCell ref="E13:E15"/>
    <mergeCell ref="F13:G14"/>
    <mergeCell ref="AF13:BS13"/>
    <mergeCell ref="O87:P87"/>
    <mergeCell ref="O18:P18"/>
    <mergeCell ref="O19:P19"/>
    <mergeCell ref="O20:P20"/>
    <mergeCell ref="BJ14:BN14"/>
    <mergeCell ref="BO14:BS14"/>
    <mergeCell ref="O16:P16"/>
    <mergeCell ref="A190:R190"/>
    <mergeCell ref="A191:R191"/>
    <mergeCell ref="O26:P26"/>
    <mergeCell ref="O27:P27"/>
    <mergeCell ref="O69:P69"/>
    <mergeCell ref="O86:P86"/>
    <mergeCell ref="O88:P88"/>
    <mergeCell ref="O98:P98"/>
    <mergeCell ref="BT13:BT15"/>
    <mergeCell ref="H14:J14"/>
    <mergeCell ref="K14:M14"/>
    <mergeCell ref="V14:Z14"/>
    <mergeCell ref="AA14:AE14"/>
    <mergeCell ref="AF14:AJ14"/>
    <mergeCell ref="AK14:AO14"/>
    <mergeCell ref="AP14:AT14"/>
    <mergeCell ref="AU14:AY14"/>
    <mergeCell ref="H13:M13"/>
    <mergeCell ref="N13:N15"/>
    <mergeCell ref="O13:P15"/>
    <mergeCell ref="Q13:R14"/>
    <mergeCell ref="S13:U14"/>
    <mergeCell ref="V13:AE13"/>
    <mergeCell ref="BE14:BI14"/>
    <mergeCell ref="N11:W11"/>
    <mergeCell ref="AC1:AE1"/>
    <mergeCell ref="A3:AE3"/>
    <mergeCell ref="M6:S6"/>
    <mergeCell ref="N10:W10"/>
    <mergeCell ref="O21:P21"/>
    <mergeCell ref="O22:P22"/>
    <mergeCell ref="O23:P23"/>
    <mergeCell ref="O25:P25"/>
    <mergeCell ref="D13:D15"/>
    <mergeCell ref="O180:P180"/>
    <mergeCell ref="O17:P17"/>
    <mergeCell ref="O24:P24"/>
    <mergeCell ref="O177:P177"/>
    <mergeCell ref="O178:P178"/>
    <mergeCell ref="O179:P179"/>
    <mergeCell ref="O164:P164"/>
    <mergeCell ref="O165:P165"/>
    <mergeCell ref="O166:P166"/>
    <mergeCell ref="O167:P167"/>
    <mergeCell ref="O129:P129"/>
    <mergeCell ref="O163:P163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104:P104"/>
    <mergeCell ref="O105:P105"/>
    <mergeCell ref="O106:P106"/>
  </mergeCells>
  <pageMargins left="0.39370078740157483" right="0.39370078740157483" top="0.78740157480314965" bottom="0.39370078740157483" header="0.19685039370078741" footer="0.19685039370078741"/>
  <pageSetup paperSize="9" scale="53" fitToWidth="2" fitToHeight="5" pageOrder="overThenDown" orientation="landscape" r:id="rId1"/>
  <headerFooter alignWithMargins="0"/>
  <colBreaks count="1" manualBreakCount="1">
    <brk id="36" max="16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89"/>
  <sheetViews>
    <sheetView view="pageBreakPreview" zoomScale="145" zoomScaleNormal="100" zoomScaleSheetLayoutView="14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P17" sqref="P17"/>
    </sheetView>
  </sheetViews>
  <sheetFormatPr defaultRowHeight="15" outlineLevelRow="1" x14ac:dyDescent="0.25"/>
  <cols>
    <col min="1" max="1" width="4.28515625" style="153" customWidth="1"/>
    <col min="2" max="2" width="27.42578125" style="158" customWidth="1"/>
    <col min="3" max="3" width="5.5703125" style="153" customWidth="1"/>
    <col min="4" max="5" width="3.5703125" style="12" customWidth="1"/>
    <col min="6" max="6" width="4.85546875" style="12" customWidth="1"/>
    <col min="7" max="7" width="6.7109375" style="12" customWidth="1"/>
    <col min="8" max="8" width="4.85546875" style="12" customWidth="1"/>
    <col min="9" max="9" width="6.85546875" style="12" customWidth="1"/>
    <col min="10" max="10" width="6.140625" style="12" customWidth="1"/>
    <col min="11" max="11" width="4.5703125" style="12" customWidth="1"/>
    <col min="12" max="12" width="3.42578125" style="12" customWidth="1"/>
    <col min="13" max="13" width="4.28515625" style="12" customWidth="1"/>
    <col min="14" max="14" width="5.28515625" style="12" customWidth="1"/>
    <col min="15" max="17" width="3.42578125" style="12" customWidth="1"/>
    <col min="18" max="18" width="4.28515625" style="12" customWidth="1"/>
    <col min="19" max="20" width="3.42578125" style="12" customWidth="1"/>
    <col min="21" max="26" width="5.140625" style="12" customWidth="1"/>
    <col min="27" max="27" width="6.7109375" style="12" customWidth="1"/>
    <col min="28" max="28" width="6.85546875" style="12" customWidth="1"/>
    <col min="29" max="29" width="6.7109375" style="12" customWidth="1"/>
    <col min="30" max="30" width="6.85546875" style="12" customWidth="1"/>
    <col min="31" max="31" width="6.7109375" style="12" customWidth="1"/>
    <col min="32" max="32" width="6.85546875" style="12" customWidth="1"/>
    <col min="33" max="33" width="6.7109375" style="12" customWidth="1"/>
    <col min="34" max="34" width="6.85546875" style="12" customWidth="1"/>
    <col min="35" max="35" width="7.28515625" style="12" customWidth="1"/>
    <col min="36" max="36" width="7" style="12" customWidth="1"/>
    <col min="37" max="37" width="8.85546875" style="12" customWidth="1"/>
    <col min="38" max="256" width="9.140625" style="12"/>
    <col min="257" max="257" width="4.28515625" style="12" customWidth="1"/>
    <col min="258" max="258" width="13" style="12" customWidth="1"/>
    <col min="259" max="259" width="5.5703125" style="12" customWidth="1"/>
    <col min="260" max="261" width="3.5703125" style="12" customWidth="1"/>
    <col min="262" max="262" width="4.85546875" style="12" customWidth="1"/>
    <col min="263" max="263" width="6.7109375" style="12" customWidth="1"/>
    <col min="264" max="264" width="4.85546875" style="12" customWidth="1"/>
    <col min="265" max="265" width="6.85546875" style="12" customWidth="1"/>
    <col min="266" max="266" width="6.140625" style="12" customWidth="1"/>
    <col min="267" max="268" width="3.42578125" style="12" customWidth="1"/>
    <col min="269" max="269" width="4.28515625" style="12" customWidth="1"/>
    <col min="270" max="273" width="3.42578125" style="12" customWidth="1"/>
    <col min="274" max="274" width="4.28515625" style="12" customWidth="1"/>
    <col min="275" max="276" width="3.42578125" style="12" customWidth="1"/>
    <col min="277" max="282" width="5.140625" style="12" customWidth="1"/>
    <col min="283" max="283" width="6.7109375" style="12" customWidth="1"/>
    <col min="284" max="284" width="6.85546875" style="12" customWidth="1"/>
    <col min="285" max="285" width="6.7109375" style="12" customWidth="1"/>
    <col min="286" max="286" width="6.85546875" style="12" customWidth="1"/>
    <col min="287" max="287" width="6.7109375" style="12" customWidth="1"/>
    <col min="288" max="288" width="6.85546875" style="12" customWidth="1"/>
    <col min="289" max="289" width="6.7109375" style="12" customWidth="1"/>
    <col min="290" max="290" width="6.85546875" style="12" customWidth="1"/>
    <col min="291" max="291" width="6.7109375" style="12" customWidth="1"/>
    <col min="292" max="292" width="7" style="12" customWidth="1"/>
    <col min="293" max="293" width="8.85546875" style="12" customWidth="1"/>
    <col min="294" max="512" width="9.140625" style="12"/>
    <col min="513" max="513" width="4.28515625" style="12" customWidth="1"/>
    <col min="514" max="514" width="13" style="12" customWidth="1"/>
    <col min="515" max="515" width="5.5703125" style="12" customWidth="1"/>
    <col min="516" max="517" width="3.5703125" style="12" customWidth="1"/>
    <col min="518" max="518" width="4.85546875" style="12" customWidth="1"/>
    <col min="519" max="519" width="6.7109375" style="12" customWidth="1"/>
    <col min="520" max="520" width="4.85546875" style="12" customWidth="1"/>
    <col min="521" max="521" width="6.85546875" style="12" customWidth="1"/>
    <col min="522" max="522" width="6.140625" style="12" customWidth="1"/>
    <col min="523" max="524" width="3.42578125" style="12" customWidth="1"/>
    <col min="525" max="525" width="4.28515625" style="12" customWidth="1"/>
    <col min="526" max="529" width="3.42578125" style="12" customWidth="1"/>
    <col min="530" max="530" width="4.28515625" style="12" customWidth="1"/>
    <col min="531" max="532" width="3.42578125" style="12" customWidth="1"/>
    <col min="533" max="538" width="5.140625" style="12" customWidth="1"/>
    <col min="539" max="539" width="6.7109375" style="12" customWidth="1"/>
    <col min="540" max="540" width="6.85546875" style="12" customWidth="1"/>
    <col min="541" max="541" width="6.7109375" style="12" customWidth="1"/>
    <col min="542" max="542" width="6.85546875" style="12" customWidth="1"/>
    <col min="543" max="543" width="6.7109375" style="12" customWidth="1"/>
    <col min="544" max="544" width="6.85546875" style="12" customWidth="1"/>
    <col min="545" max="545" width="6.7109375" style="12" customWidth="1"/>
    <col min="546" max="546" width="6.85546875" style="12" customWidth="1"/>
    <col min="547" max="547" width="6.7109375" style="12" customWidth="1"/>
    <col min="548" max="548" width="7" style="12" customWidth="1"/>
    <col min="549" max="549" width="8.85546875" style="12" customWidth="1"/>
    <col min="550" max="768" width="9.140625" style="12"/>
    <col min="769" max="769" width="4.28515625" style="12" customWidth="1"/>
    <col min="770" max="770" width="13" style="12" customWidth="1"/>
    <col min="771" max="771" width="5.5703125" style="12" customWidth="1"/>
    <col min="772" max="773" width="3.5703125" style="12" customWidth="1"/>
    <col min="774" max="774" width="4.85546875" style="12" customWidth="1"/>
    <col min="775" max="775" width="6.7109375" style="12" customWidth="1"/>
    <col min="776" max="776" width="4.85546875" style="12" customWidth="1"/>
    <col min="777" max="777" width="6.85546875" style="12" customWidth="1"/>
    <col min="778" max="778" width="6.140625" style="12" customWidth="1"/>
    <col min="779" max="780" width="3.42578125" style="12" customWidth="1"/>
    <col min="781" max="781" width="4.28515625" style="12" customWidth="1"/>
    <col min="782" max="785" width="3.42578125" style="12" customWidth="1"/>
    <col min="786" max="786" width="4.28515625" style="12" customWidth="1"/>
    <col min="787" max="788" width="3.42578125" style="12" customWidth="1"/>
    <col min="789" max="794" width="5.140625" style="12" customWidth="1"/>
    <col min="795" max="795" width="6.7109375" style="12" customWidth="1"/>
    <col min="796" max="796" width="6.85546875" style="12" customWidth="1"/>
    <col min="797" max="797" width="6.7109375" style="12" customWidth="1"/>
    <col min="798" max="798" width="6.85546875" style="12" customWidth="1"/>
    <col min="799" max="799" width="6.7109375" style="12" customWidth="1"/>
    <col min="800" max="800" width="6.85546875" style="12" customWidth="1"/>
    <col min="801" max="801" width="6.7109375" style="12" customWidth="1"/>
    <col min="802" max="802" width="6.85546875" style="12" customWidth="1"/>
    <col min="803" max="803" width="6.7109375" style="12" customWidth="1"/>
    <col min="804" max="804" width="7" style="12" customWidth="1"/>
    <col min="805" max="805" width="8.85546875" style="12" customWidth="1"/>
    <col min="806" max="1024" width="9.140625" style="12"/>
    <col min="1025" max="1025" width="4.28515625" style="12" customWidth="1"/>
    <col min="1026" max="1026" width="13" style="12" customWidth="1"/>
    <col min="1027" max="1027" width="5.5703125" style="12" customWidth="1"/>
    <col min="1028" max="1029" width="3.5703125" style="12" customWidth="1"/>
    <col min="1030" max="1030" width="4.85546875" style="12" customWidth="1"/>
    <col min="1031" max="1031" width="6.7109375" style="12" customWidth="1"/>
    <col min="1032" max="1032" width="4.85546875" style="12" customWidth="1"/>
    <col min="1033" max="1033" width="6.85546875" style="12" customWidth="1"/>
    <col min="1034" max="1034" width="6.140625" style="12" customWidth="1"/>
    <col min="1035" max="1036" width="3.42578125" style="12" customWidth="1"/>
    <col min="1037" max="1037" width="4.28515625" style="12" customWidth="1"/>
    <col min="1038" max="1041" width="3.42578125" style="12" customWidth="1"/>
    <col min="1042" max="1042" width="4.28515625" style="12" customWidth="1"/>
    <col min="1043" max="1044" width="3.42578125" style="12" customWidth="1"/>
    <col min="1045" max="1050" width="5.140625" style="12" customWidth="1"/>
    <col min="1051" max="1051" width="6.7109375" style="12" customWidth="1"/>
    <col min="1052" max="1052" width="6.85546875" style="12" customWidth="1"/>
    <col min="1053" max="1053" width="6.7109375" style="12" customWidth="1"/>
    <col min="1054" max="1054" width="6.85546875" style="12" customWidth="1"/>
    <col min="1055" max="1055" width="6.7109375" style="12" customWidth="1"/>
    <col min="1056" max="1056" width="6.85546875" style="12" customWidth="1"/>
    <col min="1057" max="1057" width="6.7109375" style="12" customWidth="1"/>
    <col min="1058" max="1058" width="6.85546875" style="12" customWidth="1"/>
    <col min="1059" max="1059" width="6.7109375" style="12" customWidth="1"/>
    <col min="1060" max="1060" width="7" style="12" customWidth="1"/>
    <col min="1061" max="1061" width="8.85546875" style="12" customWidth="1"/>
    <col min="1062" max="1280" width="9.140625" style="12"/>
    <col min="1281" max="1281" width="4.28515625" style="12" customWidth="1"/>
    <col min="1282" max="1282" width="13" style="12" customWidth="1"/>
    <col min="1283" max="1283" width="5.5703125" style="12" customWidth="1"/>
    <col min="1284" max="1285" width="3.5703125" style="12" customWidth="1"/>
    <col min="1286" max="1286" width="4.85546875" style="12" customWidth="1"/>
    <col min="1287" max="1287" width="6.7109375" style="12" customWidth="1"/>
    <col min="1288" max="1288" width="4.85546875" style="12" customWidth="1"/>
    <col min="1289" max="1289" width="6.85546875" style="12" customWidth="1"/>
    <col min="1290" max="1290" width="6.140625" style="12" customWidth="1"/>
    <col min="1291" max="1292" width="3.42578125" style="12" customWidth="1"/>
    <col min="1293" max="1293" width="4.28515625" style="12" customWidth="1"/>
    <col min="1294" max="1297" width="3.42578125" style="12" customWidth="1"/>
    <col min="1298" max="1298" width="4.28515625" style="12" customWidth="1"/>
    <col min="1299" max="1300" width="3.42578125" style="12" customWidth="1"/>
    <col min="1301" max="1306" width="5.140625" style="12" customWidth="1"/>
    <col min="1307" max="1307" width="6.7109375" style="12" customWidth="1"/>
    <col min="1308" max="1308" width="6.85546875" style="12" customWidth="1"/>
    <col min="1309" max="1309" width="6.7109375" style="12" customWidth="1"/>
    <col min="1310" max="1310" width="6.85546875" style="12" customWidth="1"/>
    <col min="1311" max="1311" width="6.7109375" style="12" customWidth="1"/>
    <col min="1312" max="1312" width="6.85546875" style="12" customWidth="1"/>
    <col min="1313" max="1313" width="6.7109375" style="12" customWidth="1"/>
    <col min="1314" max="1314" width="6.85546875" style="12" customWidth="1"/>
    <col min="1315" max="1315" width="6.7109375" style="12" customWidth="1"/>
    <col min="1316" max="1316" width="7" style="12" customWidth="1"/>
    <col min="1317" max="1317" width="8.85546875" style="12" customWidth="1"/>
    <col min="1318" max="1536" width="9.140625" style="12"/>
    <col min="1537" max="1537" width="4.28515625" style="12" customWidth="1"/>
    <col min="1538" max="1538" width="13" style="12" customWidth="1"/>
    <col min="1539" max="1539" width="5.5703125" style="12" customWidth="1"/>
    <col min="1540" max="1541" width="3.5703125" style="12" customWidth="1"/>
    <col min="1542" max="1542" width="4.85546875" style="12" customWidth="1"/>
    <col min="1543" max="1543" width="6.7109375" style="12" customWidth="1"/>
    <col min="1544" max="1544" width="4.85546875" style="12" customWidth="1"/>
    <col min="1545" max="1545" width="6.85546875" style="12" customWidth="1"/>
    <col min="1546" max="1546" width="6.140625" style="12" customWidth="1"/>
    <col min="1547" max="1548" width="3.42578125" style="12" customWidth="1"/>
    <col min="1549" max="1549" width="4.28515625" style="12" customWidth="1"/>
    <col min="1550" max="1553" width="3.42578125" style="12" customWidth="1"/>
    <col min="1554" max="1554" width="4.28515625" style="12" customWidth="1"/>
    <col min="1555" max="1556" width="3.42578125" style="12" customWidth="1"/>
    <col min="1557" max="1562" width="5.140625" style="12" customWidth="1"/>
    <col min="1563" max="1563" width="6.7109375" style="12" customWidth="1"/>
    <col min="1564" max="1564" width="6.85546875" style="12" customWidth="1"/>
    <col min="1565" max="1565" width="6.7109375" style="12" customWidth="1"/>
    <col min="1566" max="1566" width="6.85546875" style="12" customWidth="1"/>
    <col min="1567" max="1567" width="6.7109375" style="12" customWidth="1"/>
    <col min="1568" max="1568" width="6.85546875" style="12" customWidth="1"/>
    <col min="1569" max="1569" width="6.7109375" style="12" customWidth="1"/>
    <col min="1570" max="1570" width="6.85546875" style="12" customWidth="1"/>
    <col min="1571" max="1571" width="6.7109375" style="12" customWidth="1"/>
    <col min="1572" max="1572" width="7" style="12" customWidth="1"/>
    <col min="1573" max="1573" width="8.85546875" style="12" customWidth="1"/>
    <col min="1574" max="1792" width="9.140625" style="12"/>
    <col min="1793" max="1793" width="4.28515625" style="12" customWidth="1"/>
    <col min="1794" max="1794" width="13" style="12" customWidth="1"/>
    <col min="1795" max="1795" width="5.5703125" style="12" customWidth="1"/>
    <col min="1796" max="1797" width="3.5703125" style="12" customWidth="1"/>
    <col min="1798" max="1798" width="4.85546875" style="12" customWidth="1"/>
    <col min="1799" max="1799" width="6.7109375" style="12" customWidth="1"/>
    <col min="1800" max="1800" width="4.85546875" style="12" customWidth="1"/>
    <col min="1801" max="1801" width="6.85546875" style="12" customWidth="1"/>
    <col min="1802" max="1802" width="6.140625" style="12" customWidth="1"/>
    <col min="1803" max="1804" width="3.42578125" style="12" customWidth="1"/>
    <col min="1805" max="1805" width="4.28515625" style="12" customWidth="1"/>
    <col min="1806" max="1809" width="3.42578125" style="12" customWidth="1"/>
    <col min="1810" max="1810" width="4.28515625" style="12" customWidth="1"/>
    <col min="1811" max="1812" width="3.42578125" style="12" customWidth="1"/>
    <col min="1813" max="1818" width="5.140625" style="12" customWidth="1"/>
    <col min="1819" max="1819" width="6.7109375" style="12" customWidth="1"/>
    <col min="1820" max="1820" width="6.85546875" style="12" customWidth="1"/>
    <col min="1821" max="1821" width="6.7109375" style="12" customWidth="1"/>
    <col min="1822" max="1822" width="6.85546875" style="12" customWidth="1"/>
    <col min="1823" max="1823" width="6.7109375" style="12" customWidth="1"/>
    <col min="1824" max="1824" width="6.85546875" style="12" customWidth="1"/>
    <col min="1825" max="1825" width="6.7109375" style="12" customWidth="1"/>
    <col min="1826" max="1826" width="6.85546875" style="12" customWidth="1"/>
    <col min="1827" max="1827" width="6.7109375" style="12" customWidth="1"/>
    <col min="1828" max="1828" width="7" style="12" customWidth="1"/>
    <col min="1829" max="1829" width="8.85546875" style="12" customWidth="1"/>
    <col min="1830" max="2048" width="9.140625" style="12"/>
    <col min="2049" max="2049" width="4.28515625" style="12" customWidth="1"/>
    <col min="2050" max="2050" width="13" style="12" customWidth="1"/>
    <col min="2051" max="2051" width="5.5703125" style="12" customWidth="1"/>
    <col min="2052" max="2053" width="3.5703125" style="12" customWidth="1"/>
    <col min="2054" max="2054" width="4.85546875" style="12" customWidth="1"/>
    <col min="2055" max="2055" width="6.7109375" style="12" customWidth="1"/>
    <col min="2056" max="2056" width="4.85546875" style="12" customWidth="1"/>
    <col min="2057" max="2057" width="6.85546875" style="12" customWidth="1"/>
    <col min="2058" max="2058" width="6.140625" style="12" customWidth="1"/>
    <col min="2059" max="2060" width="3.42578125" style="12" customWidth="1"/>
    <col min="2061" max="2061" width="4.28515625" style="12" customWidth="1"/>
    <col min="2062" max="2065" width="3.42578125" style="12" customWidth="1"/>
    <col min="2066" max="2066" width="4.28515625" style="12" customWidth="1"/>
    <col min="2067" max="2068" width="3.42578125" style="12" customWidth="1"/>
    <col min="2069" max="2074" width="5.140625" style="12" customWidth="1"/>
    <col min="2075" max="2075" width="6.7109375" style="12" customWidth="1"/>
    <col min="2076" max="2076" width="6.85546875" style="12" customWidth="1"/>
    <col min="2077" max="2077" width="6.7109375" style="12" customWidth="1"/>
    <col min="2078" max="2078" width="6.85546875" style="12" customWidth="1"/>
    <col min="2079" max="2079" width="6.7109375" style="12" customWidth="1"/>
    <col min="2080" max="2080" width="6.85546875" style="12" customWidth="1"/>
    <col min="2081" max="2081" width="6.7109375" style="12" customWidth="1"/>
    <col min="2082" max="2082" width="6.85546875" style="12" customWidth="1"/>
    <col min="2083" max="2083" width="6.7109375" style="12" customWidth="1"/>
    <col min="2084" max="2084" width="7" style="12" customWidth="1"/>
    <col min="2085" max="2085" width="8.85546875" style="12" customWidth="1"/>
    <col min="2086" max="2304" width="9.140625" style="12"/>
    <col min="2305" max="2305" width="4.28515625" style="12" customWidth="1"/>
    <col min="2306" max="2306" width="13" style="12" customWidth="1"/>
    <col min="2307" max="2307" width="5.5703125" style="12" customWidth="1"/>
    <col min="2308" max="2309" width="3.5703125" style="12" customWidth="1"/>
    <col min="2310" max="2310" width="4.85546875" style="12" customWidth="1"/>
    <col min="2311" max="2311" width="6.7109375" style="12" customWidth="1"/>
    <col min="2312" max="2312" width="4.85546875" style="12" customWidth="1"/>
    <col min="2313" max="2313" width="6.85546875" style="12" customWidth="1"/>
    <col min="2314" max="2314" width="6.140625" style="12" customWidth="1"/>
    <col min="2315" max="2316" width="3.42578125" style="12" customWidth="1"/>
    <col min="2317" max="2317" width="4.28515625" style="12" customWidth="1"/>
    <col min="2318" max="2321" width="3.42578125" style="12" customWidth="1"/>
    <col min="2322" max="2322" width="4.28515625" style="12" customWidth="1"/>
    <col min="2323" max="2324" width="3.42578125" style="12" customWidth="1"/>
    <col min="2325" max="2330" width="5.140625" style="12" customWidth="1"/>
    <col min="2331" max="2331" width="6.7109375" style="12" customWidth="1"/>
    <col min="2332" max="2332" width="6.85546875" style="12" customWidth="1"/>
    <col min="2333" max="2333" width="6.7109375" style="12" customWidth="1"/>
    <col min="2334" max="2334" width="6.85546875" style="12" customWidth="1"/>
    <col min="2335" max="2335" width="6.7109375" style="12" customWidth="1"/>
    <col min="2336" max="2336" width="6.85546875" style="12" customWidth="1"/>
    <col min="2337" max="2337" width="6.7109375" style="12" customWidth="1"/>
    <col min="2338" max="2338" width="6.85546875" style="12" customWidth="1"/>
    <col min="2339" max="2339" width="6.7109375" style="12" customWidth="1"/>
    <col min="2340" max="2340" width="7" style="12" customWidth="1"/>
    <col min="2341" max="2341" width="8.85546875" style="12" customWidth="1"/>
    <col min="2342" max="2560" width="9.140625" style="12"/>
    <col min="2561" max="2561" width="4.28515625" style="12" customWidth="1"/>
    <col min="2562" max="2562" width="13" style="12" customWidth="1"/>
    <col min="2563" max="2563" width="5.5703125" style="12" customWidth="1"/>
    <col min="2564" max="2565" width="3.5703125" style="12" customWidth="1"/>
    <col min="2566" max="2566" width="4.85546875" style="12" customWidth="1"/>
    <col min="2567" max="2567" width="6.7109375" style="12" customWidth="1"/>
    <col min="2568" max="2568" width="4.85546875" style="12" customWidth="1"/>
    <col min="2569" max="2569" width="6.85546875" style="12" customWidth="1"/>
    <col min="2570" max="2570" width="6.140625" style="12" customWidth="1"/>
    <col min="2571" max="2572" width="3.42578125" style="12" customWidth="1"/>
    <col min="2573" max="2573" width="4.28515625" style="12" customWidth="1"/>
    <col min="2574" max="2577" width="3.42578125" style="12" customWidth="1"/>
    <col min="2578" max="2578" width="4.28515625" style="12" customWidth="1"/>
    <col min="2579" max="2580" width="3.42578125" style="12" customWidth="1"/>
    <col min="2581" max="2586" width="5.140625" style="12" customWidth="1"/>
    <col min="2587" max="2587" width="6.7109375" style="12" customWidth="1"/>
    <col min="2588" max="2588" width="6.85546875" style="12" customWidth="1"/>
    <col min="2589" max="2589" width="6.7109375" style="12" customWidth="1"/>
    <col min="2590" max="2590" width="6.85546875" style="12" customWidth="1"/>
    <col min="2591" max="2591" width="6.7109375" style="12" customWidth="1"/>
    <col min="2592" max="2592" width="6.85546875" style="12" customWidth="1"/>
    <col min="2593" max="2593" width="6.7109375" style="12" customWidth="1"/>
    <col min="2594" max="2594" width="6.85546875" style="12" customWidth="1"/>
    <col min="2595" max="2595" width="6.7109375" style="12" customWidth="1"/>
    <col min="2596" max="2596" width="7" style="12" customWidth="1"/>
    <col min="2597" max="2597" width="8.85546875" style="12" customWidth="1"/>
    <col min="2598" max="2816" width="9.140625" style="12"/>
    <col min="2817" max="2817" width="4.28515625" style="12" customWidth="1"/>
    <col min="2818" max="2818" width="13" style="12" customWidth="1"/>
    <col min="2819" max="2819" width="5.5703125" style="12" customWidth="1"/>
    <col min="2820" max="2821" width="3.5703125" style="12" customWidth="1"/>
    <col min="2822" max="2822" width="4.85546875" style="12" customWidth="1"/>
    <col min="2823" max="2823" width="6.7109375" style="12" customWidth="1"/>
    <col min="2824" max="2824" width="4.85546875" style="12" customWidth="1"/>
    <col min="2825" max="2825" width="6.85546875" style="12" customWidth="1"/>
    <col min="2826" max="2826" width="6.140625" style="12" customWidth="1"/>
    <col min="2827" max="2828" width="3.42578125" style="12" customWidth="1"/>
    <col min="2829" max="2829" width="4.28515625" style="12" customWidth="1"/>
    <col min="2830" max="2833" width="3.42578125" style="12" customWidth="1"/>
    <col min="2834" max="2834" width="4.28515625" style="12" customWidth="1"/>
    <col min="2835" max="2836" width="3.42578125" style="12" customWidth="1"/>
    <col min="2837" max="2842" width="5.140625" style="12" customWidth="1"/>
    <col min="2843" max="2843" width="6.7109375" style="12" customWidth="1"/>
    <col min="2844" max="2844" width="6.85546875" style="12" customWidth="1"/>
    <col min="2845" max="2845" width="6.7109375" style="12" customWidth="1"/>
    <col min="2846" max="2846" width="6.85546875" style="12" customWidth="1"/>
    <col min="2847" max="2847" width="6.7109375" style="12" customWidth="1"/>
    <col min="2848" max="2848" width="6.85546875" style="12" customWidth="1"/>
    <col min="2849" max="2849" width="6.7109375" style="12" customWidth="1"/>
    <col min="2850" max="2850" width="6.85546875" style="12" customWidth="1"/>
    <col min="2851" max="2851" width="6.7109375" style="12" customWidth="1"/>
    <col min="2852" max="2852" width="7" style="12" customWidth="1"/>
    <col min="2853" max="2853" width="8.85546875" style="12" customWidth="1"/>
    <col min="2854" max="3072" width="9.140625" style="12"/>
    <col min="3073" max="3073" width="4.28515625" style="12" customWidth="1"/>
    <col min="3074" max="3074" width="13" style="12" customWidth="1"/>
    <col min="3075" max="3075" width="5.5703125" style="12" customWidth="1"/>
    <col min="3076" max="3077" width="3.5703125" style="12" customWidth="1"/>
    <col min="3078" max="3078" width="4.85546875" style="12" customWidth="1"/>
    <col min="3079" max="3079" width="6.7109375" style="12" customWidth="1"/>
    <col min="3080" max="3080" width="4.85546875" style="12" customWidth="1"/>
    <col min="3081" max="3081" width="6.85546875" style="12" customWidth="1"/>
    <col min="3082" max="3082" width="6.140625" style="12" customWidth="1"/>
    <col min="3083" max="3084" width="3.42578125" style="12" customWidth="1"/>
    <col min="3085" max="3085" width="4.28515625" style="12" customWidth="1"/>
    <col min="3086" max="3089" width="3.42578125" style="12" customWidth="1"/>
    <col min="3090" max="3090" width="4.28515625" style="12" customWidth="1"/>
    <col min="3091" max="3092" width="3.42578125" style="12" customWidth="1"/>
    <col min="3093" max="3098" width="5.140625" style="12" customWidth="1"/>
    <col min="3099" max="3099" width="6.7109375" style="12" customWidth="1"/>
    <col min="3100" max="3100" width="6.85546875" style="12" customWidth="1"/>
    <col min="3101" max="3101" width="6.7109375" style="12" customWidth="1"/>
    <col min="3102" max="3102" width="6.85546875" style="12" customWidth="1"/>
    <col min="3103" max="3103" width="6.7109375" style="12" customWidth="1"/>
    <col min="3104" max="3104" width="6.85546875" style="12" customWidth="1"/>
    <col min="3105" max="3105" width="6.7109375" style="12" customWidth="1"/>
    <col min="3106" max="3106" width="6.85546875" style="12" customWidth="1"/>
    <col min="3107" max="3107" width="6.7109375" style="12" customWidth="1"/>
    <col min="3108" max="3108" width="7" style="12" customWidth="1"/>
    <col min="3109" max="3109" width="8.85546875" style="12" customWidth="1"/>
    <col min="3110" max="3328" width="9.140625" style="12"/>
    <col min="3329" max="3329" width="4.28515625" style="12" customWidth="1"/>
    <col min="3330" max="3330" width="13" style="12" customWidth="1"/>
    <col min="3331" max="3331" width="5.5703125" style="12" customWidth="1"/>
    <col min="3332" max="3333" width="3.5703125" style="12" customWidth="1"/>
    <col min="3334" max="3334" width="4.85546875" style="12" customWidth="1"/>
    <col min="3335" max="3335" width="6.7109375" style="12" customWidth="1"/>
    <col min="3336" max="3336" width="4.85546875" style="12" customWidth="1"/>
    <col min="3337" max="3337" width="6.85546875" style="12" customWidth="1"/>
    <col min="3338" max="3338" width="6.140625" style="12" customWidth="1"/>
    <col min="3339" max="3340" width="3.42578125" style="12" customWidth="1"/>
    <col min="3341" max="3341" width="4.28515625" style="12" customWidth="1"/>
    <col min="3342" max="3345" width="3.42578125" style="12" customWidth="1"/>
    <col min="3346" max="3346" width="4.28515625" style="12" customWidth="1"/>
    <col min="3347" max="3348" width="3.42578125" style="12" customWidth="1"/>
    <col min="3349" max="3354" width="5.140625" style="12" customWidth="1"/>
    <col min="3355" max="3355" width="6.7109375" style="12" customWidth="1"/>
    <col min="3356" max="3356" width="6.85546875" style="12" customWidth="1"/>
    <col min="3357" max="3357" width="6.7109375" style="12" customWidth="1"/>
    <col min="3358" max="3358" width="6.85546875" style="12" customWidth="1"/>
    <col min="3359" max="3359" width="6.7109375" style="12" customWidth="1"/>
    <col min="3360" max="3360" width="6.85546875" style="12" customWidth="1"/>
    <col min="3361" max="3361" width="6.7109375" style="12" customWidth="1"/>
    <col min="3362" max="3362" width="6.85546875" style="12" customWidth="1"/>
    <col min="3363" max="3363" width="6.7109375" style="12" customWidth="1"/>
    <col min="3364" max="3364" width="7" style="12" customWidth="1"/>
    <col min="3365" max="3365" width="8.85546875" style="12" customWidth="1"/>
    <col min="3366" max="3584" width="9.140625" style="12"/>
    <col min="3585" max="3585" width="4.28515625" style="12" customWidth="1"/>
    <col min="3586" max="3586" width="13" style="12" customWidth="1"/>
    <col min="3587" max="3587" width="5.5703125" style="12" customWidth="1"/>
    <col min="3588" max="3589" width="3.5703125" style="12" customWidth="1"/>
    <col min="3590" max="3590" width="4.85546875" style="12" customWidth="1"/>
    <col min="3591" max="3591" width="6.7109375" style="12" customWidth="1"/>
    <col min="3592" max="3592" width="4.85546875" style="12" customWidth="1"/>
    <col min="3593" max="3593" width="6.85546875" style="12" customWidth="1"/>
    <col min="3594" max="3594" width="6.140625" style="12" customWidth="1"/>
    <col min="3595" max="3596" width="3.42578125" style="12" customWidth="1"/>
    <col min="3597" max="3597" width="4.28515625" style="12" customWidth="1"/>
    <col min="3598" max="3601" width="3.42578125" style="12" customWidth="1"/>
    <col min="3602" max="3602" width="4.28515625" style="12" customWidth="1"/>
    <col min="3603" max="3604" width="3.42578125" style="12" customWidth="1"/>
    <col min="3605" max="3610" width="5.140625" style="12" customWidth="1"/>
    <col min="3611" max="3611" width="6.7109375" style="12" customWidth="1"/>
    <col min="3612" max="3612" width="6.85546875" style="12" customWidth="1"/>
    <col min="3613" max="3613" width="6.7109375" style="12" customWidth="1"/>
    <col min="3614" max="3614" width="6.85546875" style="12" customWidth="1"/>
    <col min="3615" max="3615" width="6.7109375" style="12" customWidth="1"/>
    <col min="3616" max="3616" width="6.85546875" style="12" customWidth="1"/>
    <col min="3617" max="3617" width="6.7109375" style="12" customWidth="1"/>
    <col min="3618" max="3618" width="6.85546875" style="12" customWidth="1"/>
    <col min="3619" max="3619" width="6.7109375" style="12" customWidth="1"/>
    <col min="3620" max="3620" width="7" style="12" customWidth="1"/>
    <col min="3621" max="3621" width="8.85546875" style="12" customWidth="1"/>
    <col min="3622" max="3840" width="9.140625" style="12"/>
    <col min="3841" max="3841" width="4.28515625" style="12" customWidth="1"/>
    <col min="3842" max="3842" width="13" style="12" customWidth="1"/>
    <col min="3843" max="3843" width="5.5703125" style="12" customWidth="1"/>
    <col min="3844" max="3845" width="3.5703125" style="12" customWidth="1"/>
    <col min="3846" max="3846" width="4.85546875" style="12" customWidth="1"/>
    <col min="3847" max="3847" width="6.7109375" style="12" customWidth="1"/>
    <col min="3848" max="3848" width="4.85546875" style="12" customWidth="1"/>
    <col min="3849" max="3849" width="6.85546875" style="12" customWidth="1"/>
    <col min="3850" max="3850" width="6.140625" style="12" customWidth="1"/>
    <col min="3851" max="3852" width="3.42578125" style="12" customWidth="1"/>
    <col min="3853" max="3853" width="4.28515625" style="12" customWidth="1"/>
    <col min="3854" max="3857" width="3.42578125" style="12" customWidth="1"/>
    <col min="3858" max="3858" width="4.28515625" style="12" customWidth="1"/>
    <col min="3859" max="3860" width="3.42578125" style="12" customWidth="1"/>
    <col min="3861" max="3866" width="5.140625" style="12" customWidth="1"/>
    <col min="3867" max="3867" width="6.7109375" style="12" customWidth="1"/>
    <col min="3868" max="3868" width="6.85546875" style="12" customWidth="1"/>
    <col min="3869" max="3869" width="6.7109375" style="12" customWidth="1"/>
    <col min="3870" max="3870" width="6.85546875" style="12" customWidth="1"/>
    <col min="3871" max="3871" width="6.7109375" style="12" customWidth="1"/>
    <col min="3872" max="3872" width="6.85546875" style="12" customWidth="1"/>
    <col min="3873" max="3873" width="6.7109375" style="12" customWidth="1"/>
    <col min="3874" max="3874" width="6.85546875" style="12" customWidth="1"/>
    <col min="3875" max="3875" width="6.7109375" style="12" customWidth="1"/>
    <col min="3876" max="3876" width="7" style="12" customWidth="1"/>
    <col min="3877" max="3877" width="8.85546875" style="12" customWidth="1"/>
    <col min="3878" max="4096" width="9.140625" style="12"/>
    <col min="4097" max="4097" width="4.28515625" style="12" customWidth="1"/>
    <col min="4098" max="4098" width="13" style="12" customWidth="1"/>
    <col min="4099" max="4099" width="5.5703125" style="12" customWidth="1"/>
    <col min="4100" max="4101" width="3.5703125" style="12" customWidth="1"/>
    <col min="4102" max="4102" width="4.85546875" style="12" customWidth="1"/>
    <col min="4103" max="4103" width="6.7109375" style="12" customWidth="1"/>
    <col min="4104" max="4104" width="4.85546875" style="12" customWidth="1"/>
    <col min="4105" max="4105" width="6.85546875" style="12" customWidth="1"/>
    <col min="4106" max="4106" width="6.140625" style="12" customWidth="1"/>
    <col min="4107" max="4108" width="3.42578125" style="12" customWidth="1"/>
    <col min="4109" max="4109" width="4.28515625" style="12" customWidth="1"/>
    <col min="4110" max="4113" width="3.42578125" style="12" customWidth="1"/>
    <col min="4114" max="4114" width="4.28515625" style="12" customWidth="1"/>
    <col min="4115" max="4116" width="3.42578125" style="12" customWidth="1"/>
    <col min="4117" max="4122" width="5.140625" style="12" customWidth="1"/>
    <col min="4123" max="4123" width="6.7109375" style="12" customWidth="1"/>
    <col min="4124" max="4124" width="6.85546875" style="12" customWidth="1"/>
    <col min="4125" max="4125" width="6.7109375" style="12" customWidth="1"/>
    <col min="4126" max="4126" width="6.85546875" style="12" customWidth="1"/>
    <col min="4127" max="4127" width="6.7109375" style="12" customWidth="1"/>
    <col min="4128" max="4128" width="6.85546875" style="12" customWidth="1"/>
    <col min="4129" max="4129" width="6.7109375" style="12" customWidth="1"/>
    <col min="4130" max="4130" width="6.85546875" style="12" customWidth="1"/>
    <col min="4131" max="4131" width="6.7109375" style="12" customWidth="1"/>
    <col min="4132" max="4132" width="7" style="12" customWidth="1"/>
    <col min="4133" max="4133" width="8.85546875" style="12" customWidth="1"/>
    <col min="4134" max="4352" width="9.140625" style="12"/>
    <col min="4353" max="4353" width="4.28515625" style="12" customWidth="1"/>
    <col min="4354" max="4354" width="13" style="12" customWidth="1"/>
    <col min="4355" max="4355" width="5.5703125" style="12" customWidth="1"/>
    <col min="4356" max="4357" width="3.5703125" style="12" customWidth="1"/>
    <col min="4358" max="4358" width="4.85546875" style="12" customWidth="1"/>
    <col min="4359" max="4359" width="6.7109375" style="12" customWidth="1"/>
    <col min="4360" max="4360" width="4.85546875" style="12" customWidth="1"/>
    <col min="4361" max="4361" width="6.85546875" style="12" customWidth="1"/>
    <col min="4362" max="4362" width="6.140625" style="12" customWidth="1"/>
    <col min="4363" max="4364" width="3.42578125" style="12" customWidth="1"/>
    <col min="4365" max="4365" width="4.28515625" style="12" customWidth="1"/>
    <col min="4366" max="4369" width="3.42578125" style="12" customWidth="1"/>
    <col min="4370" max="4370" width="4.28515625" style="12" customWidth="1"/>
    <col min="4371" max="4372" width="3.42578125" style="12" customWidth="1"/>
    <col min="4373" max="4378" width="5.140625" style="12" customWidth="1"/>
    <col min="4379" max="4379" width="6.7109375" style="12" customWidth="1"/>
    <col min="4380" max="4380" width="6.85546875" style="12" customWidth="1"/>
    <col min="4381" max="4381" width="6.7109375" style="12" customWidth="1"/>
    <col min="4382" max="4382" width="6.85546875" style="12" customWidth="1"/>
    <col min="4383" max="4383" width="6.7109375" style="12" customWidth="1"/>
    <col min="4384" max="4384" width="6.85546875" style="12" customWidth="1"/>
    <col min="4385" max="4385" width="6.7109375" style="12" customWidth="1"/>
    <col min="4386" max="4386" width="6.85546875" style="12" customWidth="1"/>
    <col min="4387" max="4387" width="6.7109375" style="12" customWidth="1"/>
    <col min="4388" max="4388" width="7" style="12" customWidth="1"/>
    <col min="4389" max="4389" width="8.85546875" style="12" customWidth="1"/>
    <col min="4390" max="4608" width="9.140625" style="12"/>
    <col min="4609" max="4609" width="4.28515625" style="12" customWidth="1"/>
    <col min="4610" max="4610" width="13" style="12" customWidth="1"/>
    <col min="4611" max="4611" width="5.5703125" style="12" customWidth="1"/>
    <col min="4612" max="4613" width="3.5703125" style="12" customWidth="1"/>
    <col min="4614" max="4614" width="4.85546875" style="12" customWidth="1"/>
    <col min="4615" max="4615" width="6.7109375" style="12" customWidth="1"/>
    <col min="4616" max="4616" width="4.85546875" style="12" customWidth="1"/>
    <col min="4617" max="4617" width="6.85546875" style="12" customWidth="1"/>
    <col min="4618" max="4618" width="6.140625" style="12" customWidth="1"/>
    <col min="4619" max="4620" width="3.42578125" style="12" customWidth="1"/>
    <col min="4621" max="4621" width="4.28515625" style="12" customWidth="1"/>
    <col min="4622" max="4625" width="3.42578125" style="12" customWidth="1"/>
    <col min="4626" max="4626" width="4.28515625" style="12" customWidth="1"/>
    <col min="4627" max="4628" width="3.42578125" style="12" customWidth="1"/>
    <col min="4629" max="4634" width="5.140625" style="12" customWidth="1"/>
    <col min="4635" max="4635" width="6.7109375" style="12" customWidth="1"/>
    <col min="4636" max="4636" width="6.85546875" style="12" customWidth="1"/>
    <col min="4637" max="4637" width="6.7109375" style="12" customWidth="1"/>
    <col min="4638" max="4638" width="6.85546875" style="12" customWidth="1"/>
    <col min="4639" max="4639" width="6.7109375" style="12" customWidth="1"/>
    <col min="4640" max="4640" width="6.85546875" style="12" customWidth="1"/>
    <col min="4641" max="4641" width="6.7109375" style="12" customWidth="1"/>
    <col min="4642" max="4642" width="6.85546875" style="12" customWidth="1"/>
    <col min="4643" max="4643" width="6.7109375" style="12" customWidth="1"/>
    <col min="4644" max="4644" width="7" style="12" customWidth="1"/>
    <col min="4645" max="4645" width="8.85546875" style="12" customWidth="1"/>
    <col min="4646" max="4864" width="9.140625" style="12"/>
    <col min="4865" max="4865" width="4.28515625" style="12" customWidth="1"/>
    <col min="4866" max="4866" width="13" style="12" customWidth="1"/>
    <col min="4867" max="4867" width="5.5703125" style="12" customWidth="1"/>
    <col min="4868" max="4869" width="3.5703125" style="12" customWidth="1"/>
    <col min="4870" max="4870" width="4.85546875" style="12" customWidth="1"/>
    <col min="4871" max="4871" width="6.7109375" style="12" customWidth="1"/>
    <col min="4872" max="4872" width="4.85546875" style="12" customWidth="1"/>
    <col min="4873" max="4873" width="6.85546875" style="12" customWidth="1"/>
    <col min="4874" max="4874" width="6.140625" style="12" customWidth="1"/>
    <col min="4875" max="4876" width="3.42578125" style="12" customWidth="1"/>
    <col min="4877" max="4877" width="4.28515625" style="12" customWidth="1"/>
    <col min="4878" max="4881" width="3.42578125" style="12" customWidth="1"/>
    <col min="4882" max="4882" width="4.28515625" style="12" customWidth="1"/>
    <col min="4883" max="4884" width="3.42578125" style="12" customWidth="1"/>
    <col min="4885" max="4890" width="5.140625" style="12" customWidth="1"/>
    <col min="4891" max="4891" width="6.7109375" style="12" customWidth="1"/>
    <col min="4892" max="4892" width="6.85546875" style="12" customWidth="1"/>
    <col min="4893" max="4893" width="6.7109375" style="12" customWidth="1"/>
    <col min="4894" max="4894" width="6.85546875" style="12" customWidth="1"/>
    <col min="4895" max="4895" width="6.7109375" style="12" customWidth="1"/>
    <col min="4896" max="4896" width="6.85546875" style="12" customWidth="1"/>
    <col min="4897" max="4897" width="6.7109375" style="12" customWidth="1"/>
    <col min="4898" max="4898" width="6.85546875" style="12" customWidth="1"/>
    <col min="4899" max="4899" width="6.7109375" style="12" customWidth="1"/>
    <col min="4900" max="4900" width="7" style="12" customWidth="1"/>
    <col min="4901" max="4901" width="8.85546875" style="12" customWidth="1"/>
    <col min="4902" max="5120" width="9.140625" style="12"/>
    <col min="5121" max="5121" width="4.28515625" style="12" customWidth="1"/>
    <col min="5122" max="5122" width="13" style="12" customWidth="1"/>
    <col min="5123" max="5123" width="5.5703125" style="12" customWidth="1"/>
    <col min="5124" max="5125" width="3.5703125" style="12" customWidth="1"/>
    <col min="5126" max="5126" width="4.85546875" style="12" customWidth="1"/>
    <col min="5127" max="5127" width="6.7109375" style="12" customWidth="1"/>
    <col min="5128" max="5128" width="4.85546875" style="12" customWidth="1"/>
    <col min="5129" max="5129" width="6.85546875" style="12" customWidth="1"/>
    <col min="5130" max="5130" width="6.140625" style="12" customWidth="1"/>
    <col min="5131" max="5132" width="3.42578125" style="12" customWidth="1"/>
    <col min="5133" max="5133" width="4.28515625" style="12" customWidth="1"/>
    <col min="5134" max="5137" width="3.42578125" style="12" customWidth="1"/>
    <col min="5138" max="5138" width="4.28515625" style="12" customWidth="1"/>
    <col min="5139" max="5140" width="3.42578125" style="12" customWidth="1"/>
    <col min="5141" max="5146" width="5.140625" style="12" customWidth="1"/>
    <col min="5147" max="5147" width="6.7109375" style="12" customWidth="1"/>
    <col min="5148" max="5148" width="6.85546875" style="12" customWidth="1"/>
    <col min="5149" max="5149" width="6.7109375" style="12" customWidth="1"/>
    <col min="5150" max="5150" width="6.85546875" style="12" customWidth="1"/>
    <col min="5151" max="5151" width="6.7109375" style="12" customWidth="1"/>
    <col min="5152" max="5152" width="6.85546875" style="12" customWidth="1"/>
    <col min="5153" max="5153" width="6.7109375" style="12" customWidth="1"/>
    <col min="5154" max="5154" width="6.85546875" style="12" customWidth="1"/>
    <col min="5155" max="5155" width="6.7109375" style="12" customWidth="1"/>
    <col min="5156" max="5156" width="7" style="12" customWidth="1"/>
    <col min="5157" max="5157" width="8.85546875" style="12" customWidth="1"/>
    <col min="5158" max="5376" width="9.140625" style="12"/>
    <col min="5377" max="5377" width="4.28515625" style="12" customWidth="1"/>
    <col min="5378" max="5378" width="13" style="12" customWidth="1"/>
    <col min="5379" max="5379" width="5.5703125" style="12" customWidth="1"/>
    <col min="5380" max="5381" width="3.5703125" style="12" customWidth="1"/>
    <col min="5382" max="5382" width="4.85546875" style="12" customWidth="1"/>
    <col min="5383" max="5383" width="6.7109375" style="12" customWidth="1"/>
    <col min="5384" max="5384" width="4.85546875" style="12" customWidth="1"/>
    <col min="5385" max="5385" width="6.85546875" style="12" customWidth="1"/>
    <col min="5386" max="5386" width="6.140625" style="12" customWidth="1"/>
    <col min="5387" max="5388" width="3.42578125" style="12" customWidth="1"/>
    <col min="5389" max="5389" width="4.28515625" style="12" customWidth="1"/>
    <col min="5390" max="5393" width="3.42578125" style="12" customWidth="1"/>
    <col min="5394" max="5394" width="4.28515625" style="12" customWidth="1"/>
    <col min="5395" max="5396" width="3.42578125" style="12" customWidth="1"/>
    <col min="5397" max="5402" width="5.140625" style="12" customWidth="1"/>
    <col min="5403" max="5403" width="6.7109375" style="12" customWidth="1"/>
    <col min="5404" max="5404" width="6.85546875" style="12" customWidth="1"/>
    <col min="5405" max="5405" width="6.7109375" style="12" customWidth="1"/>
    <col min="5406" max="5406" width="6.85546875" style="12" customWidth="1"/>
    <col min="5407" max="5407" width="6.7109375" style="12" customWidth="1"/>
    <col min="5408" max="5408" width="6.85546875" style="12" customWidth="1"/>
    <col min="5409" max="5409" width="6.7109375" style="12" customWidth="1"/>
    <col min="5410" max="5410" width="6.85546875" style="12" customWidth="1"/>
    <col min="5411" max="5411" width="6.7109375" style="12" customWidth="1"/>
    <col min="5412" max="5412" width="7" style="12" customWidth="1"/>
    <col min="5413" max="5413" width="8.85546875" style="12" customWidth="1"/>
    <col min="5414" max="5632" width="9.140625" style="12"/>
    <col min="5633" max="5633" width="4.28515625" style="12" customWidth="1"/>
    <col min="5634" max="5634" width="13" style="12" customWidth="1"/>
    <col min="5635" max="5635" width="5.5703125" style="12" customWidth="1"/>
    <col min="5636" max="5637" width="3.5703125" style="12" customWidth="1"/>
    <col min="5638" max="5638" width="4.85546875" style="12" customWidth="1"/>
    <col min="5639" max="5639" width="6.7109375" style="12" customWidth="1"/>
    <col min="5640" max="5640" width="4.85546875" style="12" customWidth="1"/>
    <col min="5641" max="5641" width="6.85546875" style="12" customWidth="1"/>
    <col min="5642" max="5642" width="6.140625" style="12" customWidth="1"/>
    <col min="5643" max="5644" width="3.42578125" style="12" customWidth="1"/>
    <col min="5645" max="5645" width="4.28515625" style="12" customWidth="1"/>
    <col min="5646" max="5649" width="3.42578125" style="12" customWidth="1"/>
    <col min="5650" max="5650" width="4.28515625" style="12" customWidth="1"/>
    <col min="5651" max="5652" width="3.42578125" style="12" customWidth="1"/>
    <col min="5653" max="5658" width="5.140625" style="12" customWidth="1"/>
    <col min="5659" max="5659" width="6.7109375" style="12" customWidth="1"/>
    <col min="5660" max="5660" width="6.85546875" style="12" customWidth="1"/>
    <col min="5661" max="5661" width="6.7109375" style="12" customWidth="1"/>
    <col min="5662" max="5662" width="6.85546875" style="12" customWidth="1"/>
    <col min="5663" max="5663" width="6.7109375" style="12" customWidth="1"/>
    <col min="5664" max="5664" width="6.85546875" style="12" customWidth="1"/>
    <col min="5665" max="5665" width="6.7109375" style="12" customWidth="1"/>
    <col min="5666" max="5666" width="6.85546875" style="12" customWidth="1"/>
    <col min="5667" max="5667" width="6.7109375" style="12" customWidth="1"/>
    <col min="5668" max="5668" width="7" style="12" customWidth="1"/>
    <col min="5669" max="5669" width="8.85546875" style="12" customWidth="1"/>
    <col min="5670" max="5888" width="9.140625" style="12"/>
    <col min="5889" max="5889" width="4.28515625" style="12" customWidth="1"/>
    <col min="5890" max="5890" width="13" style="12" customWidth="1"/>
    <col min="5891" max="5891" width="5.5703125" style="12" customWidth="1"/>
    <col min="5892" max="5893" width="3.5703125" style="12" customWidth="1"/>
    <col min="5894" max="5894" width="4.85546875" style="12" customWidth="1"/>
    <col min="5895" max="5895" width="6.7109375" style="12" customWidth="1"/>
    <col min="5896" max="5896" width="4.85546875" style="12" customWidth="1"/>
    <col min="5897" max="5897" width="6.85546875" style="12" customWidth="1"/>
    <col min="5898" max="5898" width="6.140625" style="12" customWidth="1"/>
    <col min="5899" max="5900" width="3.42578125" style="12" customWidth="1"/>
    <col min="5901" max="5901" width="4.28515625" style="12" customWidth="1"/>
    <col min="5902" max="5905" width="3.42578125" style="12" customWidth="1"/>
    <col min="5906" max="5906" width="4.28515625" style="12" customWidth="1"/>
    <col min="5907" max="5908" width="3.42578125" style="12" customWidth="1"/>
    <col min="5909" max="5914" width="5.140625" style="12" customWidth="1"/>
    <col min="5915" max="5915" width="6.7109375" style="12" customWidth="1"/>
    <col min="5916" max="5916" width="6.85546875" style="12" customWidth="1"/>
    <col min="5917" max="5917" width="6.7109375" style="12" customWidth="1"/>
    <col min="5918" max="5918" width="6.85546875" style="12" customWidth="1"/>
    <col min="5919" max="5919" width="6.7109375" style="12" customWidth="1"/>
    <col min="5920" max="5920" width="6.85546875" style="12" customWidth="1"/>
    <col min="5921" max="5921" width="6.7109375" style="12" customWidth="1"/>
    <col min="5922" max="5922" width="6.85546875" style="12" customWidth="1"/>
    <col min="5923" max="5923" width="6.7109375" style="12" customWidth="1"/>
    <col min="5924" max="5924" width="7" style="12" customWidth="1"/>
    <col min="5925" max="5925" width="8.85546875" style="12" customWidth="1"/>
    <col min="5926" max="6144" width="9.140625" style="12"/>
    <col min="6145" max="6145" width="4.28515625" style="12" customWidth="1"/>
    <col min="6146" max="6146" width="13" style="12" customWidth="1"/>
    <col min="6147" max="6147" width="5.5703125" style="12" customWidth="1"/>
    <col min="6148" max="6149" width="3.5703125" style="12" customWidth="1"/>
    <col min="6150" max="6150" width="4.85546875" style="12" customWidth="1"/>
    <col min="6151" max="6151" width="6.7109375" style="12" customWidth="1"/>
    <col min="6152" max="6152" width="4.85546875" style="12" customWidth="1"/>
    <col min="6153" max="6153" width="6.85546875" style="12" customWidth="1"/>
    <col min="6154" max="6154" width="6.140625" style="12" customWidth="1"/>
    <col min="6155" max="6156" width="3.42578125" style="12" customWidth="1"/>
    <col min="6157" max="6157" width="4.28515625" style="12" customWidth="1"/>
    <col min="6158" max="6161" width="3.42578125" style="12" customWidth="1"/>
    <col min="6162" max="6162" width="4.28515625" style="12" customWidth="1"/>
    <col min="6163" max="6164" width="3.42578125" style="12" customWidth="1"/>
    <col min="6165" max="6170" width="5.140625" style="12" customWidth="1"/>
    <col min="6171" max="6171" width="6.7109375" style="12" customWidth="1"/>
    <col min="6172" max="6172" width="6.85546875" style="12" customWidth="1"/>
    <col min="6173" max="6173" width="6.7109375" style="12" customWidth="1"/>
    <col min="6174" max="6174" width="6.85546875" style="12" customWidth="1"/>
    <col min="6175" max="6175" width="6.7109375" style="12" customWidth="1"/>
    <col min="6176" max="6176" width="6.85546875" style="12" customWidth="1"/>
    <col min="6177" max="6177" width="6.7109375" style="12" customWidth="1"/>
    <col min="6178" max="6178" width="6.85546875" style="12" customWidth="1"/>
    <col min="6179" max="6179" width="6.7109375" style="12" customWidth="1"/>
    <col min="6180" max="6180" width="7" style="12" customWidth="1"/>
    <col min="6181" max="6181" width="8.85546875" style="12" customWidth="1"/>
    <col min="6182" max="6400" width="9.140625" style="12"/>
    <col min="6401" max="6401" width="4.28515625" style="12" customWidth="1"/>
    <col min="6402" max="6402" width="13" style="12" customWidth="1"/>
    <col min="6403" max="6403" width="5.5703125" style="12" customWidth="1"/>
    <col min="6404" max="6405" width="3.5703125" style="12" customWidth="1"/>
    <col min="6406" max="6406" width="4.85546875" style="12" customWidth="1"/>
    <col min="6407" max="6407" width="6.7109375" style="12" customWidth="1"/>
    <col min="6408" max="6408" width="4.85546875" style="12" customWidth="1"/>
    <col min="6409" max="6409" width="6.85546875" style="12" customWidth="1"/>
    <col min="6410" max="6410" width="6.140625" style="12" customWidth="1"/>
    <col min="6411" max="6412" width="3.42578125" style="12" customWidth="1"/>
    <col min="6413" max="6413" width="4.28515625" style="12" customWidth="1"/>
    <col min="6414" max="6417" width="3.42578125" style="12" customWidth="1"/>
    <col min="6418" max="6418" width="4.28515625" style="12" customWidth="1"/>
    <col min="6419" max="6420" width="3.42578125" style="12" customWidth="1"/>
    <col min="6421" max="6426" width="5.140625" style="12" customWidth="1"/>
    <col min="6427" max="6427" width="6.7109375" style="12" customWidth="1"/>
    <col min="6428" max="6428" width="6.85546875" style="12" customWidth="1"/>
    <col min="6429" max="6429" width="6.7109375" style="12" customWidth="1"/>
    <col min="6430" max="6430" width="6.85546875" style="12" customWidth="1"/>
    <col min="6431" max="6431" width="6.7109375" style="12" customWidth="1"/>
    <col min="6432" max="6432" width="6.85546875" style="12" customWidth="1"/>
    <col min="6433" max="6433" width="6.7109375" style="12" customWidth="1"/>
    <col min="6434" max="6434" width="6.85546875" style="12" customWidth="1"/>
    <col min="6435" max="6435" width="6.7109375" style="12" customWidth="1"/>
    <col min="6436" max="6436" width="7" style="12" customWidth="1"/>
    <col min="6437" max="6437" width="8.85546875" style="12" customWidth="1"/>
    <col min="6438" max="6656" width="9.140625" style="12"/>
    <col min="6657" max="6657" width="4.28515625" style="12" customWidth="1"/>
    <col min="6658" max="6658" width="13" style="12" customWidth="1"/>
    <col min="6659" max="6659" width="5.5703125" style="12" customWidth="1"/>
    <col min="6660" max="6661" width="3.5703125" style="12" customWidth="1"/>
    <col min="6662" max="6662" width="4.85546875" style="12" customWidth="1"/>
    <col min="6663" max="6663" width="6.7109375" style="12" customWidth="1"/>
    <col min="6664" max="6664" width="4.85546875" style="12" customWidth="1"/>
    <col min="6665" max="6665" width="6.85546875" style="12" customWidth="1"/>
    <col min="6666" max="6666" width="6.140625" style="12" customWidth="1"/>
    <col min="6667" max="6668" width="3.42578125" style="12" customWidth="1"/>
    <col min="6669" max="6669" width="4.28515625" style="12" customWidth="1"/>
    <col min="6670" max="6673" width="3.42578125" style="12" customWidth="1"/>
    <col min="6674" max="6674" width="4.28515625" style="12" customWidth="1"/>
    <col min="6675" max="6676" width="3.42578125" style="12" customWidth="1"/>
    <col min="6677" max="6682" width="5.140625" style="12" customWidth="1"/>
    <col min="6683" max="6683" width="6.7109375" style="12" customWidth="1"/>
    <col min="6684" max="6684" width="6.85546875" style="12" customWidth="1"/>
    <col min="6685" max="6685" width="6.7109375" style="12" customWidth="1"/>
    <col min="6686" max="6686" width="6.85546875" style="12" customWidth="1"/>
    <col min="6687" max="6687" width="6.7109375" style="12" customWidth="1"/>
    <col min="6688" max="6688" width="6.85546875" style="12" customWidth="1"/>
    <col min="6689" max="6689" width="6.7109375" style="12" customWidth="1"/>
    <col min="6690" max="6690" width="6.85546875" style="12" customWidth="1"/>
    <col min="6691" max="6691" width="6.7109375" style="12" customWidth="1"/>
    <col min="6692" max="6692" width="7" style="12" customWidth="1"/>
    <col min="6693" max="6693" width="8.85546875" style="12" customWidth="1"/>
    <col min="6694" max="6912" width="9.140625" style="12"/>
    <col min="6913" max="6913" width="4.28515625" style="12" customWidth="1"/>
    <col min="6914" max="6914" width="13" style="12" customWidth="1"/>
    <col min="6915" max="6915" width="5.5703125" style="12" customWidth="1"/>
    <col min="6916" max="6917" width="3.5703125" style="12" customWidth="1"/>
    <col min="6918" max="6918" width="4.85546875" style="12" customWidth="1"/>
    <col min="6919" max="6919" width="6.7109375" style="12" customWidth="1"/>
    <col min="6920" max="6920" width="4.85546875" style="12" customWidth="1"/>
    <col min="6921" max="6921" width="6.85546875" style="12" customWidth="1"/>
    <col min="6922" max="6922" width="6.140625" style="12" customWidth="1"/>
    <col min="6923" max="6924" width="3.42578125" style="12" customWidth="1"/>
    <col min="6925" max="6925" width="4.28515625" style="12" customWidth="1"/>
    <col min="6926" max="6929" width="3.42578125" style="12" customWidth="1"/>
    <col min="6930" max="6930" width="4.28515625" style="12" customWidth="1"/>
    <col min="6931" max="6932" width="3.42578125" style="12" customWidth="1"/>
    <col min="6933" max="6938" width="5.140625" style="12" customWidth="1"/>
    <col min="6939" max="6939" width="6.7109375" style="12" customWidth="1"/>
    <col min="6940" max="6940" width="6.85546875" style="12" customWidth="1"/>
    <col min="6941" max="6941" width="6.7109375" style="12" customWidth="1"/>
    <col min="6942" max="6942" width="6.85546875" style="12" customWidth="1"/>
    <col min="6943" max="6943" width="6.7109375" style="12" customWidth="1"/>
    <col min="6944" max="6944" width="6.85546875" style="12" customWidth="1"/>
    <col min="6945" max="6945" width="6.7109375" style="12" customWidth="1"/>
    <col min="6946" max="6946" width="6.85546875" style="12" customWidth="1"/>
    <col min="6947" max="6947" width="6.7109375" style="12" customWidth="1"/>
    <col min="6948" max="6948" width="7" style="12" customWidth="1"/>
    <col min="6949" max="6949" width="8.85546875" style="12" customWidth="1"/>
    <col min="6950" max="7168" width="9.140625" style="12"/>
    <col min="7169" max="7169" width="4.28515625" style="12" customWidth="1"/>
    <col min="7170" max="7170" width="13" style="12" customWidth="1"/>
    <col min="7171" max="7171" width="5.5703125" style="12" customWidth="1"/>
    <col min="7172" max="7173" width="3.5703125" style="12" customWidth="1"/>
    <col min="7174" max="7174" width="4.85546875" style="12" customWidth="1"/>
    <col min="7175" max="7175" width="6.7109375" style="12" customWidth="1"/>
    <col min="7176" max="7176" width="4.85546875" style="12" customWidth="1"/>
    <col min="7177" max="7177" width="6.85546875" style="12" customWidth="1"/>
    <col min="7178" max="7178" width="6.140625" style="12" customWidth="1"/>
    <col min="7179" max="7180" width="3.42578125" style="12" customWidth="1"/>
    <col min="7181" max="7181" width="4.28515625" style="12" customWidth="1"/>
    <col min="7182" max="7185" width="3.42578125" style="12" customWidth="1"/>
    <col min="7186" max="7186" width="4.28515625" style="12" customWidth="1"/>
    <col min="7187" max="7188" width="3.42578125" style="12" customWidth="1"/>
    <col min="7189" max="7194" width="5.140625" style="12" customWidth="1"/>
    <col min="7195" max="7195" width="6.7109375" style="12" customWidth="1"/>
    <col min="7196" max="7196" width="6.85546875" style="12" customWidth="1"/>
    <col min="7197" max="7197" width="6.7109375" style="12" customWidth="1"/>
    <col min="7198" max="7198" width="6.85546875" style="12" customWidth="1"/>
    <col min="7199" max="7199" width="6.7109375" style="12" customWidth="1"/>
    <col min="7200" max="7200" width="6.85546875" style="12" customWidth="1"/>
    <col min="7201" max="7201" width="6.7109375" style="12" customWidth="1"/>
    <col min="7202" max="7202" width="6.85546875" style="12" customWidth="1"/>
    <col min="7203" max="7203" width="6.7109375" style="12" customWidth="1"/>
    <col min="7204" max="7204" width="7" style="12" customWidth="1"/>
    <col min="7205" max="7205" width="8.85546875" style="12" customWidth="1"/>
    <col min="7206" max="7424" width="9.140625" style="12"/>
    <col min="7425" max="7425" width="4.28515625" style="12" customWidth="1"/>
    <col min="7426" max="7426" width="13" style="12" customWidth="1"/>
    <col min="7427" max="7427" width="5.5703125" style="12" customWidth="1"/>
    <col min="7428" max="7429" width="3.5703125" style="12" customWidth="1"/>
    <col min="7430" max="7430" width="4.85546875" style="12" customWidth="1"/>
    <col min="7431" max="7431" width="6.7109375" style="12" customWidth="1"/>
    <col min="7432" max="7432" width="4.85546875" style="12" customWidth="1"/>
    <col min="7433" max="7433" width="6.85546875" style="12" customWidth="1"/>
    <col min="7434" max="7434" width="6.140625" style="12" customWidth="1"/>
    <col min="7435" max="7436" width="3.42578125" style="12" customWidth="1"/>
    <col min="7437" max="7437" width="4.28515625" style="12" customWidth="1"/>
    <col min="7438" max="7441" width="3.42578125" style="12" customWidth="1"/>
    <col min="7442" max="7442" width="4.28515625" style="12" customWidth="1"/>
    <col min="7443" max="7444" width="3.42578125" style="12" customWidth="1"/>
    <col min="7445" max="7450" width="5.140625" style="12" customWidth="1"/>
    <col min="7451" max="7451" width="6.7109375" style="12" customWidth="1"/>
    <col min="7452" max="7452" width="6.85546875" style="12" customWidth="1"/>
    <col min="7453" max="7453" width="6.7109375" style="12" customWidth="1"/>
    <col min="7454" max="7454" width="6.85546875" style="12" customWidth="1"/>
    <col min="7455" max="7455" width="6.7109375" style="12" customWidth="1"/>
    <col min="7456" max="7456" width="6.85546875" style="12" customWidth="1"/>
    <col min="7457" max="7457" width="6.7109375" style="12" customWidth="1"/>
    <col min="7458" max="7458" width="6.85546875" style="12" customWidth="1"/>
    <col min="7459" max="7459" width="6.7109375" style="12" customWidth="1"/>
    <col min="7460" max="7460" width="7" style="12" customWidth="1"/>
    <col min="7461" max="7461" width="8.85546875" style="12" customWidth="1"/>
    <col min="7462" max="7680" width="9.140625" style="12"/>
    <col min="7681" max="7681" width="4.28515625" style="12" customWidth="1"/>
    <col min="7682" max="7682" width="13" style="12" customWidth="1"/>
    <col min="7683" max="7683" width="5.5703125" style="12" customWidth="1"/>
    <col min="7684" max="7685" width="3.5703125" style="12" customWidth="1"/>
    <col min="7686" max="7686" width="4.85546875" style="12" customWidth="1"/>
    <col min="7687" max="7687" width="6.7109375" style="12" customWidth="1"/>
    <col min="7688" max="7688" width="4.85546875" style="12" customWidth="1"/>
    <col min="7689" max="7689" width="6.85546875" style="12" customWidth="1"/>
    <col min="7690" max="7690" width="6.140625" style="12" customWidth="1"/>
    <col min="7691" max="7692" width="3.42578125" style="12" customWidth="1"/>
    <col min="7693" max="7693" width="4.28515625" style="12" customWidth="1"/>
    <col min="7694" max="7697" width="3.42578125" style="12" customWidth="1"/>
    <col min="7698" max="7698" width="4.28515625" style="12" customWidth="1"/>
    <col min="7699" max="7700" width="3.42578125" style="12" customWidth="1"/>
    <col min="7701" max="7706" width="5.140625" style="12" customWidth="1"/>
    <col min="7707" max="7707" width="6.7109375" style="12" customWidth="1"/>
    <col min="7708" max="7708" width="6.85546875" style="12" customWidth="1"/>
    <col min="7709" max="7709" width="6.7109375" style="12" customWidth="1"/>
    <col min="7710" max="7710" width="6.85546875" style="12" customWidth="1"/>
    <col min="7711" max="7711" width="6.7109375" style="12" customWidth="1"/>
    <col min="7712" max="7712" width="6.85546875" style="12" customWidth="1"/>
    <col min="7713" max="7713" width="6.7109375" style="12" customWidth="1"/>
    <col min="7714" max="7714" width="6.85546875" style="12" customWidth="1"/>
    <col min="7715" max="7715" width="6.7109375" style="12" customWidth="1"/>
    <col min="7716" max="7716" width="7" style="12" customWidth="1"/>
    <col min="7717" max="7717" width="8.85546875" style="12" customWidth="1"/>
    <col min="7718" max="7936" width="9.140625" style="12"/>
    <col min="7937" max="7937" width="4.28515625" style="12" customWidth="1"/>
    <col min="7938" max="7938" width="13" style="12" customWidth="1"/>
    <col min="7939" max="7939" width="5.5703125" style="12" customWidth="1"/>
    <col min="7940" max="7941" width="3.5703125" style="12" customWidth="1"/>
    <col min="7942" max="7942" width="4.85546875" style="12" customWidth="1"/>
    <col min="7943" max="7943" width="6.7109375" style="12" customWidth="1"/>
    <col min="7944" max="7944" width="4.85546875" style="12" customWidth="1"/>
    <col min="7945" max="7945" width="6.85546875" style="12" customWidth="1"/>
    <col min="7946" max="7946" width="6.140625" style="12" customWidth="1"/>
    <col min="7947" max="7948" width="3.42578125" style="12" customWidth="1"/>
    <col min="7949" max="7949" width="4.28515625" style="12" customWidth="1"/>
    <col min="7950" max="7953" width="3.42578125" style="12" customWidth="1"/>
    <col min="7954" max="7954" width="4.28515625" style="12" customWidth="1"/>
    <col min="7955" max="7956" width="3.42578125" style="12" customWidth="1"/>
    <col min="7957" max="7962" width="5.140625" style="12" customWidth="1"/>
    <col min="7963" max="7963" width="6.7109375" style="12" customWidth="1"/>
    <col min="7964" max="7964" width="6.85546875" style="12" customWidth="1"/>
    <col min="7965" max="7965" width="6.7109375" style="12" customWidth="1"/>
    <col min="7966" max="7966" width="6.85546875" style="12" customWidth="1"/>
    <col min="7967" max="7967" width="6.7109375" style="12" customWidth="1"/>
    <col min="7968" max="7968" width="6.85546875" style="12" customWidth="1"/>
    <col min="7969" max="7969" width="6.7109375" style="12" customWidth="1"/>
    <col min="7970" max="7970" width="6.85546875" style="12" customWidth="1"/>
    <col min="7971" max="7971" width="6.7109375" style="12" customWidth="1"/>
    <col min="7972" max="7972" width="7" style="12" customWidth="1"/>
    <col min="7973" max="7973" width="8.85546875" style="12" customWidth="1"/>
    <col min="7974" max="8192" width="9.140625" style="12"/>
    <col min="8193" max="8193" width="4.28515625" style="12" customWidth="1"/>
    <col min="8194" max="8194" width="13" style="12" customWidth="1"/>
    <col min="8195" max="8195" width="5.5703125" style="12" customWidth="1"/>
    <col min="8196" max="8197" width="3.5703125" style="12" customWidth="1"/>
    <col min="8198" max="8198" width="4.85546875" style="12" customWidth="1"/>
    <col min="8199" max="8199" width="6.7109375" style="12" customWidth="1"/>
    <col min="8200" max="8200" width="4.85546875" style="12" customWidth="1"/>
    <col min="8201" max="8201" width="6.85546875" style="12" customWidth="1"/>
    <col min="8202" max="8202" width="6.140625" style="12" customWidth="1"/>
    <col min="8203" max="8204" width="3.42578125" style="12" customWidth="1"/>
    <col min="8205" max="8205" width="4.28515625" style="12" customWidth="1"/>
    <col min="8206" max="8209" width="3.42578125" style="12" customWidth="1"/>
    <col min="8210" max="8210" width="4.28515625" style="12" customWidth="1"/>
    <col min="8211" max="8212" width="3.42578125" style="12" customWidth="1"/>
    <col min="8213" max="8218" width="5.140625" style="12" customWidth="1"/>
    <col min="8219" max="8219" width="6.7109375" style="12" customWidth="1"/>
    <col min="8220" max="8220" width="6.85546875" style="12" customWidth="1"/>
    <col min="8221" max="8221" width="6.7109375" style="12" customWidth="1"/>
    <col min="8222" max="8222" width="6.85546875" style="12" customWidth="1"/>
    <col min="8223" max="8223" width="6.7109375" style="12" customWidth="1"/>
    <col min="8224" max="8224" width="6.85546875" style="12" customWidth="1"/>
    <col min="8225" max="8225" width="6.7109375" style="12" customWidth="1"/>
    <col min="8226" max="8226" width="6.85546875" style="12" customWidth="1"/>
    <col min="8227" max="8227" width="6.7109375" style="12" customWidth="1"/>
    <col min="8228" max="8228" width="7" style="12" customWidth="1"/>
    <col min="8229" max="8229" width="8.85546875" style="12" customWidth="1"/>
    <col min="8230" max="8448" width="9.140625" style="12"/>
    <col min="8449" max="8449" width="4.28515625" style="12" customWidth="1"/>
    <col min="8450" max="8450" width="13" style="12" customWidth="1"/>
    <col min="8451" max="8451" width="5.5703125" style="12" customWidth="1"/>
    <col min="8452" max="8453" width="3.5703125" style="12" customWidth="1"/>
    <col min="8454" max="8454" width="4.85546875" style="12" customWidth="1"/>
    <col min="8455" max="8455" width="6.7109375" style="12" customWidth="1"/>
    <col min="8456" max="8456" width="4.85546875" style="12" customWidth="1"/>
    <col min="8457" max="8457" width="6.85546875" style="12" customWidth="1"/>
    <col min="8458" max="8458" width="6.140625" style="12" customWidth="1"/>
    <col min="8459" max="8460" width="3.42578125" style="12" customWidth="1"/>
    <col min="8461" max="8461" width="4.28515625" style="12" customWidth="1"/>
    <col min="8462" max="8465" width="3.42578125" style="12" customWidth="1"/>
    <col min="8466" max="8466" width="4.28515625" style="12" customWidth="1"/>
    <col min="8467" max="8468" width="3.42578125" style="12" customWidth="1"/>
    <col min="8469" max="8474" width="5.140625" style="12" customWidth="1"/>
    <col min="8475" max="8475" width="6.7109375" style="12" customWidth="1"/>
    <col min="8476" max="8476" width="6.85546875" style="12" customWidth="1"/>
    <col min="8477" max="8477" width="6.7109375" style="12" customWidth="1"/>
    <col min="8478" max="8478" width="6.85546875" style="12" customWidth="1"/>
    <col min="8479" max="8479" width="6.7109375" style="12" customWidth="1"/>
    <col min="8480" max="8480" width="6.85546875" style="12" customWidth="1"/>
    <col min="8481" max="8481" width="6.7109375" style="12" customWidth="1"/>
    <col min="8482" max="8482" width="6.85546875" style="12" customWidth="1"/>
    <col min="8483" max="8483" width="6.7109375" style="12" customWidth="1"/>
    <col min="8484" max="8484" width="7" style="12" customWidth="1"/>
    <col min="8485" max="8485" width="8.85546875" style="12" customWidth="1"/>
    <col min="8486" max="8704" width="9.140625" style="12"/>
    <col min="8705" max="8705" width="4.28515625" style="12" customWidth="1"/>
    <col min="8706" max="8706" width="13" style="12" customWidth="1"/>
    <col min="8707" max="8707" width="5.5703125" style="12" customWidth="1"/>
    <col min="8708" max="8709" width="3.5703125" style="12" customWidth="1"/>
    <col min="8710" max="8710" width="4.85546875" style="12" customWidth="1"/>
    <col min="8711" max="8711" width="6.7109375" style="12" customWidth="1"/>
    <col min="8712" max="8712" width="4.85546875" style="12" customWidth="1"/>
    <col min="8713" max="8713" width="6.85546875" style="12" customWidth="1"/>
    <col min="8714" max="8714" width="6.140625" style="12" customWidth="1"/>
    <col min="8715" max="8716" width="3.42578125" style="12" customWidth="1"/>
    <col min="8717" max="8717" width="4.28515625" style="12" customWidth="1"/>
    <col min="8718" max="8721" width="3.42578125" style="12" customWidth="1"/>
    <col min="8722" max="8722" width="4.28515625" style="12" customWidth="1"/>
    <col min="8723" max="8724" width="3.42578125" style="12" customWidth="1"/>
    <col min="8725" max="8730" width="5.140625" style="12" customWidth="1"/>
    <col min="8731" max="8731" width="6.7109375" style="12" customWidth="1"/>
    <col min="8732" max="8732" width="6.85546875" style="12" customWidth="1"/>
    <col min="8733" max="8733" width="6.7109375" style="12" customWidth="1"/>
    <col min="8734" max="8734" width="6.85546875" style="12" customWidth="1"/>
    <col min="8735" max="8735" width="6.7109375" style="12" customWidth="1"/>
    <col min="8736" max="8736" width="6.85546875" style="12" customWidth="1"/>
    <col min="8737" max="8737" width="6.7109375" style="12" customWidth="1"/>
    <col min="8738" max="8738" width="6.85546875" style="12" customWidth="1"/>
    <col min="8739" max="8739" width="6.7109375" style="12" customWidth="1"/>
    <col min="8740" max="8740" width="7" style="12" customWidth="1"/>
    <col min="8741" max="8741" width="8.85546875" style="12" customWidth="1"/>
    <col min="8742" max="8960" width="9.140625" style="12"/>
    <col min="8961" max="8961" width="4.28515625" style="12" customWidth="1"/>
    <col min="8962" max="8962" width="13" style="12" customWidth="1"/>
    <col min="8963" max="8963" width="5.5703125" style="12" customWidth="1"/>
    <col min="8964" max="8965" width="3.5703125" style="12" customWidth="1"/>
    <col min="8966" max="8966" width="4.85546875" style="12" customWidth="1"/>
    <col min="8967" max="8967" width="6.7109375" style="12" customWidth="1"/>
    <col min="8968" max="8968" width="4.85546875" style="12" customWidth="1"/>
    <col min="8969" max="8969" width="6.85546875" style="12" customWidth="1"/>
    <col min="8970" max="8970" width="6.140625" style="12" customWidth="1"/>
    <col min="8971" max="8972" width="3.42578125" style="12" customWidth="1"/>
    <col min="8973" max="8973" width="4.28515625" style="12" customWidth="1"/>
    <col min="8974" max="8977" width="3.42578125" style="12" customWidth="1"/>
    <col min="8978" max="8978" width="4.28515625" style="12" customWidth="1"/>
    <col min="8979" max="8980" width="3.42578125" style="12" customWidth="1"/>
    <col min="8981" max="8986" width="5.140625" style="12" customWidth="1"/>
    <col min="8987" max="8987" width="6.7109375" style="12" customWidth="1"/>
    <col min="8988" max="8988" width="6.85546875" style="12" customWidth="1"/>
    <col min="8989" max="8989" width="6.7109375" style="12" customWidth="1"/>
    <col min="8990" max="8990" width="6.85546875" style="12" customWidth="1"/>
    <col min="8991" max="8991" width="6.7109375" style="12" customWidth="1"/>
    <col min="8992" max="8992" width="6.85546875" style="12" customWidth="1"/>
    <col min="8993" max="8993" width="6.7109375" style="12" customWidth="1"/>
    <col min="8994" max="8994" width="6.85546875" style="12" customWidth="1"/>
    <col min="8995" max="8995" width="6.7109375" style="12" customWidth="1"/>
    <col min="8996" max="8996" width="7" style="12" customWidth="1"/>
    <col min="8997" max="8997" width="8.85546875" style="12" customWidth="1"/>
    <col min="8998" max="9216" width="9.140625" style="12"/>
    <col min="9217" max="9217" width="4.28515625" style="12" customWidth="1"/>
    <col min="9218" max="9218" width="13" style="12" customWidth="1"/>
    <col min="9219" max="9219" width="5.5703125" style="12" customWidth="1"/>
    <col min="9220" max="9221" width="3.5703125" style="12" customWidth="1"/>
    <col min="9222" max="9222" width="4.85546875" style="12" customWidth="1"/>
    <col min="9223" max="9223" width="6.7109375" style="12" customWidth="1"/>
    <col min="9224" max="9224" width="4.85546875" style="12" customWidth="1"/>
    <col min="9225" max="9225" width="6.85546875" style="12" customWidth="1"/>
    <col min="9226" max="9226" width="6.140625" style="12" customWidth="1"/>
    <col min="9227" max="9228" width="3.42578125" style="12" customWidth="1"/>
    <col min="9229" max="9229" width="4.28515625" style="12" customWidth="1"/>
    <col min="9230" max="9233" width="3.42578125" style="12" customWidth="1"/>
    <col min="9234" max="9234" width="4.28515625" style="12" customWidth="1"/>
    <col min="9235" max="9236" width="3.42578125" style="12" customWidth="1"/>
    <col min="9237" max="9242" width="5.140625" style="12" customWidth="1"/>
    <col min="9243" max="9243" width="6.7109375" style="12" customWidth="1"/>
    <col min="9244" max="9244" width="6.85546875" style="12" customWidth="1"/>
    <col min="9245" max="9245" width="6.7109375" style="12" customWidth="1"/>
    <col min="9246" max="9246" width="6.85546875" style="12" customWidth="1"/>
    <col min="9247" max="9247" width="6.7109375" style="12" customWidth="1"/>
    <col min="9248" max="9248" width="6.85546875" style="12" customWidth="1"/>
    <col min="9249" max="9249" width="6.7109375" style="12" customWidth="1"/>
    <col min="9250" max="9250" width="6.85546875" style="12" customWidth="1"/>
    <col min="9251" max="9251" width="6.7109375" style="12" customWidth="1"/>
    <col min="9252" max="9252" width="7" style="12" customWidth="1"/>
    <col min="9253" max="9253" width="8.85546875" style="12" customWidth="1"/>
    <col min="9254" max="9472" width="9.140625" style="12"/>
    <col min="9473" max="9473" width="4.28515625" style="12" customWidth="1"/>
    <col min="9474" max="9474" width="13" style="12" customWidth="1"/>
    <col min="9475" max="9475" width="5.5703125" style="12" customWidth="1"/>
    <col min="9476" max="9477" width="3.5703125" style="12" customWidth="1"/>
    <col min="9478" max="9478" width="4.85546875" style="12" customWidth="1"/>
    <col min="9479" max="9479" width="6.7109375" style="12" customWidth="1"/>
    <col min="9480" max="9480" width="4.85546875" style="12" customWidth="1"/>
    <col min="9481" max="9481" width="6.85546875" style="12" customWidth="1"/>
    <col min="9482" max="9482" width="6.140625" style="12" customWidth="1"/>
    <col min="9483" max="9484" width="3.42578125" style="12" customWidth="1"/>
    <col min="9485" max="9485" width="4.28515625" style="12" customWidth="1"/>
    <col min="9486" max="9489" width="3.42578125" style="12" customWidth="1"/>
    <col min="9490" max="9490" width="4.28515625" style="12" customWidth="1"/>
    <col min="9491" max="9492" width="3.42578125" style="12" customWidth="1"/>
    <col min="9493" max="9498" width="5.140625" style="12" customWidth="1"/>
    <col min="9499" max="9499" width="6.7109375" style="12" customWidth="1"/>
    <col min="9500" max="9500" width="6.85546875" style="12" customWidth="1"/>
    <col min="9501" max="9501" width="6.7109375" style="12" customWidth="1"/>
    <col min="9502" max="9502" width="6.85546875" style="12" customWidth="1"/>
    <col min="9503" max="9503" width="6.7109375" style="12" customWidth="1"/>
    <col min="9504" max="9504" width="6.85546875" style="12" customWidth="1"/>
    <col min="9505" max="9505" width="6.7109375" style="12" customWidth="1"/>
    <col min="9506" max="9506" width="6.85546875" style="12" customWidth="1"/>
    <col min="9507" max="9507" width="6.7109375" style="12" customWidth="1"/>
    <col min="9508" max="9508" width="7" style="12" customWidth="1"/>
    <col min="9509" max="9509" width="8.85546875" style="12" customWidth="1"/>
    <col min="9510" max="9728" width="9.140625" style="12"/>
    <col min="9729" max="9729" width="4.28515625" style="12" customWidth="1"/>
    <col min="9730" max="9730" width="13" style="12" customWidth="1"/>
    <col min="9731" max="9731" width="5.5703125" style="12" customWidth="1"/>
    <col min="9732" max="9733" width="3.5703125" style="12" customWidth="1"/>
    <col min="9734" max="9734" width="4.85546875" style="12" customWidth="1"/>
    <col min="9735" max="9735" width="6.7109375" style="12" customWidth="1"/>
    <col min="9736" max="9736" width="4.85546875" style="12" customWidth="1"/>
    <col min="9737" max="9737" width="6.85546875" style="12" customWidth="1"/>
    <col min="9738" max="9738" width="6.140625" style="12" customWidth="1"/>
    <col min="9739" max="9740" width="3.42578125" style="12" customWidth="1"/>
    <col min="9741" max="9741" width="4.28515625" style="12" customWidth="1"/>
    <col min="9742" max="9745" width="3.42578125" style="12" customWidth="1"/>
    <col min="9746" max="9746" width="4.28515625" style="12" customWidth="1"/>
    <col min="9747" max="9748" width="3.42578125" style="12" customWidth="1"/>
    <col min="9749" max="9754" width="5.140625" style="12" customWidth="1"/>
    <col min="9755" max="9755" width="6.7109375" style="12" customWidth="1"/>
    <col min="9756" max="9756" width="6.85546875" style="12" customWidth="1"/>
    <col min="9757" max="9757" width="6.7109375" style="12" customWidth="1"/>
    <col min="9758" max="9758" width="6.85546875" style="12" customWidth="1"/>
    <col min="9759" max="9759" width="6.7109375" style="12" customWidth="1"/>
    <col min="9760" max="9760" width="6.85546875" style="12" customWidth="1"/>
    <col min="9761" max="9761" width="6.7109375" style="12" customWidth="1"/>
    <col min="9762" max="9762" width="6.85546875" style="12" customWidth="1"/>
    <col min="9763" max="9763" width="6.7109375" style="12" customWidth="1"/>
    <col min="9764" max="9764" width="7" style="12" customWidth="1"/>
    <col min="9765" max="9765" width="8.85546875" style="12" customWidth="1"/>
    <col min="9766" max="9984" width="9.140625" style="12"/>
    <col min="9985" max="9985" width="4.28515625" style="12" customWidth="1"/>
    <col min="9986" max="9986" width="13" style="12" customWidth="1"/>
    <col min="9987" max="9987" width="5.5703125" style="12" customWidth="1"/>
    <col min="9988" max="9989" width="3.5703125" style="12" customWidth="1"/>
    <col min="9990" max="9990" width="4.85546875" style="12" customWidth="1"/>
    <col min="9991" max="9991" width="6.7109375" style="12" customWidth="1"/>
    <col min="9992" max="9992" width="4.85546875" style="12" customWidth="1"/>
    <col min="9993" max="9993" width="6.85546875" style="12" customWidth="1"/>
    <col min="9994" max="9994" width="6.140625" style="12" customWidth="1"/>
    <col min="9995" max="9996" width="3.42578125" style="12" customWidth="1"/>
    <col min="9997" max="9997" width="4.28515625" style="12" customWidth="1"/>
    <col min="9998" max="10001" width="3.42578125" style="12" customWidth="1"/>
    <col min="10002" max="10002" width="4.28515625" style="12" customWidth="1"/>
    <col min="10003" max="10004" width="3.42578125" style="12" customWidth="1"/>
    <col min="10005" max="10010" width="5.140625" style="12" customWidth="1"/>
    <col min="10011" max="10011" width="6.7109375" style="12" customWidth="1"/>
    <col min="10012" max="10012" width="6.85546875" style="12" customWidth="1"/>
    <col min="10013" max="10013" width="6.7109375" style="12" customWidth="1"/>
    <col min="10014" max="10014" width="6.85546875" style="12" customWidth="1"/>
    <col min="10015" max="10015" width="6.7109375" style="12" customWidth="1"/>
    <col min="10016" max="10016" width="6.85546875" style="12" customWidth="1"/>
    <col min="10017" max="10017" width="6.7109375" style="12" customWidth="1"/>
    <col min="10018" max="10018" width="6.85546875" style="12" customWidth="1"/>
    <col min="10019" max="10019" width="6.7109375" style="12" customWidth="1"/>
    <col min="10020" max="10020" width="7" style="12" customWidth="1"/>
    <col min="10021" max="10021" width="8.85546875" style="12" customWidth="1"/>
    <col min="10022" max="10240" width="9.140625" style="12"/>
    <col min="10241" max="10241" width="4.28515625" style="12" customWidth="1"/>
    <col min="10242" max="10242" width="13" style="12" customWidth="1"/>
    <col min="10243" max="10243" width="5.5703125" style="12" customWidth="1"/>
    <col min="10244" max="10245" width="3.5703125" style="12" customWidth="1"/>
    <col min="10246" max="10246" width="4.85546875" style="12" customWidth="1"/>
    <col min="10247" max="10247" width="6.7109375" style="12" customWidth="1"/>
    <col min="10248" max="10248" width="4.85546875" style="12" customWidth="1"/>
    <col min="10249" max="10249" width="6.85546875" style="12" customWidth="1"/>
    <col min="10250" max="10250" width="6.140625" style="12" customWidth="1"/>
    <col min="10251" max="10252" width="3.42578125" style="12" customWidth="1"/>
    <col min="10253" max="10253" width="4.28515625" style="12" customWidth="1"/>
    <col min="10254" max="10257" width="3.42578125" style="12" customWidth="1"/>
    <col min="10258" max="10258" width="4.28515625" style="12" customWidth="1"/>
    <col min="10259" max="10260" width="3.42578125" style="12" customWidth="1"/>
    <col min="10261" max="10266" width="5.140625" style="12" customWidth="1"/>
    <col min="10267" max="10267" width="6.7109375" style="12" customWidth="1"/>
    <col min="10268" max="10268" width="6.85546875" style="12" customWidth="1"/>
    <col min="10269" max="10269" width="6.7109375" style="12" customWidth="1"/>
    <col min="10270" max="10270" width="6.85546875" style="12" customWidth="1"/>
    <col min="10271" max="10271" width="6.7109375" style="12" customWidth="1"/>
    <col min="10272" max="10272" width="6.85546875" style="12" customWidth="1"/>
    <col min="10273" max="10273" width="6.7109375" style="12" customWidth="1"/>
    <col min="10274" max="10274" width="6.85546875" style="12" customWidth="1"/>
    <col min="10275" max="10275" width="6.7109375" style="12" customWidth="1"/>
    <col min="10276" max="10276" width="7" style="12" customWidth="1"/>
    <col min="10277" max="10277" width="8.85546875" style="12" customWidth="1"/>
    <col min="10278" max="10496" width="9.140625" style="12"/>
    <col min="10497" max="10497" width="4.28515625" style="12" customWidth="1"/>
    <col min="10498" max="10498" width="13" style="12" customWidth="1"/>
    <col min="10499" max="10499" width="5.5703125" style="12" customWidth="1"/>
    <col min="10500" max="10501" width="3.5703125" style="12" customWidth="1"/>
    <col min="10502" max="10502" width="4.85546875" style="12" customWidth="1"/>
    <col min="10503" max="10503" width="6.7109375" style="12" customWidth="1"/>
    <col min="10504" max="10504" width="4.85546875" style="12" customWidth="1"/>
    <col min="10505" max="10505" width="6.85546875" style="12" customWidth="1"/>
    <col min="10506" max="10506" width="6.140625" style="12" customWidth="1"/>
    <col min="10507" max="10508" width="3.42578125" style="12" customWidth="1"/>
    <col min="10509" max="10509" width="4.28515625" style="12" customWidth="1"/>
    <col min="10510" max="10513" width="3.42578125" style="12" customWidth="1"/>
    <col min="10514" max="10514" width="4.28515625" style="12" customWidth="1"/>
    <col min="10515" max="10516" width="3.42578125" style="12" customWidth="1"/>
    <col min="10517" max="10522" width="5.140625" style="12" customWidth="1"/>
    <col min="10523" max="10523" width="6.7109375" style="12" customWidth="1"/>
    <col min="10524" max="10524" width="6.85546875" style="12" customWidth="1"/>
    <col min="10525" max="10525" width="6.7109375" style="12" customWidth="1"/>
    <col min="10526" max="10526" width="6.85546875" style="12" customWidth="1"/>
    <col min="10527" max="10527" width="6.7109375" style="12" customWidth="1"/>
    <col min="10528" max="10528" width="6.85546875" style="12" customWidth="1"/>
    <col min="10529" max="10529" width="6.7109375" style="12" customWidth="1"/>
    <col min="10530" max="10530" width="6.85546875" style="12" customWidth="1"/>
    <col min="10531" max="10531" width="6.7109375" style="12" customWidth="1"/>
    <col min="10532" max="10532" width="7" style="12" customWidth="1"/>
    <col min="10533" max="10533" width="8.85546875" style="12" customWidth="1"/>
    <col min="10534" max="10752" width="9.140625" style="12"/>
    <col min="10753" max="10753" width="4.28515625" style="12" customWidth="1"/>
    <col min="10754" max="10754" width="13" style="12" customWidth="1"/>
    <col min="10755" max="10755" width="5.5703125" style="12" customWidth="1"/>
    <col min="10756" max="10757" width="3.5703125" style="12" customWidth="1"/>
    <col min="10758" max="10758" width="4.85546875" style="12" customWidth="1"/>
    <col min="10759" max="10759" width="6.7109375" style="12" customWidth="1"/>
    <col min="10760" max="10760" width="4.85546875" style="12" customWidth="1"/>
    <col min="10761" max="10761" width="6.85546875" style="12" customWidth="1"/>
    <col min="10762" max="10762" width="6.140625" style="12" customWidth="1"/>
    <col min="10763" max="10764" width="3.42578125" style="12" customWidth="1"/>
    <col min="10765" max="10765" width="4.28515625" style="12" customWidth="1"/>
    <col min="10766" max="10769" width="3.42578125" style="12" customWidth="1"/>
    <col min="10770" max="10770" width="4.28515625" style="12" customWidth="1"/>
    <col min="10771" max="10772" width="3.42578125" style="12" customWidth="1"/>
    <col min="10773" max="10778" width="5.140625" style="12" customWidth="1"/>
    <col min="10779" max="10779" width="6.7109375" style="12" customWidth="1"/>
    <col min="10780" max="10780" width="6.85546875" style="12" customWidth="1"/>
    <col min="10781" max="10781" width="6.7109375" style="12" customWidth="1"/>
    <col min="10782" max="10782" width="6.85546875" style="12" customWidth="1"/>
    <col min="10783" max="10783" width="6.7109375" style="12" customWidth="1"/>
    <col min="10784" max="10784" width="6.85546875" style="12" customWidth="1"/>
    <col min="10785" max="10785" width="6.7109375" style="12" customWidth="1"/>
    <col min="10786" max="10786" width="6.85546875" style="12" customWidth="1"/>
    <col min="10787" max="10787" width="6.7109375" style="12" customWidth="1"/>
    <col min="10788" max="10788" width="7" style="12" customWidth="1"/>
    <col min="10789" max="10789" width="8.85546875" style="12" customWidth="1"/>
    <col min="10790" max="11008" width="9.140625" style="12"/>
    <col min="11009" max="11009" width="4.28515625" style="12" customWidth="1"/>
    <col min="11010" max="11010" width="13" style="12" customWidth="1"/>
    <col min="11011" max="11011" width="5.5703125" style="12" customWidth="1"/>
    <col min="11012" max="11013" width="3.5703125" style="12" customWidth="1"/>
    <col min="11014" max="11014" width="4.85546875" style="12" customWidth="1"/>
    <col min="11015" max="11015" width="6.7109375" style="12" customWidth="1"/>
    <col min="11016" max="11016" width="4.85546875" style="12" customWidth="1"/>
    <col min="11017" max="11017" width="6.85546875" style="12" customWidth="1"/>
    <col min="11018" max="11018" width="6.140625" style="12" customWidth="1"/>
    <col min="11019" max="11020" width="3.42578125" style="12" customWidth="1"/>
    <col min="11021" max="11021" width="4.28515625" style="12" customWidth="1"/>
    <col min="11022" max="11025" width="3.42578125" style="12" customWidth="1"/>
    <col min="11026" max="11026" width="4.28515625" style="12" customWidth="1"/>
    <col min="11027" max="11028" width="3.42578125" style="12" customWidth="1"/>
    <col min="11029" max="11034" width="5.140625" style="12" customWidth="1"/>
    <col min="11035" max="11035" width="6.7109375" style="12" customWidth="1"/>
    <col min="11036" max="11036" width="6.85546875" style="12" customWidth="1"/>
    <col min="11037" max="11037" width="6.7109375" style="12" customWidth="1"/>
    <col min="11038" max="11038" width="6.85546875" style="12" customWidth="1"/>
    <col min="11039" max="11039" width="6.7109375" style="12" customWidth="1"/>
    <col min="11040" max="11040" width="6.85546875" style="12" customWidth="1"/>
    <col min="11041" max="11041" width="6.7109375" style="12" customWidth="1"/>
    <col min="11042" max="11042" width="6.85546875" style="12" customWidth="1"/>
    <col min="11043" max="11043" width="6.7109375" style="12" customWidth="1"/>
    <col min="11044" max="11044" width="7" style="12" customWidth="1"/>
    <col min="11045" max="11045" width="8.85546875" style="12" customWidth="1"/>
    <col min="11046" max="11264" width="9.140625" style="12"/>
    <col min="11265" max="11265" width="4.28515625" style="12" customWidth="1"/>
    <col min="11266" max="11266" width="13" style="12" customWidth="1"/>
    <col min="11267" max="11267" width="5.5703125" style="12" customWidth="1"/>
    <col min="11268" max="11269" width="3.5703125" style="12" customWidth="1"/>
    <col min="11270" max="11270" width="4.85546875" style="12" customWidth="1"/>
    <col min="11271" max="11271" width="6.7109375" style="12" customWidth="1"/>
    <col min="11272" max="11272" width="4.85546875" style="12" customWidth="1"/>
    <col min="11273" max="11273" width="6.85546875" style="12" customWidth="1"/>
    <col min="11274" max="11274" width="6.140625" style="12" customWidth="1"/>
    <col min="11275" max="11276" width="3.42578125" style="12" customWidth="1"/>
    <col min="11277" max="11277" width="4.28515625" style="12" customWidth="1"/>
    <col min="11278" max="11281" width="3.42578125" style="12" customWidth="1"/>
    <col min="11282" max="11282" width="4.28515625" style="12" customWidth="1"/>
    <col min="11283" max="11284" width="3.42578125" style="12" customWidth="1"/>
    <col min="11285" max="11290" width="5.140625" style="12" customWidth="1"/>
    <col min="11291" max="11291" width="6.7109375" style="12" customWidth="1"/>
    <col min="11292" max="11292" width="6.85546875" style="12" customWidth="1"/>
    <col min="11293" max="11293" width="6.7109375" style="12" customWidth="1"/>
    <col min="11294" max="11294" width="6.85546875" style="12" customWidth="1"/>
    <col min="11295" max="11295" width="6.7109375" style="12" customWidth="1"/>
    <col min="11296" max="11296" width="6.85546875" style="12" customWidth="1"/>
    <col min="11297" max="11297" width="6.7109375" style="12" customWidth="1"/>
    <col min="11298" max="11298" width="6.85546875" style="12" customWidth="1"/>
    <col min="11299" max="11299" width="6.7109375" style="12" customWidth="1"/>
    <col min="11300" max="11300" width="7" style="12" customWidth="1"/>
    <col min="11301" max="11301" width="8.85546875" style="12" customWidth="1"/>
    <col min="11302" max="11520" width="9.140625" style="12"/>
    <col min="11521" max="11521" width="4.28515625" style="12" customWidth="1"/>
    <col min="11522" max="11522" width="13" style="12" customWidth="1"/>
    <col min="11523" max="11523" width="5.5703125" style="12" customWidth="1"/>
    <col min="11524" max="11525" width="3.5703125" style="12" customWidth="1"/>
    <col min="11526" max="11526" width="4.85546875" style="12" customWidth="1"/>
    <col min="11527" max="11527" width="6.7109375" style="12" customWidth="1"/>
    <col min="11528" max="11528" width="4.85546875" style="12" customWidth="1"/>
    <col min="11529" max="11529" width="6.85546875" style="12" customWidth="1"/>
    <col min="11530" max="11530" width="6.140625" style="12" customWidth="1"/>
    <col min="11531" max="11532" width="3.42578125" style="12" customWidth="1"/>
    <col min="11533" max="11533" width="4.28515625" style="12" customWidth="1"/>
    <col min="11534" max="11537" width="3.42578125" style="12" customWidth="1"/>
    <col min="11538" max="11538" width="4.28515625" style="12" customWidth="1"/>
    <col min="11539" max="11540" width="3.42578125" style="12" customWidth="1"/>
    <col min="11541" max="11546" width="5.140625" style="12" customWidth="1"/>
    <col min="11547" max="11547" width="6.7109375" style="12" customWidth="1"/>
    <col min="11548" max="11548" width="6.85546875" style="12" customWidth="1"/>
    <col min="11549" max="11549" width="6.7109375" style="12" customWidth="1"/>
    <col min="11550" max="11550" width="6.85546875" style="12" customWidth="1"/>
    <col min="11551" max="11551" width="6.7109375" style="12" customWidth="1"/>
    <col min="11552" max="11552" width="6.85546875" style="12" customWidth="1"/>
    <col min="11553" max="11553" width="6.7109375" style="12" customWidth="1"/>
    <col min="11554" max="11554" width="6.85546875" style="12" customWidth="1"/>
    <col min="11555" max="11555" width="6.7109375" style="12" customWidth="1"/>
    <col min="11556" max="11556" width="7" style="12" customWidth="1"/>
    <col min="11557" max="11557" width="8.85546875" style="12" customWidth="1"/>
    <col min="11558" max="11776" width="9.140625" style="12"/>
    <col min="11777" max="11777" width="4.28515625" style="12" customWidth="1"/>
    <col min="11778" max="11778" width="13" style="12" customWidth="1"/>
    <col min="11779" max="11779" width="5.5703125" style="12" customWidth="1"/>
    <col min="11780" max="11781" width="3.5703125" style="12" customWidth="1"/>
    <col min="11782" max="11782" width="4.85546875" style="12" customWidth="1"/>
    <col min="11783" max="11783" width="6.7109375" style="12" customWidth="1"/>
    <col min="11784" max="11784" width="4.85546875" style="12" customWidth="1"/>
    <col min="11785" max="11785" width="6.85546875" style="12" customWidth="1"/>
    <col min="11786" max="11786" width="6.140625" style="12" customWidth="1"/>
    <col min="11787" max="11788" width="3.42578125" style="12" customWidth="1"/>
    <col min="11789" max="11789" width="4.28515625" style="12" customWidth="1"/>
    <col min="11790" max="11793" width="3.42578125" style="12" customWidth="1"/>
    <col min="11794" max="11794" width="4.28515625" style="12" customWidth="1"/>
    <col min="11795" max="11796" width="3.42578125" style="12" customWidth="1"/>
    <col min="11797" max="11802" width="5.140625" style="12" customWidth="1"/>
    <col min="11803" max="11803" width="6.7109375" style="12" customWidth="1"/>
    <col min="11804" max="11804" width="6.85546875" style="12" customWidth="1"/>
    <col min="11805" max="11805" width="6.7109375" style="12" customWidth="1"/>
    <col min="11806" max="11806" width="6.85546875" style="12" customWidth="1"/>
    <col min="11807" max="11807" width="6.7109375" style="12" customWidth="1"/>
    <col min="11808" max="11808" width="6.85546875" style="12" customWidth="1"/>
    <col min="11809" max="11809" width="6.7109375" style="12" customWidth="1"/>
    <col min="11810" max="11810" width="6.85546875" style="12" customWidth="1"/>
    <col min="11811" max="11811" width="6.7109375" style="12" customWidth="1"/>
    <col min="11812" max="11812" width="7" style="12" customWidth="1"/>
    <col min="11813" max="11813" width="8.85546875" style="12" customWidth="1"/>
    <col min="11814" max="12032" width="9.140625" style="12"/>
    <col min="12033" max="12033" width="4.28515625" style="12" customWidth="1"/>
    <col min="12034" max="12034" width="13" style="12" customWidth="1"/>
    <col min="12035" max="12035" width="5.5703125" style="12" customWidth="1"/>
    <col min="12036" max="12037" width="3.5703125" style="12" customWidth="1"/>
    <col min="12038" max="12038" width="4.85546875" style="12" customWidth="1"/>
    <col min="12039" max="12039" width="6.7109375" style="12" customWidth="1"/>
    <col min="12040" max="12040" width="4.85546875" style="12" customWidth="1"/>
    <col min="12041" max="12041" width="6.85546875" style="12" customWidth="1"/>
    <col min="12042" max="12042" width="6.140625" style="12" customWidth="1"/>
    <col min="12043" max="12044" width="3.42578125" style="12" customWidth="1"/>
    <col min="12045" max="12045" width="4.28515625" style="12" customWidth="1"/>
    <col min="12046" max="12049" width="3.42578125" style="12" customWidth="1"/>
    <col min="12050" max="12050" width="4.28515625" style="12" customWidth="1"/>
    <col min="12051" max="12052" width="3.42578125" style="12" customWidth="1"/>
    <col min="12053" max="12058" width="5.140625" style="12" customWidth="1"/>
    <col min="12059" max="12059" width="6.7109375" style="12" customWidth="1"/>
    <col min="12060" max="12060" width="6.85546875" style="12" customWidth="1"/>
    <col min="12061" max="12061" width="6.7109375" style="12" customWidth="1"/>
    <col min="12062" max="12062" width="6.85546875" style="12" customWidth="1"/>
    <col min="12063" max="12063" width="6.7109375" style="12" customWidth="1"/>
    <col min="12064" max="12064" width="6.85546875" style="12" customWidth="1"/>
    <col min="12065" max="12065" width="6.7109375" style="12" customWidth="1"/>
    <col min="12066" max="12066" width="6.85546875" style="12" customWidth="1"/>
    <col min="12067" max="12067" width="6.7109375" style="12" customWidth="1"/>
    <col min="12068" max="12068" width="7" style="12" customWidth="1"/>
    <col min="12069" max="12069" width="8.85546875" style="12" customWidth="1"/>
    <col min="12070" max="12288" width="9.140625" style="12"/>
    <col min="12289" max="12289" width="4.28515625" style="12" customWidth="1"/>
    <col min="12290" max="12290" width="13" style="12" customWidth="1"/>
    <col min="12291" max="12291" width="5.5703125" style="12" customWidth="1"/>
    <col min="12292" max="12293" width="3.5703125" style="12" customWidth="1"/>
    <col min="12294" max="12294" width="4.85546875" style="12" customWidth="1"/>
    <col min="12295" max="12295" width="6.7109375" style="12" customWidth="1"/>
    <col min="12296" max="12296" width="4.85546875" style="12" customWidth="1"/>
    <col min="12297" max="12297" width="6.85546875" style="12" customWidth="1"/>
    <col min="12298" max="12298" width="6.140625" style="12" customWidth="1"/>
    <col min="12299" max="12300" width="3.42578125" style="12" customWidth="1"/>
    <col min="12301" max="12301" width="4.28515625" style="12" customWidth="1"/>
    <col min="12302" max="12305" width="3.42578125" style="12" customWidth="1"/>
    <col min="12306" max="12306" width="4.28515625" style="12" customWidth="1"/>
    <col min="12307" max="12308" width="3.42578125" style="12" customWidth="1"/>
    <col min="12309" max="12314" width="5.140625" style="12" customWidth="1"/>
    <col min="12315" max="12315" width="6.7109375" style="12" customWidth="1"/>
    <col min="12316" max="12316" width="6.85546875" style="12" customWidth="1"/>
    <col min="12317" max="12317" width="6.7109375" style="12" customWidth="1"/>
    <col min="12318" max="12318" width="6.85546875" style="12" customWidth="1"/>
    <col min="12319" max="12319" width="6.7109375" style="12" customWidth="1"/>
    <col min="12320" max="12320" width="6.85546875" style="12" customWidth="1"/>
    <col min="12321" max="12321" width="6.7109375" style="12" customWidth="1"/>
    <col min="12322" max="12322" width="6.85546875" style="12" customWidth="1"/>
    <col min="12323" max="12323" width="6.7109375" style="12" customWidth="1"/>
    <col min="12324" max="12324" width="7" style="12" customWidth="1"/>
    <col min="12325" max="12325" width="8.85546875" style="12" customWidth="1"/>
    <col min="12326" max="12544" width="9.140625" style="12"/>
    <col min="12545" max="12545" width="4.28515625" style="12" customWidth="1"/>
    <col min="12546" max="12546" width="13" style="12" customWidth="1"/>
    <col min="12547" max="12547" width="5.5703125" style="12" customWidth="1"/>
    <col min="12548" max="12549" width="3.5703125" style="12" customWidth="1"/>
    <col min="12550" max="12550" width="4.85546875" style="12" customWidth="1"/>
    <col min="12551" max="12551" width="6.7109375" style="12" customWidth="1"/>
    <col min="12552" max="12552" width="4.85546875" style="12" customWidth="1"/>
    <col min="12553" max="12553" width="6.85546875" style="12" customWidth="1"/>
    <col min="12554" max="12554" width="6.140625" style="12" customWidth="1"/>
    <col min="12555" max="12556" width="3.42578125" style="12" customWidth="1"/>
    <col min="12557" max="12557" width="4.28515625" style="12" customWidth="1"/>
    <col min="12558" max="12561" width="3.42578125" style="12" customWidth="1"/>
    <col min="12562" max="12562" width="4.28515625" style="12" customWidth="1"/>
    <col min="12563" max="12564" width="3.42578125" style="12" customWidth="1"/>
    <col min="12565" max="12570" width="5.140625" style="12" customWidth="1"/>
    <col min="12571" max="12571" width="6.7109375" style="12" customWidth="1"/>
    <col min="12572" max="12572" width="6.85546875" style="12" customWidth="1"/>
    <col min="12573" max="12573" width="6.7109375" style="12" customWidth="1"/>
    <col min="12574" max="12574" width="6.85546875" style="12" customWidth="1"/>
    <col min="12575" max="12575" width="6.7109375" style="12" customWidth="1"/>
    <col min="12576" max="12576" width="6.85546875" style="12" customWidth="1"/>
    <col min="12577" max="12577" width="6.7109375" style="12" customWidth="1"/>
    <col min="12578" max="12578" width="6.85546875" style="12" customWidth="1"/>
    <col min="12579" max="12579" width="6.7109375" style="12" customWidth="1"/>
    <col min="12580" max="12580" width="7" style="12" customWidth="1"/>
    <col min="12581" max="12581" width="8.85546875" style="12" customWidth="1"/>
    <col min="12582" max="12800" width="9.140625" style="12"/>
    <col min="12801" max="12801" width="4.28515625" style="12" customWidth="1"/>
    <col min="12802" max="12802" width="13" style="12" customWidth="1"/>
    <col min="12803" max="12803" width="5.5703125" style="12" customWidth="1"/>
    <col min="12804" max="12805" width="3.5703125" style="12" customWidth="1"/>
    <col min="12806" max="12806" width="4.85546875" style="12" customWidth="1"/>
    <col min="12807" max="12807" width="6.7109375" style="12" customWidth="1"/>
    <col min="12808" max="12808" width="4.85546875" style="12" customWidth="1"/>
    <col min="12809" max="12809" width="6.85546875" style="12" customWidth="1"/>
    <col min="12810" max="12810" width="6.140625" style="12" customWidth="1"/>
    <col min="12811" max="12812" width="3.42578125" style="12" customWidth="1"/>
    <col min="12813" max="12813" width="4.28515625" style="12" customWidth="1"/>
    <col min="12814" max="12817" width="3.42578125" style="12" customWidth="1"/>
    <col min="12818" max="12818" width="4.28515625" style="12" customWidth="1"/>
    <col min="12819" max="12820" width="3.42578125" style="12" customWidth="1"/>
    <col min="12821" max="12826" width="5.140625" style="12" customWidth="1"/>
    <col min="12827" max="12827" width="6.7109375" style="12" customWidth="1"/>
    <col min="12828" max="12828" width="6.85546875" style="12" customWidth="1"/>
    <col min="12829" max="12829" width="6.7109375" style="12" customWidth="1"/>
    <col min="12830" max="12830" width="6.85546875" style="12" customWidth="1"/>
    <col min="12831" max="12831" width="6.7109375" style="12" customWidth="1"/>
    <col min="12832" max="12832" width="6.85546875" style="12" customWidth="1"/>
    <col min="12833" max="12833" width="6.7109375" style="12" customWidth="1"/>
    <col min="12834" max="12834" width="6.85546875" style="12" customWidth="1"/>
    <col min="12835" max="12835" width="6.7109375" style="12" customWidth="1"/>
    <col min="12836" max="12836" width="7" style="12" customWidth="1"/>
    <col min="12837" max="12837" width="8.85546875" style="12" customWidth="1"/>
    <col min="12838" max="13056" width="9.140625" style="12"/>
    <col min="13057" max="13057" width="4.28515625" style="12" customWidth="1"/>
    <col min="13058" max="13058" width="13" style="12" customWidth="1"/>
    <col min="13059" max="13059" width="5.5703125" style="12" customWidth="1"/>
    <col min="13060" max="13061" width="3.5703125" style="12" customWidth="1"/>
    <col min="13062" max="13062" width="4.85546875" style="12" customWidth="1"/>
    <col min="13063" max="13063" width="6.7109375" style="12" customWidth="1"/>
    <col min="13064" max="13064" width="4.85546875" style="12" customWidth="1"/>
    <col min="13065" max="13065" width="6.85546875" style="12" customWidth="1"/>
    <col min="13066" max="13066" width="6.140625" style="12" customWidth="1"/>
    <col min="13067" max="13068" width="3.42578125" style="12" customWidth="1"/>
    <col min="13069" max="13069" width="4.28515625" style="12" customWidth="1"/>
    <col min="13070" max="13073" width="3.42578125" style="12" customWidth="1"/>
    <col min="13074" max="13074" width="4.28515625" style="12" customWidth="1"/>
    <col min="13075" max="13076" width="3.42578125" style="12" customWidth="1"/>
    <col min="13077" max="13082" width="5.140625" style="12" customWidth="1"/>
    <col min="13083" max="13083" width="6.7109375" style="12" customWidth="1"/>
    <col min="13084" max="13084" width="6.85546875" style="12" customWidth="1"/>
    <col min="13085" max="13085" width="6.7109375" style="12" customWidth="1"/>
    <col min="13086" max="13086" width="6.85546875" style="12" customWidth="1"/>
    <col min="13087" max="13087" width="6.7109375" style="12" customWidth="1"/>
    <col min="13088" max="13088" width="6.85546875" style="12" customWidth="1"/>
    <col min="13089" max="13089" width="6.7109375" style="12" customWidth="1"/>
    <col min="13090" max="13090" width="6.85546875" style="12" customWidth="1"/>
    <col min="13091" max="13091" width="6.7109375" style="12" customWidth="1"/>
    <col min="13092" max="13092" width="7" style="12" customWidth="1"/>
    <col min="13093" max="13093" width="8.85546875" style="12" customWidth="1"/>
    <col min="13094" max="13312" width="9.140625" style="12"/>
    <col min="13313" max="13313" width="4.28515625" style="12" customWidth="1"/>
    <col min="13314" max="13314" width="13" style="12" customWidth="1"/>
    <col min="13315" max="13315" width="5.5703125" style="12" customWidth="1"/>
    <col min="13316" max="13317" width="3.5703125" style="12" customWidth="1"/>
    <col min="13318" max="13318" width="4.85546875" style="12" customWidth="1"/>
    <col min="13319" max="13319" width="6.7109375" style="12" customWidth="1"/>
    <col min="13320" max="13320" width="4.85546875" style="12" customWidth="1"/>
    <col min="13321" max="13321" width="6.85546875" style="12" customWidth="1"/>
    <col min="13322" max="13322" width="6.140625" style="12" customWidth="1"/>
    <col min="13323" max="13324" width="3.42578125" style="12" customWidth="1"/>
    <col min="13325" max="13325" width="4.28515625" style="12" customWidth="1"/>
    <col min="13326" max="13329" width="3.42578125" style="12" customWidth="1"/>
    <col min="13330" max="13330" width="4.28515625" style="12" customWidth="1"/>
    <col min="13331" max="13332" width="3.42578125" style="12" customWidth="1"/>
    <col min="13333" max="13338" width="5.140625" style="12" customWidth="1"/>
    <col min="13339" max="13339" width="6.7109375" style="12" customWidth="1"/>
    <col min="13340" max="13340" width="6.85546875" style="12" customWidth="1"/>
    <col min="13341" max="13341" width="6.7109375" style="12" customWidth="1"/>
    <col min="13342" max="13342" width="6.85546875" style="12" customWidth="1"/>
    <col min="13343" max="13343" width="6.7109375" style="12" customWidth="1"/>
    <col min="13344" max="13344" width="6.85546875" style="12" customWidth="1"/>
    <col min="13345" max="13345" width="6.7109375" style="12" customWidth="1"/>
    <col min="13346" max="13346" width="6.85546875" style="12" customWidth="1"/>
    <col min="13347" max="13347" width="6.7109375" style="12" customWidth="1"/>
    <col min="13348" max="13348" width="7" style="12" customWidth="1"/>
    <col min="13349" max="13349" width="8.85546875" style="12" customWidth="1"/>
    <col min="13350" max="13568" width="9.140625" style="12"/>
    <col min="13569" max="13569" width="4.28515625" style="12" customWidth="1"/>
    <col min="13570" max="13570" width="13" style="12" customWidth="1"/>
    <col min="13571" max="13571" width="5.5703125" style="12" customWidth="1"/>
    <col min="13572" max="13573" width="3.5703125" style="12" customWidth="1"/>
    <col min="13574" max="13574" width="4.85546875" style="12" customWidth="1"/>
    <col min="13575" max="13575" width="6.7109375" style="12" customWidth="1"/>
    <col min="13576" max="13576" width="4.85546875" style="12" customWidth="1"/>
    <col min="13577" max="13577" width="6.85546875" style="12" customWidth="1"/>
    <col min="13578" max="13578" width="6.140625" style="12" customWidth="1"/>
    <col min="13579" max="13580" width="3.42578125" style="12" customWidth="1"/>
    <col min="13581" max="13581" width="4.28515625" style="12" customWidth="1"/>
    <col min="13582" max="13585" width="3.42578125" style="12" customWidth="1"/>
    <col min="13586" max="13586" width="4.28515625" style="12" customWidth="1"/>
    <col min="13587" max="13588" width="3.42578125" style="12" customWidth="1"/>
    <col min="13589" max="13594" width="5.140625" style="12" customWidth="1"/>
    <col min="13595" max="13595" width="6.7109375" style="12" customWidth="1"/>
    <col min="13596" max="13596" width="6.85546875" style="12" customWidth="1"/>
    <col min="13597" max="13597" width="6.7109375" style="12" customWidth="1"/>
    <col min="13598" max="13598" width="6.85546875" style="12" customWidth="1"/>
    <col min="13599" max="13599" width="6.7109375" style="12" customWidth="1"/>
    <col min="13600" max="13600" width="6.85546875" style="12" customWidth="1"/>
    <col min="13601" max="13601" width="6.7109375" style="12" customWidth="1"/>
    <col min="13602" max="13602" width="6.85546875" style="12" customWidth="1"/>
    <col min="13603" max="13603" width="6.7109375" style="12" customWidth="1"/>
    <col min="13604" max="13604" width="7" style="12" customWidth="1"/>
    <col min="13605" max="13605" width="8.85546875" style="12" customWidth="1"/>
    <col min="13606" max="13824" width="9.140625" style="12"/>
    <col min="13825" max="13825" width="4.28515625" style="12" customWidth="1"/>
    <col min="13826" max="13826" width="13" style="12" customWidth="1"/>
    <col min="13827" max="13827" width="5.5703125" style="12" customWidth="1"/>
    <col min="13828" max="13829" width="3.5703125" style="12" customWidth="1"/>
    <col min="13830" max="13830" width="4.85546875" style="12" customWidth="1"/>
    <col min="13831" max="13831" width="6.7109375" style="12" customWidth="1"/>
    <col min="13832" max="13832" width="4.85546875" style="12" customWidth="1"/>
    <col min="13833" max="13833" width="6.85546875" style="12" customWidth="1"/>
    <col min="13834" max="13834" width="6.140625" style="12" customWidth="1"/>
    <col min="13835" max="13836" width="3.42578125" style="12" customWidth="1"/>
    <col min="13837" max="13837" width="4.28515625" style="12" customWidth="1"/>
    <col min="13838" max="13841" width="3.42578125" style="12" customWidth="1"/>
    <col min="13842" max="13842" width="4.28515625" style="12" customWidth="1"/>
    <col min="13843" max="13844" width="3.42578125" style="12" customWidth="1"/>
    <col min="13845" max="13850" width="5.140625" style="12" customWidth="1"/>
    <col min="13851" max="13851" width="6.7109375" style="12" customWidth="1"/>
    <col min="13852" max="13852" width="6.85546875" style="12" customWidth="1"/>
    <col min="13853" max="13853" width="6.7109375" style="12" customWidth="1"/>
    <col min="13854" max="13854" width="6.85546875" style="12" customWidth="1"/>
    <col min="13855" max="13855" width="6.7109375" style="12" customWidth="1"/>
    <col min="13856" max="13856" width="6.85546875" style="12" customWidth="1"/>
    <col min="13857" max="13857" width="6.7109375" style="12" customWidth="1"/>
    <col min="13858" max="13858" width="6.85546875" style="12" customWidth="1"/>
    <col min="13859" max="13859" width="6.7109375" style="12" customWidth="1"/>
    <col min="13860" max="13860" width="7" style="12" customWidth="1"/>
    <col min="13861" max="13861" width="8.85546875" style="12" customWidth="1"/>
    <col min="13862" max="14080" width="9.140625" style="12"/>
    <col min="14081" max="14081" width="4.28515625" style="12" customWidth="1"/>
    <col min="14082" max="14082" width="13" style="12" customWidth="1"/>
    <col min="14083" max="14083" width="5.5703125" style="12" customWidth="1"/>
    <col min="14084" max="14085" width="3.5703125" style="12" customWidth="1"/>
    <col min="14086" max="14086" width="4.85546875" style="12" customWidth="1"/>
    <col min="14087" max="14087" width="6.7109375" style="12" customWidth="1"/>
    <col min="14088" max="14088" width="4.85546875" style="12" customWidth="1"/>
    <col min="14089" max="14089" width="6.85546875" style="12" customWidth="1"/>
    <col min="14090" max="14090" width="6.140625" style="12" customWidth="1"/>
    <col min="14091" max="14092" width="3.42578125" style="12" customWidth="1"/>
    <col min="14093" max="14093" width="4.28515625" style="12" customWidth="1"/>
    <col min="14094" max="14097" width="3.42578125" style="12" customWidth="1"/>
    <col min="14098" max="14098" width="4.28515625" style="12" customWidth="1"/>
    <col min="14099" max="14100" width="3.42578125" style="12" customWidth="1"/>
    <col min="14101" max="14106" width="5.140625" style="12" customWidth="1"/>
    <col min="14107" max="14107" width="6.7109375" style="12" customWidth="1"/>
    <col min="14108" max="14108" width="6.85546875" style="12" customWidth="1"/>
    <col min="14109" max="14109" width="6.7109375" style="12" customWidth="1"/>
    <col min="14110" max="14110" width="6.85546875" style="12" customWidth="1"/>
    <col min="14111" max="14111" width="6.7109375" style="12" customWidth="1"/>
    <col min="14112" max="14112" width="6.85546875" style="12" customWidth="1"/>
    <col min="14113" max="14113" width="6.7109375" style="12" customWidth="1"/>
    <col min="14114" max="14114" width="6.85546875" style="12" customWidth="1"/>
    <col min="14115" max="14115" width="6.7109375" style="12" customWidth="1"/>
    <col min="14116" max="14116" width="7" style="12" customWidth="1"/>
    <col min="14117" max="14117" width="8.85546875" style="12" customWidth="1"/>
    <col min="14118" max="14336" width="9.140625" style="12"/>
    <col min="14337" max="14337" width="4.28515625" style="12" customWidth="1"/>
    <col min="14338" max="14338" width="13" style="12" customWidth="1"/>
    <col min="14339" max="14339" width="5.5703125" style="12" customWidth="1"/>
    <col min="14340" max="14341" width="3.5703125" style="12" customWidth="1"/>
    <col min="14342" max="14342" width="4.85546875" style="12" customWidth="1"/>
    <col min="14343" max="14343" width="6.7109375" style="12" customWidth="1"/>
    <col min="14344" max="14344" width="4.85546875" style="12" customWidth="1"/>
    <col min="14345" max="14345" width="6.85546875" style="12" customWidth="1"/>
    <col min="14346" max="14346" width="6.140625" style="12" customWidth="1"/>
    <col min="14347" max="14348" width="3.42578125" style="12" customWidth="1"/>
    <col min="14349" max="14349" width="4.28515625" style="12" customWidth="1"/>
    <col min="14350" max="14353" width="3.42578125" style="12" customWidth="1"/>
    <col min="14354" max="14354" width="4.28515625" style="12" customWidth="1"/>
    <col min="14355" max="14356" width="3.42578125" style="12" customWidth="1"/>
    <col min="14357" max="14362" width="5.140625" style="12" customWidth="1"/>
    <col min="14363" max="14363" width="6.7109375" style="12" customWidth="1"/>
    <col min="14364" max="14364" width="6.85546875" style="12" customWidth="1"/>
    <col min="14365" max="14365" width="6.7109375" style="12" customWidth="1"/>
    <col min="14366" max="14366" width="6.85546875" style="12" customWidth="1"/>
    <col min="14367" max="14367" width="6.7109375" style="12" customWidth="1"/>
    <col min="14368" max="14368" width="6.85546875" style="12" customWidth="1"/>
    <col min="14369" max="14369" width="6.7109375" style="12" customWidth="1"/>
    <col min="14370" max="14370" width="6.85546875" style="12" customWidth="1"/>
    <col min="14371" max="14371" width="6.7109375" style="12" customWidth="1"/>
    <col min="14372" max="14372" width="7" style="12" customWidth="1"/>
    <col min="14373" max="14373" width="8.85546875" style="12" customWidth="1"/>
    <col min="14374" max="14592" width="9.140625" style="12"/>
    <col min="14593" max="14593" width="4.28515625" style="12" customWidth="1"/>
    <col min="14594" max="14594" width="13" style="12" customWidth="1"/>
    <col min="14595" max="14595" width="5.5703125" style="12" customWidth="1"/>
    <col min="14596" max="14597" width="3.5703125" style="12" customWidth="1"/>
    <col min="14598" max="14598" width="4.85546875" style="12" customWidth="1"/>
    <col min="14599" max="14599" width="6.7109375" style="12" customWidth="1"/>
    <col min="14600" max="14600" width="4.85546875" style="12" customWidth="1"/>
    <col min="14601" max="14601" width="6.85546875" style="12" customWidth="1"/>
    <col min="14602" max="14602" width="6.140625" style="12" customWidth="1"/>
    <col min="14603" max="14604" width="3.42578125" style="12" customWidth="1"/>
    <col min="14605" max="14605" width="4.28515625" style="12" customWidth="1"/>
    <col min="14606" max="14609" width="3.42578125" style="12" customWidth="1"/>
    <col min="14610" max="14610" width="4.28515625" style="12" customWidth="1"/>
    <col min="14611" max="14612" width="3.42578125" style="12" customWidth="1"/>
    <col min="14613" max="14618" width="5.140625" style="12" customWidth="1"/>
    <col min="14619" max="14619" width="6.7109375" style="12" customWidth="1"/>
    <col min="14620" max="14620" width="6.85546875" style="12" customWidth="1"/>
    <col min="14621" max="14621" width="6.7109375" style="12" customWidth="1"/>
    <col min="14622" max="14622" width="6.85546875" style="12" customWidth="1"/>
    <col min="14623" max="14623" width="6.7109375" style="12" customWidth="1"/>
    <col min="14624" max="14624" width="6.85546875" style="12" customWidth="1"/>
    <col min="14625" max="14625" width="6.7109375" style="12" customWidth="1"/>
    <col min="14626" max="14626" width="6.85546875" style="12" customWidth="1"/>
    <col min="14627" max="14627" width="6.7109375" style="12" customWidth="1"/>
    <col min="14628" max="14628" width="7" style="12" customWidth="1"/>
    <col min="14629" max="14629" width="8.85546875" style="12" customWidth="1"/>
    <col min="14630" max="14848" width="9.140625" style="12"/>
    <col min="14849" max="14849" width="4.28515625" style="12" customWidth="1"/>
    <col min="14850" max="14850" width="13" style="12" customWidth="1"/>
    <col min="14851" max="14851" width="5.5703125" style="12" customWidth="1"/>
    <col min="14852" max="14853" width="3.5703125" style="12" customWidth="1"/>
    <col min="14854" max="14854" width="4.85546875" style="12" customWidth="1"/>
    <col min="14855" max="14855" width="6.7109375" style="12" customWidth="1"/>
    <col min="14856" max="14856" width="4.85546875" style="12" customWidth="1"/>
    <col min="14857" max="14857" width="6.85546875" style="12" customWidth="1"/>
    <col min="14858" max="14858" width="6.140625" style="12" customWidth="1"/>
    <col min="14859" max="14860" width="3.42578125" style="12" customWidth="1"/>
    <col min="14861" max="14861" width="4.28515625" style="12" customWidth="1"/>
    <col min="14862" max="14865" width="3.42578125" style="12" customWidth="1"/>
    <col min="14866" max="14866" width="4.28515625" style="12" customWidth="1"/>
    <col min="14867" max="14868" width="3.42578125" style="12" customWidth="1"/>
    <col min="14869" max="14874" width="5.140625" style="12" customWidth="1"/>
    <col min="14875" max="14875" width="6.7109375" style="12" customWidth="1"/>
    <col min="14876" max="14876" width="6.85546875" style="12" customWidth="1"/>
    <col min="14877" max="14877" width="6.7109375" style="12" customWidth="1"/>
    <col min="14878" max="14878" width="6.85546875" style="12" customWidth="1"/>
    <col min="14879" max="14879" width="6.7109375" style="12" customWidth="1"/>
    <col min="14880" max="14880" width="6.85546875" style="12" customWidth="1"/>
    <col min="14881" max="14881" width="6.7109375" style="12" customWidth="1"/>
    <col min="14882" max="14882" width="6.85546875" style="12" customWidth="1"/>
    <col min="14883" max="14883" width="6.7109375" style="12" customWidth="1"/>
    <col min="14884" max="14884" width="7" style="12" customWidth="1"/>
    <col min="14885" max="14885" width="8.85546875" style="12" customWidth="1"/>
    <col min="14886" max="15104" width="9.140625" style="12"/>
    <col min="15105" max="15105" width="4.28515625" style="12" customWidth="1"/>
    <col min="15106" max="15106" width="13" style="12" customWidth="1"/>
    <col min="15107" max="15107" width="5.5703125" style="12" customWidth="1"/>
    <col min="15108" max="15109" width="3.5703125" style="12" customWidth="1"/>
    <col min="15110" max="15110" width="4.85546875" style="12" customWidth="1"/>
    <col min="15111" max="15111" width="6.7109375" style="12" customWidth="1"/>
    <col min="15112" max="15112" width="4.85546875" style="12" customWidth="1"/>
    <col min="15113" max="15113" width="6.85546875" style="12" customWidth="1"/>
    <col min="15114" max="15114" width="6.140625" style="12" customWidth="1"/>
    <col min="15115" max="15116" width="3.42578125" style="12" customWidth="1"/>
    <col min="15117" max="15117" width="4.28515625" style="12" customWidth="1"/>
    <col min="15118" max="15121" width="3.42578125" style="12" customWidth="1"/>
    <col min="15122" max="15122" width="4.28515625" style="12" customWidth="1"/>
    <col min="15123" max="15124" width="3.42578125" style="12" customWidth="1"/>
    <col min="15125" max="15130" width="5.140625" style="12" customWidth="1"/>
    <col min="15131" max="15131" width="6.7109375" style="12" customWidth="1"/>
    <col min="15132" max="15132" width="6.85546875" style="12" customWidth="1"/>
    <col min="15133" max="15133" width="6.7109375" style="12" customWidth="1"/>
    <col min="15134" max="15134" width="6.85546875" style="12" customWidth="1"/>
    <col min="15135" max="15135" width="6.7109375" style="12" customWidth="1"/>
    <col min="15136" max="15136" width="6.85546875" style="12" customWidth="1"/>
    <col min="15137" max="15137" width="6.7109375" style="12" customWidth="1"/>
    <col min="15138" max="15138" width="6.85546875" style="12" customWidth="1"/>
    <col min="15139" max="15139" width="6.7109375" style="12" customWidth="1"/>
    <col min="15140" max="15140" width="7" style="12" customWidth="1"/>
    <col min="15141" max="15141" width="8.85546875" style="12" customWidth="1"/>
    <col min="15142" max="15360" width="9.140625" style="12"/>
    <col min="15361" max="15361" width="4.28515625" style="12" customWidth="1"/>
    <col min="15362" max="15362" width="13" style="12" customWidth="1"/>
    <col min="15363" max="15363" width="5.5703125" style="12" customWidth="1"/>
    <col min="15364" max="15365" width="3.5703125" style="12" customWidth="1"/>
    <col min="15366" max="15366" width="4.85546875" style="12" customWidth="1"/>
    <col min="15367" max="15367" width="6.7109375" style="12" customWidth="1"/>
    <col min="15368" max="15368" width="4.85546875" style="12" customWidth="1"/>
    <col min="15369" max="15369" width="6.85546875" style="12" customWidth="1"/>
    <col min="15370" max="15370" width="6.140625" style="12" customWidth="1"/>
    <col min="15371" max="15372" width="3.42578125" style="12" customWidth="1"/>
    <col min="15373" max="15373" width="4.28515625" style="12" customWidth="1"/>
    <col min="15374" max="15377" width="3.42578125" style="12" customWidth="1"/>
    <col min="15378" max="15378" width="4.28515625" style="12" customWidth="1"/>
    <col min="15379" max="15380" width="3.42578125" style="12" customWidth="1"/>
    <col min="15381" max="15386" width="5.140625" style="12" customWidth="1"/>
    <col min="15387" max="15387" width="6.7109375" style="12" customWidth="1"/>
    <col min="15388" max="15388" width="6.85546875" style="12" customWidth="1"/>
    <col min="15389" max="15389" width="6.7109375" style="12" customWidth="1"/>
    <col min="15390" max="15390" width="6.85546875" style="12" customWidth="1"/>
    <col min="15391" max="15391" width="6.7109375" style="12" customWidth="1"/>
    <col min="15392" max="15392" width="6.85546875" style="12" customWidth="1"/>
    <col min="15393" max="15393" width="6.7109375" style="12" customWidth="1"/>
    <col min="15394" max="15394" width="6.85546875" style="12" customWidth="1"/>
    <col min="15395" max="15395" width="6.7109375" style="12" customWidth="1"/>
    <col min="15396" max="15396" width="7" style="12" customWidth="1"/>
    <col min="15397" max="15397" width="8.85546875" style="12" customWidth="1"/>
    <col min="15398" max="15616" width="9.140625" style="12"/>
    <col min="15617" max="15617" width="4.28515625" style="12" customWidth="1"/>
    <col min="15618" max="15618" width="13" style="12" customWidth="1"/>
    <col min="15619" max="15619" width="5.5703125" style="12" customWidth="1"/>
    <col min="15620" max="15621" width="3.5703125" style="12" customWidth="1"/>
    <col min="15622" max="15622" width="4.85546875" style="12" customWidth="1"/>
    <col min="15623" max="15623" width="6.7109375" style="12" customWidth="1"/>
    <col min="15624" max="15624" width="4.85546875" style="12" customWidth="1"/>
    <col min="15625" max="15625" width="6.85546875" style="12" customWidth="1"/>
    <col min="15626" max="15626" width="6.140625" style="12" customWidth="1"/>
    <col min="15627" max="15628" width="3.42578125" style="12" customWidth="1"/>
    <col min="15629" max="15629" width="4.28515625" style="12" customWidth="1"/>
    <col min="15630" max="15633" width="3.42578125" style="12" customWidth="1"/>
    <col min="15634" max="15634" width="4.28515625" style="12" customWidth="1"/>
    <col min="15635" max="15636" width="3.42578125" style="12" customWidth="1"/>
    <col min="15637" max="15642" width="5.140625" style="12" customWidth="1"/>
    <col min="15643" max="15643" width="6.7109375" style="12" customWidth="1"/>
    <col min="15644" max="15644" width="6.85546875" style="12" customWidth="1"/>
    <col min="15645" max="15645" width="6.7109375" style="12" customWidth="1"/>
    <col min="15646" max="15646" width="6.85546875" style="12" customWidth="1"/>
    <col min="15647" max="15647" width="6.7109375" style="12" customWidth="1"/>
    <col min="15648" max="15648" width="6.85546875" style="12" customWidth="1"/>
    <col min="15649" max="15649" width="6.7109375" style="12" customWidth="1"/>
    <col min="15650" max="15650" width="6.85546875" style="12" customWidth="1"/>
    <col min="15651" max="15651" width="6.7109375" style="12" customWidth="1"/>
    <col min="15652" max="15652" width="7" style="12" customWidth="1"/>
    <col min="15653" max="15653" width="8.85546875" style="12" customWidth="1"/>
    <col min="15654" max="15872" width="9.140625" style="12"/>
    <col min="15873" max="15873" width="4.28515625" style="12" customWidth="1"/>
    <col min="15874" max="15874" width="13" style="12" customWidth="1"/>
    <col min="15875" max="15875" width="5.5703125" style="12" customWidth="1"/>
    <col min="15876" max="15877" width="3.5703125" style="12" customWidth="1"/>
    <col min="15878" max="15878" width="4.85546875" style="12" customWidth="1"/>
    <col min="15879" max="15879" width="6.7109375" style="12" customWidth="1"/>
    <col min="15880" max="15880" width="4.85546875" style="12" customWidth="1"/>
    <col min="15881" max="15881" width="6.85546875" style="12" customWidth="1"/>
    <col min="15882" max="15882" width="6.140625" style="12" customWidth="1"/>
    <col min="15883" max="15884" width="3.42578125" style="12" customWidth="1"/>
    <col min="15885" max="15885" width="4.28515625" style="12" customWidth="1"/>
    <col min="15886" max="15889" width="3.42578125" style="12" customWidth="1"/>
    <col min="15890" max="15890" width="4.28515625" style="12" customWidth="1"/>
    <col min="15891" max="15892" width="3.42578125" style="12" customWidth="1"/>
    <col min="15893" max="15898" width="5.140625" style="12" customWidth="1"/>
    <col min="15899" max="15899" width="6.7109375" style="12" customWidth="1"/>
    <col min="15900" max="15900" width="6.85546875" style="12" customWidth="1"/>
    <col min="15901" max="15901" width="6.7109375" style="12" customWidth="1"/>
    <col min="15902" max="15902" width="6.85546875" style="12" customWidth="1"/>
    <col min="15903" max="15903" width="6.7109375" style="12" customWidth="1"/>
    <col min="15904" max="15904" width="6.85546875" style="12" customWidth="1"/>
    <col min="15905" max="15905" width="6.7109375" style="12" customWidth="1"/>
    <col min="15906" max="15906" width="6.85546875" style="12" customWidth="1"/>
    <col min="15907" max="15907" width="6.7109375" style="12" customWidth="1"/>
    <col min="15908" max="15908" width="7" style="12" customWidth="1"/>
    <col min="15909" max="15909" width="8.85546875" style="12" customWidth="1"/>
    <col min="15910" max="16128" width="9.140625" style="12"/>
    <col min="16129" max="16129" width="4.28515625" style="12" customWidth="1"/>
    <col min="16130" max="16130" width="13" style="12" customWidth="1"/>
    <col min="16131" max="16131" width="5.5703125" style="12" customWidth="1"/>
    <col min="16132" max="16133" width="3.5703125" style="12" customWidth="1"/>
    <col min="16134" max="16134" width="4.85546875" style="12" customWidth="1"/>
    <col min="16135" max="16135" width="6.7109375" style="12" customWidth="1"/>
    <col min="16136" max="16136" width="4.85546875" style="12" customWidth="1"/>
    <col min="16137" max="16137" width="6.85546875" style="12" customWidth="1"/>
    <col min="16138" max="16138" width="6.140625" style="12" customWidth="1"/>
    <col min="16139" max="16140" width="3.42578125" style="12" customWidth="1"/>
    <col min="16141" max="16141" width="4.28515625" style="12" customWidth="1"/>
    <col min="16142" max="16145" width="3.42578125" style="12" customWidth="1"/>
    <col min="16146" max="16146" width="4.28515625" style="12" customWidth="1"/>
    <col min="16147" max="16148" width="3.42578125" style="12" customWidth="1"/>
    <col min="16149" max="16154" width="5.140625" style="12" customWidth="1"/>
    <col min="16155" max="16155" width="6.7109375" style="12" customWidth="1"/>
    <col min="16156" max="16156" width="6.85546875" style="12" customWidth="1"/>
    <col min="16157" max="16157" width="6.7109375" style="12" customWidth="1"/>
    <col min="16158" max="16158" width="6.85546875" style="12" customWidth="1"/>
    <col min="16159" max="16159" width="6.7109375" style="12" customWidth="1"/>
    <col min="16160" max="16160" width="6.85546875" style="12" customWidth="1"/>
    <col min="16161" max="16161" width="6.7109375" style="12" customWidth="1"/>
    <col min="16162" max="16162" width="6.85546875" style="12" customWidth="1"/>
    <col min="16163" max="16163" width="6.7109375" style="12" customWidth="1"/>
    <col min="16164" max="16164" width="7" style="12" customWidth="1"/>
    <col min="16165" max="16165" width="8.85546875" style="12" customWidth="1"/>
    <col min="16166" max="16384" width="9.140625" style="12"/>
  </cols>
  <sheetData>
    <row r="1" spans="1:37" s="1" customFormat="1" ht="32.25" customHeight="1" outlineLevel="1" x14ac:dyDescent="0.2">
      <c r="A1" s="149"/>
      <c r="B1" s="154"/>
      <c r="C1" s="149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614" t="s">
        <v>74</v>
      </c>
      <c r="AJ1" s="614"/>
      <c r="AK1" s="614"/>
    </row>
    <row r="2" spans="1:37" outlineLevel="1" x14ac:dyDescent="0.25"/>
    <row r="3" spans="1:37" s="2" customFormat="1" ht="11.25" outlineLevel="1" x14ac:dyDescent="0.2">
      <c r="A3" s="570" t="s">
        <v>75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570"/>
      <c r="AG3" s="570"/>
      <c r="AH3" s="570"/>
      <c r="AI3" s="570"/>
      <c r="AJ3" s="570"/>
      <c r="AK3" s="570"/>
    </row>
    <row r="4" spans="1:37" s="1" customFormat="1" ht="10.5" outlineLevel="1" x14ac:dyDescent="0.2">
      <c r="A4" s="149"/>
      <c r="B4" s="154"/>
      <c r="C4" s="149"/>
    </row>
    <row r="5" spans="1:37" s="14" customFormat="1" ht="10.5" outlineLevel="1" x14ac:dyDescent="0.15">
      <c r="A5" s="150"/>
      <c r="B5" s="155"/>
      <c r="C5" s="150"/>
      <c r="K5" s="15"/>
      <c r="L5" s="15"/>
      <c r="M5" s="15"/>
      <c r="N5" s="15"/>
      <c r="O5" s="15"/>
      <c r="P5" s="15"/>
      <c r="Q5" s="15"/>
      <c r="R5" s="15"/>
      <c r="S5" s="15"/>
      <c r="T5" s="16" t="s">
        <v>2</v>
      </c>
      <c r="U5" s="174" t="str">
        <f>'Пр 1 (произв)'!M5</f>
        <v>Муниципальное предприятие Заполярного района "Севержилкомсервис"</v>
      </c>
      <c r="V5" s="174"/>
      <c r="W5" s="174"/>
      <c r="X5" s="174"/>
      <c r="Y5" s="174"/>
    </row>
    <row r="6" spans="1:37" s="1" customFormat="1" ht="10.5" outlineLevel="1" x14ac:dyDescent="0.2">
      <c r="A6" s="149"/>
      <c r="B6" s="154"/>
      <c r="C6" s="149"/>
      <c r="K6" s="4"/>
      <c r="L6" s="4"/>
      <c r="M6" s="4"/>
      <c r="N6" s="4"/>
      <c r="O6" s="4"/>
      <c r="P6" s="4"/>
      <c r="Q6" s="4"/>
      <c r="R6" s="4"/>
      <c r="U6" s="615" t="s">
        <v>3</v>
      </c>
      <c r="V6" s="615"/>
      <c r="W6" s="615"/>
      <c r="X6" s="615"/>
      <c r="Y6" s="615"/>
    </row>
    <row r="7" spans="1:37" s="1" customFormat="1" ht="10.5" outlineLevel="1" x14ac:dyDescent="0.2">
      <c r="A7" s="149"/>
      <c r="B7" s="154"/>
      <c r="C7" s="149"/>
    </row>
    <row r="8" spans="1:37" s="14" customFormat="1" ht="10.5" outlineLevel="1" x14ac:dyDescent="0.15">
      <c r="A8" s="150"/>
      <c r="B8" s="155"/>
      <c r="C8" s="150"/>
      <c r="U8" s="16"/>
      <c r="V8" s="16" t="s">
        <v>4</v>
      </c>
      <c r="W8" s="17" t="s">
        <v>510</v>
      </c>
      <c r="X8" s="14" t="s">
        <v>5</v>
      </c>
    </row>
    <row r="9" spans="1:37" s="1" customFormat="1" ht="10.5" outlineLevel="1" x14ac:dyDescent="0.2">
      <c r="A9" s="149"/>
      <c r="B9" s="154"/>
      <c r="C9" s="149"/>
    </row>
    <row r="10" spans="1:37" s="2" customFormat="1" ht="11.25" outlineLevel="1" x14ac:dyDescent="0.2">
      <c r="A10" s="151"/>
      <c r="B10" s="156"/>
      <c r="C10" s="151"/>
      <c r="U10" s="3" t="s">
        <v>6</v>
      </c>
      <c r="V10" s="616"/>
      <c r="W10" s="616"/>
      <c r="X10" s="616"/>
      <c r="Y10" s="616"/>
      <c r="Z10" s="616"/>
      <c r="AA10" s="616"/>
      <c r="AB10" s="616"/>
      <c r="AC10" s="616"/>
      <c r="AD10" s="616"/>
    </row>
    <row r="11" spans="1:37" s="1" customFormat="1" ht="10.5" outlineLevel="1" x14ac:dyDescent="0.2">
      <c r="A11" s="149"/>
      <c r="B11" s="154"/>
      <c r="C11" s="149"/>
      <c r="V11" s="571" t="s">
        <v>7</v>
      </c>
      <c r="W11" s="571"/>
      <c r="X11" s="571"/>
      <c r="Y11" s="571"/>
      <c r="Z11" s="571"/>
      <c r="AA11" s="571"/>
      <c r="AB11" s="571"/>
      <c r="AC11" s="571"/>
      <c r="AD11" s="571"/>
    </row>
    <row r="12" spans="1:37" s="1" customFormat="1" ht="10.5" outlineLevel="1" x14ac:dyDescent="0.2">
      <c r="A12" s="149"/>
      <c r="B12" s="154"/>
      <c r="C12" s="149"/>
    </row>
    <row r="13" spans="1:37" s="24" customFormat="1" ht="24.75" customHeight="1" x14ac:dyDescent="0.15">
      <c r="A13" s="617" t="s">
        <v>8</v>
      </c>
      <c r="B13" s="617" t="s">
        <v>9</v>
      </c>
      <c r="C13" s="617" t="s">
        <v>10</v>
      </c>
      <c r="D13" s="618" t="s">
        <v>11</v>
      </c>
      <c r="E13" s="618" t="s">
        <v>12</v>
      </c>
      <c r="F13" s="613" t="s">
        <v>13</v>
      </c>
      <c r="G13" s="613"/>
      <c r="H13" s="613" t="s">
        <v>76</v>
      </c>
      <c r="I13" s="613"/>
      <c r="J13" s="613" t="s">
        <v>77</v>
      </c>
      <c r="K13" s="613" t="s">
        <v>78</v>
      </c>
      <c r="L13" s="613"/>
      <c r="M13" s="613"/>
      <c r="N13" s="613"/>
      <c r="O13" s="613"/>
      <c r="P13" s="613"/>
      <c r="Q13" s="613"/>
      <c r="R13" s="613"/>
      <c r="S13" s="613"/>
      <c r="T13" s="613"/>
      <c r="U13" s="613" t="s">
        <v>79</v>
      </c>
      <c r="V13" s="613"/>
      <c r="W13" s="613"/>
      <c r="X13" s="613"/>
      <c r="Y13" s="613"/>
      <c r="Z13" s="613"/>
      <c r="AA13" s="613" t="s">
        <v>80</v>
      </c>
      <c r="AB13" s="613"/>
      <c r="AC13" s="613" t="s">
        <v>81</v>
      </c>
      <c r="AD13" s="613"/>
      <c r="AE13" s="613"/>
      <c r="AF13" s="613"/>
      <c r="AG13" s="613"/>
      <c r="AH13" s="613"/>
      <c r="AI13" s="613"/>
      <c r="AJ13" s="613"/>
      <c r="AK13" s="613" t="s">
        <v>21</v>
      </c>
    </row>
    <row r="14" spans="1:37" s="24" customFormat="1" ht="28.5" customHeight="1" x14ac:dyDescent="0.15">
      <c r="A14" s="617"/>
      <c r="B14" s="617"/>
      <c r="C14" s="617"/>
      <c r="D14" s="618"/>
      <c r="E14" s="618"/>
      <c r="F14" s="613"/>
      <c r="G14" s="613"/>
      <c r="H14" s="613"/>
      <c r="I14" s="613"/>
      <c r="J14" s="613"/>
      <c r="K14" s="613" t="s">
        <v>22</v>
      </c>
      <c r="L14" s="613"/>
      <c r="M14" s="613"/>
      <c r="N14" s="613"/>
      <c r="O14" s="613"/>
      <c r="P14" s="613" t="s">
        <v>82</v>
      </c>
      <c r="Q14" s="613"/>
      <c r="R14" s="613"/>
      <c r="S14" s="613"/>
      <c r="T14" s="613"/>
      <c r="U14" s="613" t="s">
        <v>83</v>
      </c>
      <c r="V14" s="613"/>
      <c r="W14" s="613" t="s">
        <v>84</v>
      </c>
      <c r="X14" s="613"/>
      <c r="Y14" s="613" t="s">
        <v>85</v>
      </c>
      <c r="Z14" s="613"/>
      <c r="AA14" s="613"/>
      <c r="AB14" s="613"/>
      <c r="AC14" s="613">
        <v>2020</v>
      </c>
      <c r="AD14" s="613"/>
      <c r="AE14" s="613">
        <v>2021</v>
      </c>
      <c r="AF14" s="613"/>
      <c r="AG14" s="613">
        <v>2022</v>
      </c>
      <c r="AH14" s="613"/>
      <c r="AI14" s="613" t="s">
        <v>86</v>
      </c>
      <c r="AJ14" s="613" t="s">
        <v>87</v>
      </c>
      <c r="AK14" s="613"/>
    </row>
    <row r="15" spans="1:37" s="24" customFormat="1" ht="66.75" customHeight="1" x14ac:dyDescent="0.15">
      <c r="A15" s="617"/>
      <c r="B15" s="617"/>
      <c r="C15" s="617"/>
      <c r="D15" s="618"/>
      <c r="E15" s="618"/>
      <c r="F15" s="318" t="s">
        <v>22</v>
      </c>
      <c r="G15" s="318" t="s">
        <v>28</v>
      </c>
      <c r="H15" s="318" t="s">
        <v>22</v>
      </c>
      <c r="I15" s="318" t="s">
        <v>28</v>
      </c>
      <c r="J15" s="613"/>
      <c r="K15" s="319" t="s">
        <v>88</v>
      </c>
      <c r="L15" s="319" t="s">
        <v>89</v>
      </c>
      <c r="M15" s="319" t="s">
        <v>90</v>
      </c>
      <c r="N15" s="319" t="s">
        <v>91</v>
      </c>
      <c r="O15" s="319" t="s">
        <v>92</v>
      </c>
      <c r="P15" s="319" t="s">
        <v>88</v>
      </c>
      <c r="Q15" s="319" t="s">
        <v>89</v>
      </c>
      <c r="R15" s="319" t="s">
        <v>90</v>
      </c>
      <c r="S15" s="319" t="s">
        <v>91</v>
      </c>
      <c r="T15" s="319" t="s">
        <v>92</v>
      </c>
      <c r="U15" s="319" t="s">
        <v>93</v>
      </c>
      <c r="V15" s="319" t="s">
        <v>94</v>
      </c>
      <c r="W15" s="319" t="s">
        <v>93</v>
      </c>
      <c r="X15" s="319" t="s">
        <v>94</v>
      </c>
      <c r="Y15" s="319" t="s">
        <v>93</v>
      </c>
      <c r="Z15" s="319" t="s">
        <v>94</v>
      </c>
      <c r="AA15" s="318" t="s">
        <v>95</v>
      </c>
      <c r="AB15" s="318" t="s">
        <v>96</v>
      </c>
      <c r="AC15" s="318" t="s">
        <v>95</v>
      </c>
      <c r="AD15" s="318" t="s">
        <v>96</v>
      </c>
      <c r="AE15" s="318" t="s">
        <v>95</v>
      </c>
      <c r="AF15" s="318" t="s">
        <v>97</v>
      </c>
      <c r="AG15" s="318" t="s">
        <v>95</v>
      </c>
      <c r="AH15" s="318" t="s">
        <v>97</v>
      </c>
      <c r="AI15" s="613"/>
      <c r="AJ15" s="613"/>
      <c r="AK15" s="613"/>
    </row>
    <row r="16" spans="1:37" s="19" customFormat="1" ht="7.5" x14ac:dyDescent="0.25">
      <c r="A16" s="152">
        <v>1</v>
      </c>
      <c r="B16" s="157">
        <v>2</v>
      </c>
      <c r="C16" s="152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8">
        <v>23</v>
      </c>
      <c r="X16" s="18">
        <v>24</v>
      </c>
      <c r="Y16" s="18">
        <v>25</v>
      </c>
      <c r="Z16" s="18">
        <v>26</v>
      </c>
      <c r="AA16" s="18">
        <v>27</v>
      </c>
      <c r="AB16" s="18">
        <v>28</v>
      </c>
      <c r="AC16" s="18" t="s">
        <v>98</v>
      </c>
      <c r="AD16" s="18" t="s">
        <v>99</v>
      </c>
      <c r="AE16" s="18" t="s">
        <v>100</v>
      </c>
      <c r="AF16" s="18" t="s">
        <v>101</v>
      </c>
      <c r="AG16" s="18" t="s">
        <v>102</v>
      </c>
      <c r="AH16" s="18" t="s">
        <v>103</v>
      </c>
      <c r="AI16" s="18">
        <v>30</v>
      </c>
      <c r="AJ16" s="18">
        <v>31</v>
      </c>
      <c r="AK16" s="18">
        <v>32</v>
      </c>
    </row>
    <row r="17" spans="1:37" s="24" customFormat="1" ht="18" x14ac:dyDescent="0.15">
      <c r="A17" s="23">
        <f>'Пр 1 (произв)'!A17</f>
        <v>0</v>
      </c>
      <c r="B17" s="125" t="str">
        <f>'Пр 1 (произв)'!B17</f>
        <v>ВСЕГО по инвестиционной программе, в том числе:</v>
      </c>
      <c r="C17" s="23">
        <f>'Пр 1 (произв)'!C17</f>
        <v>0</v>
      </c>
      <c r="D17" s="22"/>
      <c r="E17" s="20"/>
      <c r="F17" s="20"/>
      <c r="G17" s="20"/>
      <c r="H17" s="329">
        <f>SUM(H18:H24)</f>
        <v>186.60900926004001</v>
      </c>
      <c r="I17" s="329">
        <f t="shared" ref="I17:AJ17" si="0">SUM(I18:I24)</f>
        <v>0</v>
      </c>
      <c r="J17" s="329">
        <f t="shared" si="0"/>
        <v>0</v>
      </c>
      <c r="K17" s="329">
        <f t="shared" si="0"/>
        <v>186.60900926004001</v>
      </c>
      <c r="L17" s="329">
        <f t="shared" si="0"/>
        <v>0</v>
      </c>
      <c r="M17" s="329">
        <f t="shared" si="0"/>
        <v>0</v>
      </c>
      <c r="N17" s="329">
        <f t="shared" si="0"/>
        <v>186.60900926004001</v>
      </c>
      <c r="O17" s="329">
        <f t="shared" si="0"/>
        <v>0</v>
      </c>
      <c r="P17" s="329">
        <f t="shared" si="0"/>
        <v>0</v>
      </c>
      <c r="Q17" s="329">
        <f t="shared" si="0"/>
        <v>0</v>
      </c>
      <c r="R17" s="329">
        <f t="shared" si="0"/>
        <v>0</v>
      </c>
      <c r="S17" s="329">
        <f t="shared" si="0"/>
        <v>0</v>
      </c>
      <c r="T17" s="329">
        <f t="shared" si="0"/>
        <v>0</v>
      </c>
      <c r="U17" s="329">
        <f t="shared" si="0"/>
        <v>0</v>
      </c>
      <c r="V17" s="329">
        <f t="shared" si="0"/>
        <v>0</v>
      </c>
      <c r="W17" s="329">
        <f t="shared" si="0"/>
        <v>0</v>
      </c>
      <c r="X17" s="329">
        <f t="shared" si="0"/>
        <v>0</v>
      </c>
      <c r="Y17" s="329">
        <f t="shared" si="0"/>
        <v>0</v>
      </c>
      <c r="Z17" s="329">
        <f t="shared" si="0"/>
        <v>0</v>
      </c>
      <c r="AA17" s="329">
        <f t="shared" si="0"/>
        <v>0</v>
      </c>
      <c r="AB17" s="329">
        <f t="shared" si="0"/>
        <v>0</v>
      </c>
      <c r="AC17" s="329">
        <f t="shared" si="0"/>
        <v>8.5</v>
      </c>
      <c r="AD17" s="329">
        <f t="shared" si="0"/>
        <v>0</v>
      </c>
      <c r="AE17" s="329">
        <f t="shared" si="0"/>
        <v>84.102151798706672</v>
      </c>
      <c r="AF17" s="329">
        <f t="shared" si="0"/>
        <v>0</v>
      </c>
      <c r="AG17" s="329">
        <f t="shared" si="0"/>
        <v>94.00685746133334</v>
      </c>
      <c r="AH17" s="329">
        <f t="shared" si="0"/>
        <v>0</v>
      </c>
      <c r="AI17" s="329">
        <f t="shared" si="0"/>
        <v>186.60900926004001</v>
      </c>
      <c r="AJ17" s="329">
        <f t="shared" si="0"/>
        <v>0</v>
      </c>
      <c r="AK17" s="21"/>
    </row>
    <row r="18" spans="1:37" ht="18" x14ac:dyDescent="0.25">
      <c r="A18" s="166" t="str">
        <f>'Пр 1 (произв)'!A18</f>
        <v>0.1</v>
      </c>
      <c r="B18" s="160" t="str">
        <f>'Пр 1 (произв)'!B18</f>
        <v>Технологическое присоединение (подключение), всего</v>
      </c>
      <c r="C18" s="257" t="str">
        <f>'Пр 1 (произв)'!C18</f>
        <v>Г</v>
      </c>
      <c r="D18" s="257"/>
      <c r="E18" s="257"/>
      <c r="F18" s="257"/>
      <c r="G18" s="257"/>
      <c r="H18" s="281">
        <f>H27</f>
        <v>0</v>
      </c>
      <c r="I18" s="281">
        <f t="shared" ref="I18:AJ18" si="1">I27</f>
        <v>0</v>
      </c>
      <c r="J18" s="281">
        <f t="shared" si="1"/>
        <v>0</v>
      </c>
      <c r="K18" s="281">
        <f t="shared" si="1"/>
        <v>0</v>
      </c>
      <c r="L18" s="281">
        <f t="shared" si="1"/>
        <v>0</v>
      </c>
      <c r="M18" s="281">
        <f t="shared" si="1"/>
        <v>0</v>
      </c>
      <c r="N18" s="281">
        <f t="shared" si="1"/>
        <v>0</v>
      </c>
      <c r="O18" s="281">
        <f t="shared" si="1"/>
        <v>0</v>
      </c>
      <c r="P18" s="281">
        <f t="shared" si="1"/>
        <v>0</v>
      </c>
      <c r="Q18" s="281">
        <f t="shared" si="1"/>
        <v>0</v>
      </c>
      <c r="R18" s="281">
        <f t="shared" si="1"/>
        <v>0</v>
      </c>
      <c r="S18" s="281">
        <f t="shared" si="1"/>
        <v>0</v>
      </c>
      <c r="T18" s="281">
        <f t="shared" si="1"/>
        <v>0</v>
      </c>
      <c r="U18" s="281">
        <f t="shared" si="1"/>
        <v>0</v>
      </c>
      <c r="V18" s="281">
        <f t="shared" si="1"/>
        <v>0</v>
      </c>
      <c r="W18" s="281">
        <f t="shared" si="1"/>
        <v>0</v>
      </c>
      <c r="X18" s="281">
        <f t="shared" si="1"/>
        <v>0</v>
      </c>
      <c r="Y18" s="281">
        <f t="shared" si="1"/>
        <v>0</v>
      </c>
      <c r="Z18" s="281">
        <f t="shared" si="1"/>
        <v>0</v>
      </c>
      <c r="AA18" s="281">
        <f t="shared" si="1"/>
        <v>0</v>
      </c>
      <c r="AB18" s="281">
        <f t="shared" si="1"/>
        <v>0</v>
      </c>
      <c r="AC18" s="281">
        <f t="shared" si="1"/>
        <v>0</v>
      </c>
      <c r="AD18" s="281">
        <f t="shared" si="1"/>
        <v>0</v>
      </c>
      <c r="AE18" s="281">
        <f t="shared" si="1"/>
        <v>0</v>
      </c>
      <c r="AF18" s="281">
        <f t="shared" si="1"/>
        <v>0</v>
      </c>
      <c r="AG18" s="281">
        <f t="shared" si="1"/>
        <v>0</v>
      </c>
      <c r="AH18" s="281">
        <f t="shared" si="1"/>
        <v>0</v>
      </c>
      <c r="AI18" s="281">
        <f t="shared" si="1"/>
        <v>0</v>
      </c>
      <c r="AJ18" s="281">
        <f t="shared" si="1"/>
        <v>0</v>
      </c>
      <c r="AK18" s="313"/>
    </row>
    <row r="19" spans="1:37" x14ac:dyDescent="0.25">
      <c r="A19" s="166" t="str">
        <f>'Пр 1 (произв)'!A19</f>
        <v>0.2</v>
      </c>
      <c r="B19" s="160" t="str">
        <f>'Пр 1 (произв)'!B19</f>
        <v>Реконструкция, всего</v>
      </c>
      <c r="C19" s="257" t="str">
        <f>'Пр 1 (произв)'!C19</f>
        <v>Г</v>
      </c>
      <c r="D19" s="257"/>
      <c r="E19" s="257"/>
      <c r="F19" s="257"/>
      <c r="G19" s="257"/>
      <c r="H19" s="281">
        <f>H69</f>
        <v>0</v>
      </c>
      <c r="I19" s="281">
        <f t="shared" ref="I19:AJ19" si="2">I69</f>
        <v>0</v>
      </c>
      <c r="J19" s="281">
        <f t="shared" si="2"/>
        <v>0</v>
      </c>
      <c r="K19" s="281">
        <f t="shared" si="2"/>
        <v>0</v>
      </c>
      <c r="L19" s="281">
        <f t="shared" si="2"/>
        <v>0</v>
      </c>
      <c r="M19" s="281">
        <f t="shared" si="2"/>
        <v>0</v>
      </c>
      <c r="N19" s="281">
        <f t="shared" si="2"/>
        <v>0</v>
      </c>
      <c r="O19" s="281">
        <f t="shared" si="2"/>
        <v>0</v>
      </c>
      <c r="P19" s="281">
        <f t="shared" si="2"/>
        <v>0</v>
      </c>
      <c r="Q19" s="281">
        <f t="shared" si="2"/>
        <v>0</v>
      </c>
      <c r="R19" s="281">
        <f t="shared" si="2"/>
        <v>0</v>
      </c>
      <c r="S19" s="281">
        <f t="shared" si="2"/>
        <v>0</v>
      </c>
      <c r="T19" s="281">
        <f t="shared" si="2"/>
        <v>0</v>
      </c>
      <c r="U19" s="281">
        <f t="shared" si="2"/>
        <v>0</v>
      </c>
      <c r="V19" s="281">
        <f t="shared" si="2"/>
        <v>0</v>
      </c>
      <c r="W19" s="281">
        <f t="shared" si="2"/>
        <v>0</v>
      </c>
      <c r="X19" s="281">
        <f t="shared" si="2"/>
        <v>0</v>
      </c>
      <c r="Y19" s="281">
        <f t="shared" si="2"/>
        <v>0</v>
      </c>
      <c r="Z19" s="281">
        <f t="shared" si="2"/>
        <v>0</v>
      </c>
      <c r="AA19" s="281">
        <f t="shared" si="2"/>
        <v>0</v>
      </c>
      <c r="AB19" s="281">
        <f t="shared" si="2"/>
        <v>0</v>
      </c>
      <c r="AC19" s="281">
        <f t="shared" si="2"/>
        <v>0</v>
      </c>
      <c r="AD19" s="281">
        <f t="shared" si="2"/>
        <v>0</v>
      </c>
      <c r="AE19" s="281">
        <f t="shared" si="2"/>
        <v>0</v>
      </c>
      <c r="AF19" s="281">
        <f t="shared" si="2"/>
        <v>0</v>
      </c>
      <c r="AG19" s="281">
        <f t="shared" si="2"/>
        <v>0</v>
      </c>
      <c r="AH19" s="281">
        <f t="shared" si="2"/>
        <v>0</v>
      </c>
      <c r="AI19" s="281">
        <f t="shared" si="2"/>
        <v>0</v>
      </c>
      <c r="AJ19" s="281">
        <f t="shared" si="2"/>
        <v>0</v>
      </c>
      <c r="AK19" s="313"/>
    </row>
    <row r="20" spans="1:37" ht="18" x14ac:dyDescent="0.25">
      <c r="A20" s="166" t="str">
        <f>'Пр 1 (произв)'!A20</f>
        <v>0.3</v>
      </c>
      <c r="B20" s="160" t="str">
        <f>'Пр 1 (произв)'!B20</f>
        <v>Модернизация, техническое перевооружение, всего</v>
      </c>
      <c r="C20" s="257" t="str">
        <f>'Пр 1 (произв)'!C20</f>
        <v>Г</v>
      </c>
      <c r="D20" s="257"/>
      <c r="E20" s="257"/>
      <c r="F20" s="257"/>
      <c r="G20" s="257"/>
      <c r="H20" s="281">
        <f>H86</f>
        <v>95.990637808000031</v>
      </c>
      <c r="I20" s="281">
        <f t="shared" ref="I20:AJ20" si="3">I86</f>
        <v>0</v>
      </c>
      <c r="J20" s="281">
        <f t="shared" si="3"/>
        <v>0</v>
      </c>
      <c r="K20" s="281">
        <f t="shared" si="3"/>
        <v>95.990637808000031</v>
      </c>
      <c r="L20" s="281">
        <f t="shared" si="3"/>
        <v>0</v>
      </c>
      <c r="M20" s="281">
        <f t="shared" si="3"/>
        <v>0</v>
      </c>
      <c r="N20" s="281">
        <f t="shared" si="3"/>
        <v>95.990637808000031</v>
      </c>
      <c r="O20" s="281">
        <f t="shared" si="3"/>
        <v>0</v>
      </c>
      <c r="P20" s="281">
        <f t="shared" si="3"/>
        <v>0</v>
      </c>
      <c r="Q20" s="281">
        <f t="shared" si="3"/>
        <v>0</v>
      </c>
      <c r="R20" s="281">
        <f t="shared" si="3"/>
        <v>0</v>
      </c>
      <c r="S20" s="281">
        <f t="shared" si="3"/>
        <v>0</v>
      </c>
      <c r="T20" s="281">
        <f t="shared" si="3"/>
        <v>0</v>
      </c>
      <c r="U20" s="281">
        <f t="shared" si="3"/>
        <v>0</v>
      </c>
      <c r="V20" s="281">
        <f t="shared" si="3"/>
        <v>0</v>
      </c>
      <c r="W20" s="281">
        <f t="shared" si="3"/>
        <v>0</v>
      </c>
      <c r="X20" s="281">
        <f t="shared" si="3"/>
        <v>0</v>
      </c>
      <c r="Y20" s="281">
        <f t="shared" si="3"/>
        <v>0</v>
      </c>
      <c r="Z20" s="281">
        <f t="shared" si="3"/>
        <v>0</v>
      </c>
      <c r="AA20" s="281">
        <f t="shared" si="3"/>
        <v>0</v>
      </c>
      <c r="AB20" s="281">
        <f t="shared" si="3"/>
        <v>0</v>
      </c>
      <c r="AC20" s="281">
        <f t="shared" si="3"/>
        <v>4.5</v>
      </c>
      <c r="AD20" s="281">
        <f t="shared" si="3"/>
        <v>0</v>
      </c>
      <c r="AE20" s="281">
        <f t="shared" si="3"/>
        <v>57.793140346666668</v>
      </c>
      <c r="AF20" s="281">
        <f t="shared" si="3"/>
        <v>0</v>
      </c>
      <c r="AG20" s="281">
        <f t="shared" si="3"/>
        <v>33.697497461333342</v>
      </c>
      <c r="AH20" s="281">
        <f t="shared" si="3"/>
        <v>0</v>
      </c>
      <c r="AI20" s="281">
        <f t="shared" si="3"/>
        <v>95.990637808000031</v>
      </c>
      <c r="AJ20" s="281">
        <f t="shared" si="3"/>
        <v>0</v>
      </c>
      <c r="AK20" s="313"/>
    </row>
    <row r="21" spans="1:37" ht="27" x14ac:dyDescent="0.25">
      <c r="A21" s="166" t="str">
        <f>'Пр 1 (произв)'!A21</f>
        <v>0.4</v>
      </c>
      <c r="B21" s="160" t="str">
        <f>'Пр 1 (произв)'!B21</f>
        <v>Инвестиционные проекты, реализация которых обуславливается схемами теплоснабжения, всего</v>
      </c>
      <c r="C21" s="257" t="str">
        <f>'Пр 1 (произв)'!C21</f>
        <v>Г</v>
      </c>
      <c r="D21" s="257"/>
      <c r="E21" s="257"/>
      <c r="F21" s="257"/>
      <c r="G21" s="257"/>
      <c r="H21" s="281">
        <f>H144</f>
        <v>0</v>
      </c>
      <c r="I21" s="281">
        <f t="shared" ref="I21:AJ21" si="4">I144</f>
        <v>0</v>
      </c>
      <c r="J21" s="281">
        <f t="shared" si="4"/>
        <v>0</v>
      </c>
      <c r="K21" s="281">
        <f t="shared" si="4"/>
        <v>0</v>
      </c>
      <c r="L21" s="281">
        <f t="shared" si="4"/>
        <v>0</v>
      </c>
      <c r="M21" s="281">
        <f t="shared" si="4"/>
        <v>0</v>
      </c>
      <c r="N21" s="281">
        <f t="shared" si="4"/>
        <v>0</v>
      </c>
      <c r="O21" s="281">
        <f t="shared" si="4"/>
        <v>0</v>
      </c>
      <c r="P21" s="281">
        <f t="shared" si="4"/>
        <v>0</v>
      </c>
      <c r="Q21" s="281">
        <f t="shared" si="4"/>
        <v>0</v>
      </c>
      <c r="R21" s="281">
        <f t="shared" si="4"/>
        <v>0</v>
      </c>
      <c r="S21" s="281">
        <f t="shared" si="4"/>
        <v>0</v>
      </c>
      <c r="T21" s="281">
        <f t="shared" si="4"/>
        <v>0</v>
      </c>
      <c r="U21" s="281">
        <f t="shared" si="4"/>
        <v>0</v>
      </c>
      <c r="V21" s="281">
        <f t="shared" si="4"/>
        <v>0</v>
      </c>
      <c r="W21" s="281">
        <f t="shared" si="4"/>
        <v>0</v>
      </c>
      <c r="X21" s="281">
        <f t="shared" si="4"/>
        <v>0</v>
      </c>
      <c r="Y21" s="281">
        <f t="shared" si="4"/>
        <v>0</v>
      </c>
      <c r="Z21" s="281">
        <f t="shared" si="4"/>
        <v>0</v>
      </c>
      <c r="AA21" s="281">
        <f t="shared" si="4"/>
        <v>0</v>
      </c>
      <c r="AB21" s="281">
        <f t="shared" si="4"/>
        <v>0</v>
      </c>
      <c r="AC21" s="281">
        <f t="shared" si="4"/>
        <v>0</v>
      </c>
      <c r="AD21" s="281">
        <f t="shared" si="4"/>
        <v>0</v>
      </c>
      <c r="AE21" s="281">
        <f t="shared" si="4"/>
        <v>0</v>
      </c>
      <c r="AF21" s="281">
        <f t="shared" si="4"/>
        <v>0</v>
      </c>
      <c r="AG21" s="281">
        <f t="shared" si="4"/>
        <v>0</v>
      </c>
      <c r="AH21" s="281">
        <f t="shared" si="4"/>
        <v>0</v>
      </c>
      <c r="AI21" s="281">
        <f t="shared" si="4"/>
        <v>0</v>
      </c>
      <c r="AJ21" s="281">
        <f t="shared" si="4"/>
        <v>0</v>
      </c>
      <c r="AK21" s="313"/>
    </row>
    <row r="22" spans="1:37" x14ac:dyDescent="0.25">
      <c r="A22" s="166" t="str">
        <f>'Пр 1 (произв)'!A22</f>
        <v>0.5</v>
      </c>
      <c r="B22" s="160" t="str">
        <f>'Пр 1 (произв)'!B22</f>
        <v>Новое строительство, всего</v>
      </c>
      <c r="C22" s="257" t="str">
        <f>'Пр 1 (произв)'!C22</f>
        <v>Г</v>
      </c>
      <c r="D22" s="257"/>
      <c r="E22" s="257"/>
      <c r="F22" s="257"/>
      <c r="G22" s="257"/>
      <c r="H22" s="281">
        <f>H163</f>
        <v>90.618371452039995</v>
      </c>
      <c r="I22" s="281">
        <f t="shared" ref="I22:AJ22" si="5">I163</f>
        <v>0</v>
      </c>
      <c r="J22" s="281">
        <f t="shared" si="5"/>
        <v>0</v>
      </c>
      <c r="K22" s="281">
        <f t="shared" si="5"/>
        <v>90.618371452039995</v>
      </c>
      <c r="L22" s="281">
        <f t="shared" si="5"/>
        <v>0</v>
      </c>
      <c r="M22" s="281">
        <f t="shared" si="5"/>
        <v>0</v>
      </c>
      <c r="N22" s="281">
        <f t="shared" si="5"/>
        <v>90.618371452039995</v>
      </c>
      <c r="O22" s="281">
        <f t="shared" si="5"/>
        <v>0</v>
      </c>
      <c r="P22" s="281">
        <f t="shared" si="5"/>
        <v>0</v>
      </c>
      <c r="Q22" s="281">
        <f t="shared" si="5"/>
        <v>0</v>
      </c>
      <c r="R22" s="281">
        <f t="shared" si="5"/>
        <v>0</v>
      </c>
      <c r="S22" s="281">
        <f t="shared" si="5"/>
        <v>0</v>
      </c>
      <c r="T22" s="281">
        <f t="shared" si="5"/>
        <v>0</v>
      </c>
      <c r="U22" s="281">
        <f t="shared" si="5"/>
        <v>0</v>
      </c>
      <c r="V22" s="281">
        <f t="shared" si="5"/>
        <v>0</v>
      </c>
      <c r="W22" s="281">
        <f t="shared" si="5"/>
        <v>0</v>
      </c>
      <c r="X22" s="281">
        <f t="shared" si="5"/>
        <v>0</v>
      </c>
      <c r="Y22" s="281">
        <f t="shared" si="5"/>
        <v>0</v>
      </c>
      <c r="Z22" s="281">
        <f t="shared" si="5"/>
        <v>0</v>
      </c>
      <c r="AA22" s="281">
        <f t="shared" si="5"/>
        <v>0</v>
      </c>
      <c r="AB22" s="281">
        <f t="shared" si="5"/>
        <v>0</v>
      </c>
      <c r="AC22" s="281">
        <f t="shared" si="5"/>
        <v>4</v>
      </c>
      <c r="AD22" s="281">
        <f t="shared" si="5"/>
        <v>0</v>
      </c>
      <c r="AE22" s="281">
        <f t="shared" si="5"/>
        <v>26.309011452039996</v>
      </c>
      <c r="AF22" s="281">
        <f t="shared" si="5"/>
        <v>0</v>
      </c>
      <c r="AG22" s="281">
        <f t="shared" si="5"/>
        <v>60.309359999999998</v>
      </c>
      <c r="AH22" s="281">
        <f t="shared" si="5"/>
        <v>0</v>
      </c>
      <c r="AI22" s="281">
        <f t="shared" si="5"/>
        <v>90.618371452039995</v>
      </c>
      <c r="AJ22" s="281">
        <f t="shared" si="5"/>
        <v>0</v>
      </c>
      <c r="AK22" s="313"/>
    </row>
    <row r="23" spans="1:37" ht="18" x14ac:dyDescent="0.25">
      <c r="A23" s="166" t="str">
        <f>'Пр 1 (произв)'!A23</f>
        <v>0.6</v>
      </c>
      <c r="B23" s="160" t="str">
        <f>'Пр 1 (произв)'!B23</f>
        <v>Покупка земельных участков для целей реализации инвестиционных проектов, всего</v>
      </c>
      <c r="C23" s="257" t="str">
        <f>'Пр 1 (произв)'!C23</f>
        <v>Г</v>
      </c>
      <c r="D23" s="257"/>
      <c r="E23" s="257"/>
      <c r="F23" s="257"/>
      <c r="G23" s="257"/>
      <c r="H23" s="281">
        <f>H181</f>
        <v>0</v>
      </c>
      <c r="I23" s="281">
        <f t="shared" ref="I23:AJ23" si="6">I181</f>
        <v>0</v>
      </c>
      <c r="J23" s="281">
        <f t="shared" si="6"/>
        <v>0</v>
      </c>
      <c r="K23" s="281">
        <f t="shared" si="6"/>
        <v>0</v>
      </c>
      <c r="L23" s="281">
        <f t="shared" si="6"/>
        <v>0</v>
      </c>
      <c r="M23" s="281">
        <f t="shared" si="6"/>
        <v>0</v>
      </c>
      <c r="N23" s="281">
        <f t="shared" si="6"/>
        <v>0</v>
      </c>
      <c r="O23" s="281">
        <f t="shared" si="6"/>
        <v>0</v>
      </c>
      <c r="P23" s="281">
        <f t="shared" si="6"/>
        <v>0</v>
      </c>
      <c r="Q23" s="281">
        <f t="shared" si="6"/>
        <v>0</v>
      </c>
      <c r="R23" s="281">
        <f t="shared" si="6"/>
        <v>0</v>
      </c>
      <c r="S23" s="281">
        <f t="shared" si="6"/>
        <v>0</v>
      </c>
      <c r="T23" s="281">
        <f t="shared" si="6"/>
        <v>0</v>
      </c>
      <c r="U23" s="281">
        <f t="shared" si="6"/>
        <v>0</v>
      </c>
      <c r="V23" s="281">
        <f t="shared" si="6"/>
        <v>0</v>
      </c>
      <c r="W23" s="281">
        <f t="shared" si="6"/>
        <v>0</v>
      </c>
      <c r="X23" s="281">
        <f t="shared" si="6"/>
        <v>0</v>
      </c>
      <c r="Y23" s="281">
        <f t="shared" si="6"/>
        <v>0</v>
      </c>
      <c r="Z23" s="281">
        <f t="shared" si="6"/>
        <v>0</v>
      </c>
      <c r="AA23" s="281">
        <f t="shared" si="6"/>
        <v>0</v>
      </c>
      <c r="AB23" s="281">
        <f t="shared" si="6"/>
        <v>0</v>
      </c>
      <c r="AC23" s="281">
        <f t="shared" si="6"/>
        <v>0</v>
      </c>
      <c r="AD23" s="281">
        <f t="shared" si="6"/>
        <v>0</v>
      </c>
      <c r="AE23" s="281">
        <f t="shared" si="6"/>
        <v>0</v>
      </c>
      <c r="AF23" s="281">
        <f t="shared" si="6"/>
        <v>0</v>
      </c>
      <c r="AG23" s="281">
        <f t="shared" si="6"/>
        <v>0</v>
      </c>
      <c r="AH23" s="281">
        <f t="shared" si="6"/>
        <v>0</v>
      </c>
      <c r="AI23" s="281">
        <f t="shared" si="6"/>
        <v>0</v>
      </c>
      <c r="AJ23" s="281">
        <f t="shared" si="6"/>
        <v>0</v>
      </c>
      <c r="AK23" s="313"/>
    </row>
    <row r="24" spans="1:37" x14ac:dyDescent="0.25">
      <c r="A24" s="166" t="str">
        <f>'Пр 1 (произв)'!A24</f>
        <v>0.7</v>
      </c>
      <c r="B24" s="160" t="str">
        <f>'Пр 1 (произв)'!B24</f>
        <v>Прочие инвестиционные проекты, всего</v>
      </c>
      <c r="C24" s="257" t="str">
        <f>'Пр 1 (произв)'!C24</f>
        <v>Г</v>
      </c>
      <c r="D24" s="257"/>
      <c r="E24" s="257"/>
      <c r="F24" s="257"/>
      <c r="G24" s="257"/>
      <c r="H24" s="281">
        <f>H185</f>
        <v>0</v>
      </c>
      <c r="I24" s="281">
        <f t="shared" ref="I24:AJ24" si="7">I185</f>
        <v>0</v>
      </c>
      <c r="J24" s="281">
        <f t="shared" si="7"/>
        <v>0</v>
      </c>
      <c r="K24" s="281">
        <f t="shared" si="7"/>
        <v>0</v>
      </c>
      <c r="L24" s="281">
        <f t="shared" si="7"/>
        <v>0</v>
      </c>
      <c r="M24" s="281">
        <f t="shared" si="7"/>
        <v>0</v>
      </c>
      <c r="N24" s="281">
        <f t="shared" si="7"/>
        <v>0</v>
      </c>
      <c r="O24" s="281">
        <f t="shared" si="7"/>
        <v>0</v>
      </c>
      <c r="P24" s="281">
        <f t="shared" si="7"/>
        <v>0</v>
      </c>
      <c r="Q24" s="281">
        <f t="shared" si="7"/>
        <v>0</v>
      </c>
      <c r="R24" s="281">
        <f t="shared" si="7"/>
        <v>0</v>
      </c>
      <c r="S24" s="281">
        <f t="shared" si="7"/>
        <v>0</v>
      </c>
      <c r="T24" s="281">
        <f t="shared" si="7"/>
        <v>0</v>
      </c>
      <c r="U24" s="281">
        <f t="shared" si="7"/>
        <v>0</v>
      </c>
      <c r="V24" s="281">
        <f t="shared" si="7"/>
        <v>0</v>
      </c>
      <c r="W24" s="281">
        <f t="shared" si="7"/>
        <v>0</v>
      </c>
      <c r="X24" s="281">
        <f t="shared" si="7"/>
        <v>0</v>
      </c>
      <c r="Y24" s="281">
        <f t="shared" si="7"/>
        <v>0</v>
      </c>
      <c r="Z24" s="281">
        <f t="shared" si="7"/>
        <v>0</v>
      </c>
      <c r="AA24" s="281">
        <f t="shared" si="7"/>
        <v>0</v>
      </c>
      <c r="AB24" s="281">
        <f t="shared" si="7"/>
        <v>0</v>
      </c>
      <c r="AC24" s="281">
        <f t="shared" si="7"/>
        <v>0</v>
      </c>
      <c r="AD24" s="281">
        <f t="shared" si="7"/>
        <v>0</v>
      </c>
      <c r="AE24" s="281">
        <f t="shared" si="7"/>
        <v>0</v>
      </c>
      <c r="AF24" s="281">
        <f t="shared" si="7"/>
        <v>0</v>
      </c>
      <c r="AG24" s="281">
        <f t="shared" si="7"/>
        <v>0</v>
      </c>
      <c r="AH24" s="281">
        <f t="shared" si="7"/>
        <v>0</v>
      </c>
      <c r="AI24" s="281">
        <f t="shared" si="7"/>
        <v>0</v>
      </c>
      <c r="AJ24" s="281">
        <f t="shared" si="7"/>
        <v>0</v>
      </c>
      <c r="AK24" s="313"/>
    </row>
    <row r="25" spans="1:37" x14ac:dyDescent="0.25">
      <c r="A25" s="23"/>
      <c r="B25" s="118"/>
      <c r="C25" s="23"/>
      <c r="D25" s="23"/>
      <c r="E25" s="23"/>
      <c r="F25" s="23"/>
      <c r="G25" s="23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313"/>
    </row>
    <row r="26" spans="1:37" s="169" customFormat="1" ht="14.25" x14ac:dyDescent="0.2">
      <c r="A26" s="167">
        <f>'Пр 1 (произв)'!A26</f>
        <v>1</v>
      </c>
      <c r="B26" s="168" t="str">
        <f>'Пр 1 (произв)'!B26</f>
        <v>Ненецкий автономный окгуг</v>
      </c>
      <c r="C26" s="167">
        <f>'Пр 1 (произв)'!C26</f>
        <v>0</v>
      </c>
      <c r="D26" s="167"/>
      <c r="E26" s="167"/>
      <c r="F26" s="167"/>
      <c r="G26" s="167"/>
      <c r="H26" s="324">
        <f t="shared" ref="H26:AJ26" si="8">H27+H69+H86+H144+H163+H181</f>
        <v>186.60900926004001</v>
      </c>
      <c r="I26" s="324">
        <f t="shared" si="8"/>
        <v>0</v>
      </c>
      <c r="J26" s="324">
        <f t="shared" si="8"/>
        <v>0</v>
      </c>
      <c r="K26" s="324">
        <f t="shared" si="8"/>
        <v>186.60900926004001</v>
      </c>
      <c r="L26" s="324">
        <f t="shared" si="8"/>
        <v>0</v>
      </c>
      <c r="M26" s="324">
        <f t="shared" si="8"/>
        <v>0</v>
      </c>
      <c r="N26" s="324">
        <f t="shared" si="8"/>
        <v>186.60900926004001</v>
      </c>
      <c r="O26" s="324">
        <f t="shared" si="8"/>
        <v>0</v>
      </c>
      <c r="P26" s="324">
        <f t="shared" si="8"/>
        <v>0</v>
      </c>
      <c r="Q26" s="324">
        <f t="shared" si="8"/>
        <v>0</v>
      </c>
      <c r="R26" s="324">
        <f t="shared" si="8"/>
        <v>0</v>
      </c>
      <c r="S26" s="324">
        <f t="shared" si="8"/>
        <v>0</v>
      </c>
      <c r="T26" s="324">
        <f t="shared" si="8"/>
        <v>0</v>
      </c>
      <c r="U26" s="324">
        <f t="shared" si="8"/>
        <v>0</v>
      </c>
      <c r="V26" s="324">
        <f t="shared" si="8"/>
        <v>0</v>
      </c>
      <c r="W26" s="324">
        <f t="shared" si="8"/>
        <v>0</v>
      </c>
      <c r="X26" s="324">
        <f t="shared" si="8"/>
        <v>0</v>
      </c>
      <c r="Y26" s="324">
        <f t="shared" si="8"/>
        <v>0</v>
      </c>
      <c r="Z26" s="324">
        <f t="shared" si="8"/>
        <v>0</v>
      </c>
      <c r="AA26" s="324">
        <f t="shared" si="8"/>
        <v>0</v>
      </c>
      <c r="AB26" s="324">
        <f t="shared" si="8"/>
        <v>0</v>
      </c>
      <c r="AC26" s="324">
        <f t="shared" si="8"/>
        <v>8.5</v>
      </c>
      <c r="AD26" s="324">
        <f t="shared" si="8"/>
        <v>0</v>
      </c>
      <c r="AE26" s="324">
        <f t="shared" si="8"/>
        <v>84.102151798706672</v>
      </c>
      <c r="AF26" s="324">
        <f t="shared" si="8"/>
        <v>0</v>
      </c>
      <c r="AG26" s="324">
        <f t="shared" si="8"/>
        <v>94.00685746133334</v>
      </c>
      <c r="AH26" s="324">
        <f t="shared" si="8"/>
        <v>0</v>
      </c>
      <c r="AI26" s="324">
        <f t="shared" si="8"/>
        <v>186.60900926004001</v>
      </c>
      <c r="AJ26" s="324">
        <f t="shared" si="8"/>
        <v>0</v>
      </c>
      <c r="AK26" s="320"/>
    </row>
    <row r="27" spans="1:37" s="317" customFormat="1" ht="18" x14ac:dyDescent="0.25">
      <c r="A27" s="315" t="str">
        <f>'Пр 1 (произв)'!A27</f>
        <v>1.1</v>
      </c>
      <c r="B27" s="130" t="str">
        <f>'Пр 1 (произв)'!B27</f>
        <v>Технологическое присоединение (подключение), всего, в том числе:</v>
      </c>
      <c r="C27" s="315" t="str">
        <f>'Пр 1 (произв)'!C27</f>
        <v>Г</v>
      </c>
      <c r="D27" s="315">
        <f>'Пр 1 (произв)'!D27</f>
        <v>0</v>
      </c>
      <c r="E27" s="315">
        <f>'Пр 1 (произв)'!E27</f>
        <v>0</v>
      </c>
      <c r="F27" s="315">
        <f>'Пр 1 (произв)'!F27</f>
        <v>0</v>
      </c>
      <c r="G27" s="315">
        <f>'Пр 1 (произв)'!G27</f>
        <v>0</v>
      </c>
      <c r="H27" s="251">
        <f>H28+H35+H44</f>
        <v>0</v>
      </c>
      <c r="I27" s="251">
        <f>I28+I35+I44</f>
        <v>0</v>
      </c>
      <c r="J27" s="251">
        <f>J28+J35+J44</f>
        <v>0</v>
      </c>
      <c r="K27" s="251">
        <f t="shared" ref="K27:M27" si="9">K28+K35+K44</f>
        <v>0</v>
      </c>
      <c r="L27" s="251">
        <f t="shared" si="9"/>
        <v>0</v>
      </c>
      <c r="M27" s="251">
        <f t="shared" si="9"/>
        <v>0</v>
      </c>
      <c r="N27" s="251">
        <f t="shared" ref="N27" si="10">N28+N35+N44</f>
        <v>0</v>
      </c>
      <c r="O27" s="251">
        <f t="shared" ref="O27:P27" si="11">O28+O35+O44</f>
        <v>0</v>
      </c>
      <c r="P27" s="251">
        <f t="shared" si="11"/>
        <v>0</v>
      </c>
      <c r="Q27" s="251">
        <f t="shared" ref="Q27" si="12">Q28+Q35+Q44</f>
        <v>0</v>
      </c>
      <c r="R27" s="251">
        <f t="shared" ref="R27:S27" si="13">R28+R35+R44</f>
        <v>0</v>
      </c>
      <c r="S27" s="251">
        <f t="shared" si="13"/>
        <v>0</v>
      </c>
      <c r="T27" s="251">
        <f t="shared" ref="T27" si="14">T28+T35+T44</f>
        <v>0</v>
      </c>
      <c r="U27" s="251">
        <f t="shared" ref="U27:V27" si="15">U28+U35+U44</f>
        <v>0</v>
      </c>
      <c r="V27" s="251">
        <f t="shared" si="15"/>
        <v>0</v>
      </c>
      <c r="W27" s="251">
        <f t="shared" ref="W27" si="16">W28+W35+W44</f>
        <v>0</v>
      </c>
      <c r="X27" s="251">
        <f t="shared" ref="X27:Y27" si="17">X28+X35+X44</f>
        <v>0</v>
      </c>
      <c r="Y27" s="251">
        <f t="shared" si="17"/>
        <v>0</v>
      </c>
      <c r="Z27" s="251">
        <f t="shared" ref="Z27" si="18">Z28+Z35+Z44</f>
        <v>0</v>
      </c>
      <c r="AA27" s="251">
        <f t="shared" ref="AA27:AB27" si="19">AA28+AA35+AA44</f>
        <v>0</v>
      </c>
      <c r="AB27" s="251">
        <f t="shared" si="19"/>
        <v>0</v>
      </c>
      <c r="AC27" s="251">
        <f t="shared" ref="AC27" si="20">AC28+AC35+AC44</f>
        <v>0</v>
      </c>
      <c r="AD27" s="251">
        <f t="shared" ref="AD27:AE27" si="21">AD28+AD35+AD44</f>
        <v>0</v>
      </c>
      <c r="AE27" s="251">
        <f t="shared" si="21"/>
        <v>0</v>
      </c>
      <c r="AF27" s="251">
        <f t="shared" ref="AF27" si="22">AF28+AF35+AF44</f>
        <v>0</v>
      </c>
      <c r="AG27" s="251">
        <f t="shared" ref="AG27:AH27" si="23">AG28+AG35+AG44</f>
        <v>0</v>
      </c>
      <c r="AH27" s="251">
        <f t="shared" si="23"/>
        <v>0</v>
      </c>
      <c r="AI27" s="251">
        <f t="shared" ref="AI27" si="24">AI28+AI35+AI44</f>
        <v>0</v>
      </c>
      <c r="AJ27" s="251">
        <f t="shared" ref="AJ27" si="25">AJ28+AJ35+AJ44</f>
        <v>0</v>
      </c>
      <c r="AK27" s="321"/>
    </row>
    <row r="28" spans="1:37" s="316" customFormat="1" ht="54" x14ac:dyDescent="0.25">
      <c r="A28" s="314" t="str">
        <f>'Пр 1 (произв)'!A28</f>
        <v>1.1.1</v>
      </c>
      <c r="B28" s="134" t="str">
        <f>'Пр 1 (произв)'!B28</f>
        <v>Технологическое присоединение энергопринимающих устройств потребителей, объектов электросетевого хозяйства к распределительным устройствам объектов по производству электрической энергии, всего, в том числе:</v>
      </c>
      <c r="C28" s="314" t="str">
        <f>'Пр 1 (произв)'!C28</f>
        <v>Г</v>
      </c>
      <c r="D28" s="314">
        <f>'Пр 1 (произв)'!D28</f>
        <v>0</v>
      </c>
      <c r="E28" s="314">
        <f>'Пр 1 (произв)'!E28</f>
        <v>0</v>
      </c>
      <c r="F28" s="314">
        <f>'Пр 1 (произв)'!F28</f>
        <v>0</v>
      </c>
      <c r="G28" s="314">
        <f>'Пр 1 (произв)'!G28</f>
        <v>0</v>
      </c>
      <c r="H28" s="288">
        <f>SUM(H29:H31)</f>
        <v>0</v>
      </c>
      <c r="I28" s="288">
        <f>SUM(I29:I31)</f>
        <v>0</v>
      </c>
      <c r="J28" s="288">
        <f>SUM(J29:J31)</f>
        <v>0</v>
      </c>
      <c r="K28" s="288">
        <f t="shared" ref="K28:M28" si="26">SUM(K29:K31)</f>
        <v>0</v>
      </c>
      <c r="L28" s="288">
        <f t="shared" si="26"/>
        <v>0</v>
      </c>
      <c r="M28" s="288">
        <f t="shared" si="26"/>
        <v>0</v>
      </c>
      <c r="N28" s="288">
        <f t="shared" ref="N28" si="27">SUM(N29:N31)</f>
        <v>0</v>
      </c>
      <c r="O28" s="288">
        <f t="shared" ref="O28:P28" si="28">SUM(O29:O31)</f>
        <v>0</v>
      </c>
      <c r="P28" s="288">
        <f t="shared" si="28"/>
        <v>0</v>
      </c>
      <c r="Q28" s="288">
        <f t="shared" ref="Q28" si="29">SUM(Q29:Q31)</f>
        <v>0</v>
      </c>
      <c r="R28" s="288">
        <f t="shared" ref="R28:S28" si="30">SUM(R29:R31)</f>
        <v>0</v>
      </c>
      <c r="S28" s="288">
        <f t="shared" si="30"/>
        <v>0</v>
      </c>
      <c r="T28" s="288">
        <f t="shared" ref="T28" si="31">SUM(T29:T31)</f>
        <v>0</v>
      </c>
      <c r="U28" s="288">
        <f t="shared" ref="U28:V28" si="32">SUM(U29:U31)</f>
        <v>0</v>
      </c>
      <c r="V28" s="288">
        <f t="shared" si="32"/>
        <v>0</v>
      </c>
      <c r="W28" s="288">
        <f t="shared" ref="W28" si="33">SUM(W29:W31)</f>
        <v>0</v>
      </c>
      <c r="X28" s="288">
        <f t="shared" ref="X28:Y28" si="34">SUM(X29:X31)</f>
        <v>0</v>
      </c>
      <c r="Y28" s="288">
        <f t="shared" si="34"/>
        <v>0</v>
      </c>
      <c r="Z28" s="288">
        <f t="shared" ref="Z28" si="35">SUM(Z29:Z31)</f>
        <v>0</v>
      </c>
      <c r="AA28" s="288">
        <f t="shared" ref="AA28:AB28" si="36">SUM(AA29:AA31)</f>
        <v>0</v>
      </c>
      <c r="AB28" s="288">
        <f t="shared" si="36"/>
        <v>0</v>
      </c>
      <c r="AC28" s="288">
        <f t="shared" ref="AC28" si="37">SUM(AC29:AC31)</f>
        <v>0</v>
      </c>
      <c r="AD28" s="288">
        <f t="shared" ref="AD28:AE28" si="38">SUM(AD29:AD31)</f>
        <v>0</v>
      </c>
      <c r="AE28" s="288">
        <f t="shared" si="38"/>
        <v>0</v>
      </c>
      <c r="AF28" s="288">
        <f t="shared" ref="AF28" si="39">SUM(AF29:AF31)</f>
        <v>0</v>
      </c>
      <c r="AG28" s="288">
        <f t="shared" ref="AG28:AH28" si="40">SUM(AG29:AG31)</f>
        <v>0</v>
      </c>
      <c r="AH28" s="288">
        <f t="shared" si="40"/>
        <v>0</v>
      </c>
      <c r="AI28" s="288">
        <f t="shared" ref="AI28" si="41">SUM(AI29:AI31)</f>
        <v>0</v>
      </c>
      <c r="AJ28" s="288">
        <f t="shared" ref="AJ28" si="42">SUM(AJ29:AJ31)</f>
        <v>0</v>
      </c>
      <c r="AK28" s="322"/>
    </row>
    <row r="29" spans="1:37" ht="18" hidden="1" outlineLevel="1" x14ac:dyDescent="0.25">
      <c r="A29" s="23" t="str">
        <f>'Пр 1 (произв)'!A29</f>
        <v>1.1.1.1</v>
      </c>
      <c r="B29" s="118" t="str">
        <f>'Пр 1 (произв)'!B29</f>
        <v>Наименование объекта по производству электрической энергии, всего, в том числе:</v>
      </c>
      <c r="C29" s="23">
        <f>'Пр 1 (произв)'!C29</f>
        <v>0</v>
      </c>
      <c r="D29" s="23">
        <f>'Пр 1 (произв)'!D29</f>
        <v>0</v>
      </c>
      <c r="E29" s="23">
        <f>'Пр 1 (произв)'!E29</f>
        <v>0</v>
      </c>
      <c r="F29" s="23">
        <f>'Пр 1 (произв)'!F29</f>
        <v>0</v>
      </c>
      <c r="G29" s="23">
        <f>'Пр 1 (произв)'!G29</f>
        <v>0</v>
      </c>
      <c r="H29" s="323">
        <f>'Пр 1 (произв)'!H29</f>
        <v>0</v>
      </c>
      <c r="I29" s="323">
        <f>'Пр 1 (произв)'!I29</f>
        <v>0</v>
      </c>
      <c r="J29" s="323">
        <f>'Пр 1 (произв)'!O29</f>
        <v>0</v>
      </c>
      <c r="K29" s="323">
        <f>'Пр 1 (произв)'!Q29</f>
        <v>0</v>
      </c>
      <c r="L29" s="325"/>
      <c r="M29" s="325"/>
      <c r="N29" s="325"/>
      <c r="O29" s="325"/>
      <c r="P29" s="323">
        <f>'Пр 1 (произв)'!R29</f>
        <v>0</v>
      </c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3">
        <f>'Пр 1 (произв)'!AF29</f>
        <v>0</v>
      </c>
      <c r="AD29" s="323">
        <f>'Пр 1 (произв)'!AK29</f>
        <v>0</v>
      </c>
      <c r="AE29" s="323">
        <f>'Пр 1 (произв)'!AP29</f>
        <v>0</v>
      </c>
      <c r="AF29" s="323">
        <f>'Пр 1 (произв)'!AU29</f>
        <v>0</v>
      </c>
      <c r="AG29" s="323">
        <f>'Пр 1 (произв)'!AZ29</f>
        <v>0</v>
      </c>
      <c r="AH29" s="323">
        <f>'Пр 1 (произв)'!BE29</f>
        <v>0</v>
      </c>
      <c r="AI29" s="323">
        <f>AC29+AE29+AG29</f>
        <v>0</v>
      </c>
      <c r="AJ29" s="323">
        <f>AD29+AF29+AH29</f>
        <v>0</v>
      </c>
      <c r="AK29" s="313"/>
    </row>
    <row r="30" spans="1:37" hidden="1" outlineLevel="1" x14ac:dyDescent="0.25">
      <c r="A30" s="23" t="str">
        <f>'Пр 1 (произв)'!A30</f>
        <v>1.1.1.1</v>
      </c>
      <c r="B30" s="118" t="str">
        <f>'Пр 1 (произв)'!B30</f>
        <v>Наименование инвестиционного проекта</v>
      </c>
      <c r="C30" s="23">
        <f>'Пр 1 (произв)'!C30</f>
        <v>0</v>
      </c>
      <c r="D30" s="23">
        <f>'Пр 1 (произв)'!D30</f>
        <v>0</v>
      </c>
      <c r="E30" s="23">
        <f>'Пр 1 (произв)'!E30</f>
        <v>0</v>
      </c>
      <c r="F30" s="23">
        <f>'Пр 1 (произв)'!F30</f>
        <v>0</v>
      </c>
      <c r="G30" s="23">
        <f>'Пр 1 (произв)'!G30</f>
        <v>0</v>
      </c>
      <c r="H30" s="323">
        <f>'Пр 1 (произв)'!H30</f>
        <v>0</v>
      </c>
      <c r="I30" s="323">
        <f>'Пр 1 (произв)'!I30</f>
        <v>0</v>
      </c>
      <c r="J30" s="323">
        <f>'Пр 1 (произв)'!O30</f>
        <v>0</v>
      </c>
      <c r="K30" s="323">
        <f>'Пр 1 (произв)'!Q30</f>
        <v>0</v>
      </c>
      <c r="L30" s="325"/>
      <c r="M30" s="325"/>
      <c r="N30" s="325"/>
      <c r="O30" s="325"/>
      <c r="P30" s="323">
        <f>'Пр 1 (произв)'!R30</f>
        <v>0</v>
      </c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3">
        <f>'Пр 1 (произв)'!AF30</f>
        <v>0</v>
      </c>
      <c r="AD30" s="323">
        <f>'Пр 1 (произв)'!AK30</f>
        <v>0</v>
      </c>
      <c r="AE30" s="323">
        <f>'Пр 1 (произв)'!AP30</f>
        <v>0</v>
      </c>
      <c r="AF30" s="323">
        <f>'Пр 1 (произв)'!AU30</f>
        <v>0</v>
      </c>
      <c r="AG30" s="323">
        <f>'Пр 1 (произв)'!AZ30</f>
        <v>0</v>
      </c>
      <c r="AH30" s="323">
        <f>'Пр 1 (произв)'!BE30</f>
        <v>0</v>
      </c>
      <c r="AI30" s="323">
        <f t="shared" ref="AI30:AI34" si="43">AC30+AE30+AG30</f>
        <v>0</v>
      </c>
      <c r="AJ30" s="323">
        <f t="shared" ref="AJ30:AJ34" si="44">AD30+AF30+AH30</f>
        <v>0</v>
      </c>
      <c r="AK30" s="313"/>
    </row>
    <row r="31" spans="1:37" hidden="1" outlineLevel="1" x14ac:dyDescent="0.25">
      <c r="A31" s="23" t="str">
        <f>'Пр 1 (произв)'!A31</f>
        <v>1.1.1.1</v>
      </c>
      <c r="B31" s="118" t="str">
        <f>'Пр 1 (произв)'!B31</f>
        <v>Наименование инвестиционного проекта</v>
      </c>
      <c r="C31" s="23">
        <f>'Пр 1 (произв)'!C31</f>
        <v>0</v>
      </c>
      <c r="D31" s="23">
        <f>'Пр 1 (произв)'!D31</f>
        <v>0</v>
      </c>
      <c r="E31" s="23">
        <f>'Пр 1 (произв)'!E31</f>
        <v>0</v>
      </c>
      <c r="F31" s="23">
        <f>'Пр 1 (произв)'!F31</f>
        <v>0</v>
      </c>
      <c r="G31" s="23">
        <f>'Пр 1 (произв)'!G31</f>
        <v>0</v>
      </c>
      <c r="H31" s="323">
        <f>'Пр 1 (произв)'!H31</f>
        <v>0</v>
      </c>
      <c r="I31" s="323">
        <f>'Пр 1 (произв)'!I31</f>
        <v>0</v>
      </c>
      <c r="J31" s="323">
        <f>'Пр 1 (произв)'!O31</f>
        <v>0</v>
      </c>
      <c r="K31" s="323">
        <f>'Пр 1 (произв)'!Q31</f>
        <v>0</v>
      </c>
      <c r="L31" s="325"/>
      <c r="M31" s="325"/>
      <c r="N31" s="325"/>
      <c r="O31" s="325"/>
      <c r="P31" s="323">
        <f>'Пр 1 (произв)'!R31</f>
        <v>0</v>
      </c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3">
        <f>'Пр 1 (произв)'!AF31</f>
        <v>0</v>
      </c>
      <c r="AD31" s="323">
        <f>'Пр 1 (произв)'!AK31</f>
        <v>0</v>
      </c>
      <c r="AE31" s="323">
        <f>'Пр 1 (произв)'!AP31</f>
        <v>0</v>
      </c>
      <c r="AF31" s="323">
        <f>'Пр 1 (произв)'!AU31</f>
        <v>0</v>
      </c>
      <c r="AG31" s="323">
        <f>'Пр 1 (произв)'!AZ31</f>
        <v>0</v>
      </c>
      <c r="AH31" s="323">
        <f>'Пр 1 (произв)'!BE31</f>
        <v>0</v>
      </c>
      <c r="AI31" s="323">
        <f t="shared" si="43"/>
        <v>0</v>
      </c>
      <c r="AJ31" s="323">
        <f t="shared" si="44"/>
        <v>0</v>
      </c>
      <c r="AK31" s="313"/>
    </row>
    <row r="32" spans="1:37" ht="18" hidden="1" outlineLevel="1" x14ac:dyDescent="0.25">
      <c r="A32" s="23" t="str">
        <f>'Пр 1 (произв)'!A32</f>
        <v>1.1.1.2</v>
      </c>
      <c r="B32" s="139" t="str">
        <f>'Пр 1 (произв)'!B32</f>
        <v>Наименование объекта по производству электрической энергии, всего, в том числе:</v>
      </c>
      <c r="C32" s="23">
        <f>'Пр 1 (произв)'!C32</f>
        <v>0</v>
      </c>
      <c r="D32" s="23">
        <f>'Пр 1 (произв)'!D32</f>
        <v>0</v>
      </c>
      <c r="E32" s="23">
        <f>'Пр 1 (произв)'!E32</f>
        <v>0</v>
      </c>
      <c r="F32" s="23">
        <f>'Пр 1 (произв)'!F32</f>
        <v>0</v>
      </c>
      <c r="G32" s="23">
        <f>'Пр 1 (произв)'!G32</f>
        <v>0</v>
      </c>
      <c r="H32" s="323">
        <f>'Пр 1 (произв)'!H32</f>
        <v>0</v>
      </c>
      <c r="I32" s="323">
        <f>'Пр 1 (произв)'!I32</f>
        <v>0</v>
      </c>
      <c r="J32" s="323">
        <f>'Пр 1 (произв)'!O32</f>
        <v>0</v>
      </c>
      <c r="K32" s="323">
        <f>'Пр 1 (произв)'!Q32</f>
        <v>0</v>
      </c>
      <c r="L32" s="325"/>
      <c r="M32" s="325"/>
      <c r="N32" s="325"/>
      <c r="O32" s="325"/>
      <c r="P32" s="323">
        <f>'Пр 1 (произв)'!R32</f>
        <v>0</v>
      </c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3">
        <f>'Пр 1 (произв)'!AF32</f>
        <v>0</v>
      </c>
      <c r="AD32" s="323">
        <f>'Пр 1 (произв)'!AK32</f>
        <v>0</v>
      </c>
      <c r="AE32" s="323">
        <f>'Пр 1 (произв)'!AP32</f>
        <v>0</v>
      </c>
      <c r="AF32" s="323">
        <f>'Пр 1 (произв)'!AU32</f>
        <v>0</v>
      </c>
      <c r="AG32" s="323">
        <f>'Пр 1 (произв)'!AZ32</f>
        <v>0</v>
      </c>
      <c r="AH32" s="323">
        <f>'Пр 1 (произв)'!BE32</f>
        <v>0</v>
      </c>
      <c r="AI32" s="323">
        <f t="shared" si="43"/>
        <v>0</v>
      </c>
      <c r="AJ32" s="323">
        <f t="shared" si="44"/>
        <v>0</v>
      </c>
      <c r="AK32" s="313"/>
    </row>
    <row r="33" spans="1:37" hidden="1" outlineLevel="1" x14ac:dyDescent="0.25">
      <c r="A33" s="23" t="str">
        <f>'Пр 1 (произв)'!A33</f>
        <v>1.1.1.2</v>
      </c>
      <c r="B33" s="118" t="str">
        <f>'Пр 1 (произв)'!B33</f>
        <v>Наименование инвестиционного проекта</v>
      </c>
      <c r="C33" s="23">
        <f>'Пр 1 (произв)'!C33</f>
        <v>0</v>
      </c>
      <c r="D33" s="23">
        <f>'Пр 1 (произв)'!D33</f>
        <v>0</v>
      </c>
      <c r="E33" s="23">
        <f>'Пр 1 (произв)'!E33</f>
        <v>0</v>
      </c>
      <c r="F33" s="23">
        <f>'Пр 1 (произв)'!F33</f>
        <v>0</v>
      </c>
      <c r="G33" s="23">
        <f>'Пр 1 (произв)'!G33</f>
        <v>0</v>
      </c>
      <c r="H33" s="323">
        <f>'Пр 1 (произв)'!H33</f>
        <v>0</v>
      </c>
      <c r="I33" s="323">
        <f>'Пр 1 (произв)'!I33</f>
        <v>0</v>
      </c>
      <c r="J33" s="323">
        <f>'Пр 1 (произв)'!O33</f>
        <v>0</v>
      </c>
      <c r="K33" s="323">
        <f>'Пр 1 (произв)'!Q33</f>
        <v>0</v>
      </c>
      <c r="L33" s="325"/>
      <c r="M33" s="325"/>
      <c r="N33" s="325"/>
      <c r="O33" s="325"/>
      <c r="P33" s="323">
        <f>'Пр 1 (произв)'!R33</f>
        <v>0</v>
      </c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3">
        <f>'Пр 1 (произв)'!AF33</f>
        <v>0</v>
      </c>
      <c r="AD33" s="323">
        <f>'Пр 1 (произв)'!AK33</f>
        <v>0</v>
      </c>
      <c r="AE33" s="323">
        <f>'Пр 1 (произв)'!AP33</f>
        <v>0</v>
      </c>
      <c r="AF33" s="323">
        <f>'Пр 1 (произв)'!AU33</f>
        <v>0</v>
      </c>
      <c r="AG33" s="323">
        <f>'Пр 1 (произв)'!AZ33</f>
        <v>0</v>
      </c>
      <c r="AH33" s="323">
        <f>'Пр 1 (произв)'!BE33</f>
        <v>0</v>
      </c>
      <c r="AI33" s="323">
        <f t="shared" si="43"/>
        <v>0</v>
      </c>
      <c r="AJ33" s="323">
        <f t="shared" si="44"/>
        <v>0</v>
      </c>
      <c r="AK33" s="313"/>
    </row>
    <row r="34" spans="1:37" hidden="1" outlineLevel="1" x14ac:dyDescent="0.25">
      <c r="A34" s="23" t="str">
        <f>'Пр 1 (произв)'!A34</f>
        <v>1.1.1.2</v>
      </c>
      <c r="B34" s="118" t="str">
        <f>'Пр 1 (произв)'!B34</f>
        <v>Наименование инвестиционного проекта</v>
      </c>
      <c r="C34" s="23">
        <f>'Пр 1 (произв)'!C34</f>
        <v>0</v>
      </c>
      <c r="D34" s="23">
        <f>'Пр 1 (произв)'!D34</f>
        <v>0</v>
      </c>
      <c r="E34" s="23">
        <f>'Пр 1 (произв)'!E34</f>
        <v>0</v>
      </c>
      <c r="F34" s="23">
        <f>'Пр 1 (произв)'!F34</f>
        <v>0</v>
      </c>
      <c r="G34" s="23">
        <f>'Пр 1 (произв)'!G34</f>
        <v>0</v>
      </c>
      <c r="H34" s="323">
        <f>'Пр 1 (произв)'!H34</f>
        <v>0</v>
      </c>
      <c r="I34" s="323">
        <f>'Пр 1 (произв)'!I34</f>
        <v>0</v>
      </c>
      <c r="J34" s="323">
        <f>'Пр 1 (произв)'!O34</f>
        <v>0</v>
      </c>
      <c r="K34" s="323">
        <f>'Пр 1 (произв)'!Q34</f>
        <v>0</v>
      </c>
      <c r="L34" s="325"/>
      <c r="M34" s="325"/>
      <c r="N34" s="325"/>
      <c r="O34" s="325"/>
      <c r="P34" s="323">
        <f>'Пр 1 (произв)'!R34</f>
        <v>0</v>
      </c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3">
        <f>'Пр 1 (произв)'!AF34</f>
        <v>0</v>
      </c>
      <c r="AD34" s="323">
        <f>'Пр 1 (произв)'!AK34</f>
        <v>0</v>
      </c>
      <c r="AE34" s="323">
        <f>'Пр 1 (произв)'!AP34</f>
        <v>0</v>
      </c>
      <c r="AF34" s="323">
        <f>'Пр 1 (произв)'!AU34</f>
        <v>0</v>
      </c>
      <c r="AG34" s="323">
        <f>'Пр 1 (произв)'!AZ34</f>
        <v>0</v>
      </c>
      <c r="AH34" s="323">
        <f>'Пр 1 (произв)'!BE34</f>
        <v>0</v>
      </c>
      <c r="AI34" s="323">
        <f t="shared" si="43"/>
        <v>0</v>
      </c>
      <c r="AJ34" s="323">
        <f t="shared" si="44"/>
        <v>0</v>
      </c>
      <c r="AK34" s="313"/>
    </row>
    <row r="35" spans="1:37" s="316" customFormat="1" ht="27" collapsed="1" x14ac:dyDescent="0.25">
      <c r="A35" s="314" t="str">
        <f>'Пр 1 (произв)'!A35</f>
        <v>1.1.2</v>
      </c>
      <c r="B35" s="134" t="str">
        <f>'Пр 1 (произв)'!B35</f>
        <v>Технологическое присоединение объектов по производству электрической энергии к электрическим сетям, всего, в том числе:</v>
      </c>
      <c r="C35" s="314" t="str">
        <f>'Пр 1 (произв)'!C35</f>
        <v>Г</v>
      </c>
      <c r="D35" s="314">
        <f>'Пр 1 (произв)'!D35</f>
        <v>0</v>
      </c>
      <c r="E35" s="314">
        <f>'Пр 1 (произв)'!E35</f>
        <v>0</v>
      </c>
      <c r="F35" s="314">
        <f>'Пр 1 (произв)'!F35</f>
        <v>0</v>
      </c>
      <c r="G35" s="314">
        <f>'Пр 1 (произв)'!G35</f>
        <v>0</v>
      </c>
      <c r="H35" s="288">
        <f>H36+H40</f>
        <v>0</v>
      </c>
      <c r="I35" s="288">
        <f>I36+I40</f>
        <v>0</v>
      </c>
      <c r="J35" s="288">
        <f>J36+J40</f>
        <v>0</v>
      </c>
      <c r="K35" s="288">
        <f t="shared" ref="K35:AJ35" si="45">K36+K40</f>
        <v>0</v>
      </c>
      <c r="L35" s="288">
        <f t="shared" si="45"/>
        <v>0</v>
      </c>
      <c r="M35" s="288">
        <f t="shared" si="45"/>
        <v>0</v>
      </c>
      <c r="N35" s="288">
        <f t="shared" si="45"/>
        <v>0</v>
      </c>
      <c r="O35" s="288">
        <f t="shared" si="45"/>
        <v>0</v>
      </c>
      <c r="P35" s="288">
        <f t="shared" si="45"/>
        <v>0</v>
      </c>
      <c r="Q35" s="288">
        <f t="shared" si="45"/>
        <v>0</v>
      </c>
      <c r="R35" s="288">
        <f t="shared" si="45"/>
        <v>0</v>
      </c>
      <c r="S35" s="288">
        <f t="shared" si="45"/>
        <v>0</v>
      </c>
      <c r="T35" s="288">
        <f t="shared" si="45"/>
        <v>0</v>
      </c>
      <c r="U35" s="288">
        <f t="shared" si="45"/>
        <v>0</v>
      </c>
      <c r="V35" s="288">
        <f t="shared" si="45"/>
        <v>0</v>
      </c>
      <c r="W35" s="288">
        <f t="shared" si="45"/>
        <v>0</v>
      </c>
      <c r="X35" s="288">
        <f t="shared" si="45"/>
        <v>0</v>
      </c>
      <c r="Y35" s="288">
        <f t="shared" si="45"/>
        <v>0</v>
      </c>
      <c r="Z35" s="288">
        <f t="shared" si="45"/>
        <v>0</v>
      </c>
      <c r="AA35" s="288">
        <f t="shared" si="45"/>
        <v>0</v>
      </c>
      <c r="AB35" s="288">
        <f t="shared" si="45"/>
        <v>0</v>
      </c>
      <c r="AC35" s="288">
        <f t="shared" si="45"/>
        <v>0</v>
      </c>
      <c r="AD35" s="288">
        <f t="shared" si="45"/>
        <v>0</v>
      </c>
      <c r="AE35" s="288">
        <f t="shared" si="45"/>
        <v>0</v>
      </c>
      <c r="AF35" s="288">
        <f t="shared" si="45"/>
        <v>0</v>
      </c>
      <c r="AG35" s="288">
        <f t="shared" si="45"/>
        <v>0</v>
      </c>
      <c r="AH35" s="288">
        <f t="shared" si="45"/>
        <v>0</v>
      </c>
      <c r="AI35" s="288">
        <f t="shared" si="45"/>
        <v>0</v>
      </c>
      <c r="AJ35" s="288">
        <f t="shared" si="45"/>
        <v>0</v>
      </c>
      <c r="AK35" s="322"/>
    </row>
    <row r="36" spans="1:37" ht="18" hidden="1" outlineLevel="1" x14ac:dyDescent="0.25">
      <c r="A36" s="23" t="str">
        <f>'Пр 1 (произв)'!A36</f>
        <v>1.1.2.1</v>
      </c>
      <c r="B36" s="118" t="str">
        <f>'Пр 1 (произв)'!B36</f>
        <v>Наименование объекта по производству электрической энергии, всего, в том числе:</v>
      </c>
      <c r="C36" s="23">
        <f>'Пр 1 (произв)'!C36</f>
        <v>0</v>
      </c>
      <c r="D36" s="23">
        <f>'Пр 1 (произв)'!D36</f>
        <v>0</v>
      </c>
      <c r="E36" s="23">
        <f>'Пр 1 (произв)'!E36</f>
        <v>0</v>
      </c>
      <c r="F36" s="23">
        <f>'Пр 1 (произв)'!F36</f>
        <v>0</v>
      </c>
      <c r="G36" s="23">
        <f>'Пр 1 (произв)'!G36</f>
        <v>0</v>
      </c>
      <c r="H36" s="323">
        <f>'Пр 1 (произв)'!H36</f>
        <v>0</v>
      </c>
      <c r="I36" s="323">
        <f>'Пр 1 (произв)'!I36</f>
        <v>0</v>
      </c>
      <c r="J36" s="323">
        <f>'Пр 1 (произв)'!O36</f>
        <v>0</v>
      </c>
      <c r="K36" s="323">
        <f>'Пр 1 (произв)'!Q36</f>
        <v>0</v>
      </c>
      <c r="L36" s="325"/>
      <c r="M36" s="325"/>
      <c r="N36" s="325"/>
      <c r="O36" s="325"/>
      <c r="P36" s="323">
        <f>'Пр 1 (произв)'!R36</f>
        <v>0</v>
      </c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3">
        <f>'Пр 1 (произв)'!AF36</f>
        <v>0</v>
      </c>
      <c r="AD36" s="323">
        <f>'Пр 1 (произв)'!AK36</f>
        <v>0</v>
      </c>
      <c r="AE36" s="323">
        <f>'Пр 1 (произв)'!AP36</f>
        <v>0</v>
      </c>
      <c r="AF36" s="323">
        <f>'Пр 1 (произв)'!AU36</f>
        <v>0</v>
      </c>
      <c r="AG36" s="323">
        <f>'Пр 1 (произв)'!AZ36</f>
        <v>0</v>
      </c>
      <c r="AH36" s="323">
        <f>'Пр 1 (произв)'!BE36</f>
        <v>0</v>
      </c>
      <c r="AI36" s="323">
        <f t="shared" ref="AI36:AI43" si="46">AC36+AE36+AG36</f>
        <v>0</v>
      </c>
      <c r="AJ36" s="323">
        <f t="shared" ref="AJ36:AJ43" si="47">AD36+AF36+AH36</f>
        <v>0</v>
      </c>
      <c r="AK36" s="313"/>
    </row>
    <row r="37" spans="1:37" hidden="1" outlineLevel="1" x14ac:dyDescent="0.25">
      <c r="A37" s="23" t="str">
        <f>'Пр 1 (произв)'!A37</f>
        <v>1.1.2.1</v>
      </c>
      <c r="B37" s="118" t="str">
        <f>'Пр 1 (произв)'!B37</f>
        <v>Наименование инвестиционного проекта</v>
      </c>
      <c r="C37" s="23">
        <f>'Пр 1 (произв)'!C37</f>
        <v>0</v>
      </c>
      <c r="D37" s="23">
        <f>'Пр 1 (произв)'!D37</f>
        <v>0</v>
      </c>
      <c r="E37" s="23">
        <f>'Пр 1 (произв)'!E37</f>
        <v>0</v>
      </c>
      <c r="F37" s="23">
        <f>'Пр 1 (произв)'!F37</f>
        <v>0</v>
      </c>
      <c r="G37" s="23">
        <f>'Пр 1 (произв)'!G37</f>
        <v>0</v>
      </c>
      <c r="H37" s="323">
        <f>'Пр 1 (произв)'!H37</f>
        <v>0</v>
      </c>
      <c r="I37" s="323">
        <f>'Пр 1 (произв)'!I37</f>
        <v>0</v>
      </c>
      <c r="J37" s="323">
        <f>'Пр 1 (произв)'!O37</f>
        <v>0</v>
      </c>
      <c r="K37" s="323">
        <f>'Пр 1 (произв)'!Q37</f>
        <v>0</v>
      </c>
      <c r="L37" s="325"/>
      <c r="M37" s="325"/>
      <c r="N37" s="325"/>
      <c r="O37" s="325"/>
      <c r="P37" s="323">
        <f>'Пр 1 (произв)'!R37</f>
        <v>0</v>
      </c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3">
        <f>'Пр 1 (произв)'!AF37</f>
        <v>0</v>
      </c>
      <c r="AD37" s="323">
        <f>'Пр 1 (произв)'!AK37</f>
        <v>0</v>
      </c>
      <c r="AE37" s="323">
        <f>'Пр 1 (произв)'!AP37</f>
        <v>0</v>
      </c>
      <c r="AF37" s="323">
        <f>'Пр 1 (произв)'!AU37</f>
        <v>0</v>
      </c>
      <c r="AG37" s="323">
        <f>'Пр 1 (произв)'!AZ37</f>
        <v>0</v>
      </c>
      <c r="AH37" s="323">
        <f>'Пр 1 (произв)'!BE37</f>
        <v>0</v>
      </c>
      <c r="AI37" s="323">
        <f t="shared" si="46"/>
        <v>0</v>
      </c>
      <c r="AJ37" s="323">
        <f t="shared" si="47"/>
        <v>0</v>
      </c>
      <c r="AK37" s="313"/>
    </row>
    <row r="38" spans="1:37" hidden="1" outlineLevel="1" x14ac:dyDescent="0.25">
      <c r="A38" s="23" t="str">
        <f>'Пр 1 (произв)'!A38</f>
        <v>1.1.2.1</v>
      </c>
      <c r="B38" s="118" t="str">
        <f>'Пр 1 (произв)'!B38</f>
        <v>Наименование инвестиционного проекта</v>
      </c>
      <c r="C38" s="23">
        <f>'Пр 1 (произв)'!C38</f>
        <v>0</v>
      </c>
      <c r="D38" s="23">
        <f>'Пр 1 (произв)'!D38</f>
        <v>0</v>
      </c>
      <c r="E38" s="23">
        <f>'Пр 1 (произв)'!E38</f>
        <v>0</v>
      </c>
      <c r="F38" s="23">
        <f>'Пр 1 (произв)'!F38</f>
        <v>0</v>
      </c>
      <c r="G38" s="23">
        <f>'Пр 1 (произв)'!G38</f>
        <v>0</v>
      </c>
      <c r="H38" s="323">
        <f>'Пр 1 (произв)'!H38</f>
        <v>0</v>
      </c>
      <c r="I38" s="323">
        <f>'Пр 1 (произв)'!I38</f>
        <v>0</v>
      </c>
      <c r="J38" s="323">
        <f>'Пр 1 (произв)'!O38</f>
        <v>0</v>
      </c>
      <c r="K38" s="323">
        <f>'Пр 1 (произв)'!Q38</f>
        <v>0</v>
      </c>
      <c r="L38" s="325"/>
      <c r="M38" s="325"/>
      <c r="N38" s="325"/>
      <c r="O38" s="325"/>
      <c r="P38" s="323">
        <f>'Пр 1 (произв)'!R38</f>
        <v>0</v>
      </c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3">
        <f>'Пр 1 (произв)'!AF38</f>
        <v>0</v>
      </c>
      <c r="AD38" s="323">
        <f>'Пр 1 (произв)'!AK38</f>
        <v>0</v>
      </c>
      <c r="AE38" s="323">
        <f>'Пр 1 (произв)'!AP38</f>
        <v>0</v>
      </c>
      <c r="AF38" s="323">
        <f>'Пр 1 (произв)'!AU38</f>
        <v>0</v>
      </c>
      <c r="AG38" s="323">
        <f>'Пр 1 (произв)'!AZ38</f>
        <v>0</v>
      </c>
      <c r="AH38" s="323">
        <f>'Пр 1 (произв)'!BE38</f>
        <v>0</v>
      </c>
      <c r="AI38" s="323">
        <f t="shared" si="46"/>
        <v>0</v>
      </c>
      <c r="AJ38" s="323">
        <f t="shared" si="47"/>
        <v>0</v>
      </c>
      <c r="AK38" s="313"/>
    </row>
    <row r="39" spans="1:37" hidden="1" outlineLevel="1" x14ac:dyDescent="0.25">
      <c r="A39" s="23" t="str">
        <f>'Пр 1 (произв)'!A39</f>
        <v>...</v>
      </c>
      <c r="B39" s="118" t="str">
        <f>'Пр 1 (произв)'!B39</f>
        <v>...</v>
      </c>
      <c r="C39" s="23">
        <f>'Пр 1 (произв)'!C39</f>
        <v>0</v>
      </c>
      <c r="D39" s="23">
        <f>'Пр 1 (произв)'!D39</f>
        <v>0</v>
      </c>
      <c r="E39" s="23">
        <f>'Пр 1 (произв)'!E39</f>
        <v>0</v>
      </c>
      <c r="F39" s="23">
        <f>'Пр 1 (произв)'!F39</f>
        <v>0</v>
      </c>
      <c r="G39" s="23">
        <f>'Пр 1 (произв)'!G39</f>
        <v>0</v>
      </c>
      <c r="H39" s="323">
        <f>'Пр 1 (произв)'!H39</f>
        <v>0</v>
      </c>
      <c r="I39" s="323">
        <f>'Пр 1 (произв)'!I39</f>
        <v>0</v>
      </c>
      <c r="J39" s="323">
        <f>'Пр 1 (произв)'!O39</f>
        <v>0</v>
      </c>
      <c r="K39" s="323">
        <f>'Пр 1 (произв)'!Q39</f>
        <v>0</v>
      </c>
      <c r="L39" s="325"/>
      <c r="M39" s="325"/>
      <c r="N39" s="325"/>
      <c r="O39" s="325"/>
      <c r="P39" s="323">
        <f>'Пр 1 (произв)'!R39</f>
        <v>0</v>
      </c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3">
        <f>'Пр 1 (произв)'!AF39</f>
        <v>0</v>
      </c>
      <c r="AD39" s="323">
        <f>'Пр 1 (произв)'!AK39</f>
        <v>0</v>
      </c>
      <c r="AE39" s="323">
        <f>'Пр 1 (произв)'!AP39</f>
        <v>0</v>
      </c>
      <c r="AF39" s="323">
        <f>'Пр 1 (произв)'!AU39</f>
        <v>0</v>
      </c>
      <c r="AG39" s="323">
        <f>'Пр 1 (произв)'!AZ39</f>
        <v>0</v>
      </c>
      <c r="AH39" s="323">
        <f>'Пр 1 (произв)'!BE39</f>
        <v>0</v>
      </c>
      <c r="AI39" s="323">
        <f t="shared" si="46"/>
        <v>0</v>
      </c>
      <c r="AJ39" s="323">
        <f t="shared" si="47"/>
        <v>0</v>
      </c>
      <c r="AK39" s="313"/>
    </row>
    <row r="40" spans="1:37" ht="18" hidden="1" outlineLevel="1" x14ac:dyDescent="0.25">
      <c r="A40" s="23" t="str">
        <f>'Пр 1 (произв)'!A40</f>
        <v>1.1.2.2</v>
      </c>
      <c r="B40" s="118" t="str">
        <f>'Пр 1 (произв)'!B40</f>
        <v>Наименование объекта по производству электрической энергии, всего, в том числе:</v>
      </c>
      <c r="C40" s="23">
        <f>'Пр 1 (произв)'!C40</f>
        <v>0</v>
      </c>
      <c r="D40" s="23">
        <f>'Пр 1 (произв)'!D40</f>
        <v>0</v>
      </c>
      <c r="E40" s="23">
        <f>'Пр 1 (произв)'!E40</f>
        <v>0</v>
      </c>
      <c r="F40" s="23">
        <f>'Пр 1 (произв)'!F40</f>
        <v>0</v>
      </c>
      <c r="G40" s="23">
        <f>'Пр 1 (произв)'!G40</f>
        <v>0</v>
      </c>
      <c r="H40" s="323">
        <f>'Пр 1 (произв)'!H40</f>
        <v>0</v>
      </c>
      <c r="I40" s="323">
        <f>'Пр 1 (произв)'!I40</f>
        <v>0</v>
      </c>
      <c r="J40" s="323">
        <f>'Пр 1 (произв)'!O40</f>
        <v>0</v>
      </c>
      <c r="K40" s="323">
        <f>'Пр 1 (произв)'!Q40</f>
        <v>0</v>
      </c>
      <c r="L40" s="325"/>
      <c r="M40" s="325"/>
      <c r="N40" s="325"/>
      <c r="O40" s="325"/>
      <c r="P40" s="323">
        <f>'Пр 1 (произв)'!R40</f>
        <v>0</v>
      </c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3">
        <f>'Пр 1 (произв)'!AF40</f>
        <v>0</v>
      </c>
      <c r="AD40" s="323">
        <f>'Пр 1 (произв)'!AK40</f>
        <v>0</v>
      </c>
      <c r="AE40" s="323">
        <f>'Пр 1 (произв)'!AP40</f>
        <v>0</v>
      </c>
      <c r="AF40" s="323">
        <f>'Пр 1 (произв)'!AU40</f>
        <v>0</v>
      </c>
      <c r="AG40" s="323">
        <f>'Пр 1 (произв)'!AZ40</f>
        <v>0</v>
      </c>
      <c r="AH40" s="323">
        <f>'Пр 1 (произв)'!BE40</f>
        <v>0</v>
      </c>
      <c r="AI40" s="323">
        <f t="shared" si="46"/>
        <v>0</v>
      </c>
      <c r="AJ40" s="323">
        <f t="shared" si="47"/>
        <v>0</v>
      </c>
      <c r="AK40" s="313"/>
    </row>
    <row r="41" spans="1:37" hidden="1" outlineLevel="1" x14ac:dyDescent="0.25">
      <c r="A41" s="23" t="str">
        <f>'Пр 1 (произв)'!A41</f>
        <v>1.1.2.2</v>
      </c>
      <c r="B41" s="118" t="str">
        <f>'Пр 1 (произв)'!B41</f>
        <v>Наименование инвестиционного проекта</v>
      </c>
      <c r="C41" s="23">
        <f>'Пр 1 (произв)'!C41</f>
        <v>0</v>
      </c>
      <c r="D41" s="23">
        <f>'Пр 1 (произв)'!D41</f>
        <v>0</v>
      </c>
      <c r="E41" s="23">
        <f>'Пр 1 (произв)'!E41</f>
        <v>0</v>
      </c>
      <c r="F41" s="23">
        <f>'Пр 1 (произв)'!F41</f>
        <v>0</v>
      </c>
      <c r="G41" s="23">
        <f>'Пр 1 (произв)'!G41</f>
        <v>0</v>
      </c>
      <c r="H41" s="323">
        <f>'Пр 1 (произв)'!H41</f>
        <v>0</v>
      </c>
      <c r="I41" s="323">
        <f>'Пр 1 (произв)'!I41</f>
        <v>0</v>
      </c>
      <c r="J41" s="323">
        <f>'Пр 1 (произв)'!O41</f>
        <v>0</v>
      </c>
      <c r="K41" s="323">
        <f>'Пр 1 (произв)'!Q41</f>
        <v>0</v>
      </c>
      <c r="L41" s="325"/>
      <c r="M41" s="325"/>
      <c r="N41" s="325"/>
      <c r="O41" s="325"/>
      <c r="P41" s="323">
        <f>'Пр 1 (произв)'!R41</f>
        <v>0</v>
      </c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3">
        <f>'Пр 1 (произв)'!AF41</f>
        <v>0</v>
      </c>
      <c r="AD41" s="323">
        <f>'Пр 1 (произв)'!AK41</f>
        <v>0</v>
      </c>
      <c r="AE41" s="323">
        <f>'Пр 1 (произв)'!AP41</f>
        <v>0</v>
      </c>
      <c r="AF41" s="323">
        <f>'Пр 1 (произв)'!AU41</f>
        <v>0</v>
      </c>
      <c r="AG41" s="323">
        <f>'Пр 1 (произв)'!AZ41</f>
        <v>0</v>
      </c>
      <c r="AH41" s="323">
        <f>'Пр 1 (произв)'!BE41</f>
        <v>0</v>
      </c>
      <c r="AI41" s="323">
        <f t="shared" si="46"/>
        <v>0</v>
      </c>
      <c r="AJ41" s="323">
        <f t="shared" si="47"/>
        <v>0</v>
      </c>
      <c r="AK41" s="313"/>
    </row>
    <row r="42" spans="1:37" hidden="1" outlineLevel="1" x14ac:dyDescent="0.25">
      <c r="A42" s="23" t="str">
        <f>'Пр 1 (произв)'!A42</f>
        <v>1.1.2.2</v>
      </c>
      <c r="B42" s="118" t="str">
        <f>'Пр 1 (произв)'!B42</f>
        <v>Наименование инвестиционного проекта</v>
      </c>
      <c r="C42" s="23">
        <f>'Пр 1 (произв)'!C42</f>
        <v>0</v>
      </c>
      <c r="D42" s="23">
        <f>'Пр 1 (произв)'!D42</f>
        <v>0</v>
      </c>
      <c r="E42" s="23">
        <f>'Пр 1 (произв)'!E42</f>
        <v>0</v>
      </c>
      <c r="F42" s="23">
        <f>'Пр 1 (произв)'!F42</f>
        <v>0</v>
      </c>
      <c r="G42" s="23">
        <f>'Пр 1 (произв)'!G42</f>
        <v>0</v>
      </c>
      <c r="H42" s="323">
        <f>'Пр 1 (произв)'!H42</f>
        <v>0</v>
      </c>
      <c r="I42" s="323">
        <f>'Пр 1 (произв)'!I42</f>
        <v>0</v>
      </c>
      <c r="J42" s="323">
        <f>'Пр 1 (произв)'!O42</f>
        <v>0</v>
      </c>
      <c r="K42" s="323">
        <f>'Пр 1 (произв)'!Q42</f>
        <v>0</v>
      </c>
      <c r="L42" s="325"/>
      <c r="M42" s="325"/>
      <c r="N42" s="325"/>
      <c r="O42" s="325"/>
      <c r="P42" s="323">
        <f>'Пр 1 (произв)'!R42</f>
        <v>0</v>
      </c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3">
        <f>'Пр 1 (произв)'!AF42</f>
        <v>0</v>
      </c>
      <c r="AD42" s="323">
        <f>'Пр 1 (произв)'!AK42</f>
        <v>0</v>
      </c>
      <c r="AE42" s="323">
        <f>'Пр 1 (произв)'!AP42</f>
        <v>0</v>
      </c>
      <c r="AF42" s="323">
        <f>'Пр 1 (произв)'!AU42</f>
        <v>0</v>
      </c>
      <c r="AG42" s="323">
        <f>'Пр 1 (произв)'!AZ42</f>
        <v>0</v>
      </c>
      <c r="AH42" s="323">
        <f>'Пр 1 (произв)'!BE42</f>
        <v>0</v>
      </c>
      <c r="AI42" s="323">
        <f t="shared" si="46"/>
        <v>0</v>
      </c>
      <c r="AJ42" s="323">
        <f t="shared" si="47"/>
        <v>0</v>
      </c>
      <c r="AK42" s="313"/>
    </row>
    <row r="43" spans="1:37" hidden="1" outlineLevel="1" x14ac:dyDescent="0.25">
      <c r="A43" s="23" t="str">
        <f>'Пр 1 (произв)'!A43</f>
        <v>...</v>
      </c>
      <c r="B43" s="118" t="str">
        <f>'Пр 1 (произв)'!B43</f>
        <v>...</v>
      </c>
      <c r="C43" s="23">
        <f>'Пр 1 (произв)'!C43</f>
        <v>0</v>
      </c>
      <c r="D43" s="23">
        <f>'Пр 1 (произв)'!D43</f>
        <v>0</v>
      </c>
      <c r="E43" s="23">
        <f>'Пр 1 (произв)'!E43</f>
        <v>0</v>
      </c>
      <c r="F43" s="23">
        <f>'Пр 1 (произв)'!F43</f>
        <v>0</v>
      </c>
      <c r="G43" s="23">
        <f>'Пр 1 (произв)'!G43</f>
        <v>0</v>
      </c>
      <c r="H43" s="323">
        <f>'Пр 1 (произв)'!H43</f>
        <v>0</v>
      </c>
      <c r="I43" s="323">
        <f>'Пр 1 (произв)'!I43</f>
        <v>0</v>
      </c>
      <c r="J43" s="323">
        <f>'Пр 1 (произв)'!O43</f>
        <v>0</v>
      </c>
      <c r="K43" s="323">
        <f>'Пр 1 (произв)'!Q43</f>
        <v>0</v>
      </c>
      <c r="L43" s="325"/>
      <c r="M43" s="325"/>
      <c r="N43" s="325"/>
      <c r="O43" s="325"/>
      <c r="P43" s="323">
        <f>'Пр 1 (произв)'!R43</f>
        <v>0</v>
      </c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3">
        <f>'Пр 1 (произв)'!AF43</f>
        <v>0</v>
      </c>
      <c r="AD43" s="323">
        <f>'Пр 1 (произв)'!AK43</f>
        <v>0</v>
      </c>
      <c r="AE43" s="323">
        <f>'Пр 1 (произв)'!AP43</f>
        <v>0</v>
      </c>
      <c r="AF43" s="323">
        <f>'Пр 1 (произв)'!AU43</f>
        <v>0</v>
      </c>
      <c r="AG43" s="323">
        <f>'Пр 1 (произв)'!AZ43</f>
        <v>0</v>
      </c>
      <c r="AH43" s="323">
        <f>'Пр 1 (произв)'!BE43</f>
        <v>0</v>
      </c>
      <c r="AI43" s="323">
        <f t="shared" si="46"/>
        <v>0</v>
      </c>
      <c r="AJ43" s="323">
        <f t="shared" si="47"/>
        <v>0</v>
      </c>
      <c r="AK43" s="313"/>
    </row>
    <row r="44" spans="1:37" s="316" customFormat="1" ht="27" collapsed="1" x14ac:dyDescent="0.25">
      <c r="A44" s="314" t="str">
        <f>'Пр 1 (произв)'!A44</f>
        <v>1.1.3</v>
      </c>
      <c r="B44" s="134" t="str">
        <f>'Пр 1 (произв)'!B44</f>
        <v>Подключение теплопотребляющих установок потребителей тепловой энергии к системе теплоснабжения, всего, в том числе:</v>
      </c>
      <c r="C44" s="314" t="str">
        <f>'Пр 1 (произв)'!C44</f>
        <v>Г</v>
      </c>
      <c r="D44" s="314">
        <f>'Пр 1 (произв)'!D44</f>
        <v>0</v>
      </c>
      <c r="E44" s="314">
        <f>'Пр 1 (произв)'!E44</f>
        <v>0</v>
      </c>
      <c r="F44" s="314">
        <f>'Пр 1 (произв)'!F44</f>
        <v>0</v>
      </c>
      <c r="G44" s="314">
        <f>'Пр 1 (произв)'!G44</f>
        <v>0</v>
      </c>
      <c r="H44" s="288">
        <f>H45+H49+H53+H57+H61</f>
        <v>0</v>
      </c>
      <c r="I44" s="288">
        <f>I45+I49+I53+I57+I61</f>
        <v>0</v>
      </c>
      <c r="J44" s="288">
        <f>J45+J49+J53+J57+J61</f>
        <v>0</v>
      </c>
      <c r="K44" s="288">
        <f t="shared" ref="K44:AJ44" si="48">K45+K49+K53+K57+K61</f>
        <v>0</v>
      </c>
      <c r="L44" s="288">
        <f t="shared" si="48"/>
        <v>0</v>
      </c>
      <c r="M44" s="288">
        <f t="shared" si="48"/>
        <v>0</v>
      </c>
      <c r="N44" s="288">
        <f t="shared" si="48"/>
        <v>0</v>
      </c>
      <c r="O44" s="288">
        <f t="shared" si="48"/>
        <v>0</v>
      </c>
      <c r="P44" s="288">
        <f t="shared" si="48"/>
        <v>0</v>
      </c>
      <c r="Q44" s="288">
        <f t="shared" si="48"/>
        <v>0</v>
      </c>
      <c r="R44" s="288">
        <f t="shared" si="48"/>
        <v>0</v>
      </c>
      <c r="S44" s="288">
        <f t="shared" si="48"/>
        <v>0</v>
      </c>
      <c r="T44" s="288">
        <f t="shared" si="48"/>
        <v>0</v>
      </c>
      <c r="U44" s="288">
        <f t="shared" si="48"/>
        <v>0</v>
      </c>
      <c r="V44" s="288">
        <f t="shared" si="48"/>
        <v>0</v>
      </c>
      <c r="W44" s="288">
        <f t="shared" si="48"/>
        <v>0</v>
      </c>
      <c r="X44" s="288">
        <f t="shared" si="48"/>
        <v>0</v>
      </c>
      <c r="Y44" s="288">
        <f t="shared" si="48"/>
        <v>0</v>
      </c>
      <c r="Z44" s="288">
        <f t="shared" si="48"/>
        <v>0</v>
      </c>
      <c r="AA44" s="288">
        <f t="shared" si="48"/>
        <v>0</v>
      </c>
      <c r="AB44" s="288">
        <f t="shared" si="48"/>
        <v>0</v>
      </c>
      <c r="AC44" s="288">
        <f t="shared" si="48"/>
        <v>0</v>
      </c>
      <c r="AD44" s="288">
        <f t="shared" si="48"/>
        <v>0</v>
      </c>
      <c r="AE44" s="288">
        <f t="shared" si="48"/>
        <v>0</v>
      </c>
      <c r="AF44" s="288">
        <f t="shared" si="48"/>
        <v>0</v>
      </c>
      <c r="AG44" s="288">
        <f t="shared" si="48"/>
        <v>0</v>
      </c>
      <c r="AH44" s="288">
        <f t="shared" si="48"/>
        <v>0</v>
      </c>
      <c r="AI44" s="288">
        <f t="shared" si="48"/>
        <v>0</v>
      </c>
      <c r="AJ44" s="288">
        <f t="shared" si="48"/>
        <v>0</v>
      </c>
      <c r="AK44" s="322"/>
    </row>
    <row r="45" spans="1:37" ht="45" x14ac:dyDescent="0.25">
      <c r="A45" s="23" t="str">
        <f>'Пр 1 (произв)'!A45</f>
        <v>1.1.3.1</v>
      </c>
      <c r="B45" s="118" t="str">
        <f>'Пр 1 (произв)'!B45</f>
        <v>Подключение теплопотребляющих установок потребителей тепловой энергии, подключаемая тепловая нагрузка которых не превышает 0,1 Гкал/ч, к системе теплоснабжения, всего, в том числе:</v>
      </c>
      <c r="C45" s="23">
        <f>'Пр 1 (произв)'!C45</f>
        <v>0</v>
      </c>
      <c r="D45" s="23">
        <f>'Пр 1 (произв)'!D45</f>
        <v>0</v>
      </c>
      <c r="E45" s="23">
        <f>'Пр 1 (произв)'!E45</f>
        <v>0</v>
      </c>
      <c r="F45" s="23">
        <f>'Пр 1 (произв)'!F45</f>
        <v>0</v>
      </c>
      <c r="G45" s="23">
        <f>'Пр 1 (произв)'!G45</f>
        <v>0</v>
      </c>
      <c r="H45" s="323">
        <f>'Пр 1 (произв)'!H45</f>
        <v>0</v>
      </c>
      <c r="I45" s="323">
        <f>'Пр 1 (произв)'!I45</f>
        <v>0</v>
      </c>
      <c r="J45" s="323">
        <f>'Пр 1 (произв)'!O45</f>
        <v>0</v>
      </c>
      <c r="K45" s="323">
        <f>'Пр 1 (произв)'!Q45</f>
        <v>0</v>
      </c>
      <c r="L45" s="325"/>
      <c r="M45" s="325"/>
      <c r="N45" s="325"/>
      <c r="O45" s="325"/>
      <c r="P45" s="323">
        <f>'Пр 1 (произв)'!R45</f>
        <v>0</v>
      </c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3">
        <f>'Пр 1 (произв)'!AF45</f>
        <v>0</v>
      </c>
      <c r="AD45" s="323">
        <f>'Пр 1 (произв)'!AK45</f>
        <v>0</v>
      </c>
      <c r="AE45" s="323">
        <f>'Пр 1 (произв)'!AP45</f>
        <v>0</v>
      </c>
      <c r="AF45" s="323">
        <f>'Пр 1 (произв)'!AU45</f>
        <v>0</v>
      </c>
      <c r="AG45" s="323">
        <f>'Пр 1 (произв)'!AZ45</f>
        <v>0</v>
      </c>
      <c r="AH45" s="323">
        <f>'Пр 1 (произв)'!BE45</f>
        <v>0</v>
      </c>
      <c r="AI45" s="323">
        <f t="shared" ref="AI45:AI64" si="49">AC45+AE45+AG45</f>
        <v>0</v>
      </c>
      <c r="AJ45" s="323">
        <f t="shared" ref="AJ45:AJ64" si="50">AD45+AF45+AH45</f>
        <v>0</v>
      </c>
      <c r="AK45" s="313"/>
    </row>
    <row r="46" spans="1:37" hidden="1" outlineLevel="1" x14ac:dyDescent="0.25">
      <c r="A46" s="23" t="str">
        <f>'Пр 1 (произв)'!A46</f>
        <v>1.1.3.1</v>
      </c>
      <c r="B46" s="118" t="str">
        <f>'Пр 1 (произв)'!B46</f>
        <v>Наименование инвестиционного проекта</v>
      </c>
      <c r="C46" s="23">
        <f>'Пр 1 (произв)'!C46</f>
        <v>0</v>
      </c>
      <c r="D46" s="23">
        <f>'Пр 1 (произв)'!D46</f>
        <v>0</v>
      </c>
      <c r="E46" s="23">
        <f>'Пр 1 (произв)'!E46</f>
        <v>0</v>
      </c>
      <c r="F46" s="23">
        <f>'Пр 1 (произв)'!F46</f>
        <v>0</v>
      </c>
      <c r="G46" s="23">
        <f>'Пр 1 (произв)'!G46</f>
        <v>0</v>
      </c>
      <c r="H46" s="323">
        <f>'Пр 1 (произв)'!H46</f>
        <v>0</v>
      </c>
      <c r="I46" s="323">
        <f>'Пр 1 (произв)'!I46</f>
        <v>0</v>
      </c>
      <c r="J46" s="323">
        <f>'Пр 1 (произв)'!O46</f>
        <v>0</v>
      </c>
      <c r="K46" s="323">
        <f>'Пр 1 (произв)'!Q46</f>
        <v>0</v>
      </c>
      <c r="L46" s="325"/>
      <c r="M46" s="325"/>
      <c r="N46" s="325"/>
      <c r="O46" s="325"/>
      <c r="P46" s="323">
        <f>'Пр 1 (произв)'!R46</f>
        <v>0</v>
      </c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3">
        <f>'Пр 1 (произв)'!AF46</f>
        <v>0</v>
      </c>
      <c r="AD46" s="323">
        <f>'Пр 1 (произв)'!AK46</f>
        <v>0</v>
      </c>
      <c r="AE46" s="323">
        <f>'Пр 1 (произв)'!AP46</f>
        <v>0</v>
      </c>
      <c r="AF46" s="323">
        <f>'Пр 1 (произв)'!AU46</f>
        <v>0</v>
      </c>
      <c r="AG46" s="323">
        <f>'Пр 1 (произв)'!AZ46</f>
        <v>0</v>
      </c>
      <c r="AH46" s="323">
        <f>'Пр 1 (произв)'!BE46</f>
        <v>0</v>
      </c>
      <c r="AI46" s="323">
        <f t="shared" si="49"/>
        <v>0</v>
      </c>
      <c r="AJ46" s="323">
        <f t="shared" si="50"/>
        <v>0</v>
      </c>
      <c r="AK46" s="313"/>
    </row>
    <row r="47" spans="1:37" hidden="1" outlineLevel="1" x14ac:dyDescent="0.25">
      <c r="A47" s="23" t="str">
        <f>'Пр 1 (произв)'!A47</f>
        <v>1.1.3.1</v>
      </c>
      <c r="B47" s="118" t="str">
        <f>'Пр 1 (произв)'!B47</f>
        <v>Наименование инвестиционного проекта</v>
      </c>
      <c r="C47" s="23">
        <f>'Пр 1 (произв)'!C47</f>
        <v>0</v>
      </c>
      <c r="D47" s="23">
        <f>'Пр 1 (произв)'!D47</f>
        <v>0</v>
      </c>
      <c r="E47" s="23">
        <f>'Пр 1 (произв)'!E47</f>
        <v>0</v>
      </c>
      <c r="F47" s="23">
        <f>'Пр 1 (произв)'!F47</f>
        <v>0</v>
      </c>
      <c r="G47" s="23">
        <f>'Пр 1 (произв)'!G47</f>
        <v>0</v>
      </c>
      <c r="H47" s="323">
        <f>'Пр 1 (произв)'!H47</f>
        <v>0</v>
      </c>
      <c r="I47" s="323">
        <f>'Пр 1 (произв)'!I47</f>
        <v>0</v>
      </c>
      <c r="J47" s="323">
        <f>'Пр 1 (произв)'!O47</f>
        <v>0</v>
      </c>
      <c r="K47" s="323">
        <f>'Пр 1 (произв)'!Q47</f>
        <v>0</v>
      </c>
      <c r="L47" s="325"/>
      <c r="M47" s="325"/>
      <c r="N47" s="325"/>
      <c r="O47" s="325"/>
      <c r="P47" s="323">
        <f>'Пр 1 (произв)'!R47</f>
        <v>0</v>
      </c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3">
        <f>'Пр 1 (произв)'!AF47</f>
        <v>0</v>
      </c>
      <c r="AD47" s="323">
        <f>'Пр 1 (произв)'!AK47</f>
        <v>0</v>
      </c>
      <c r="AE47" s="323">
        <f>'Пр 1 (произв)'!AP47</f>
        <v>0</v>
      </c>
      <c r="AF47" s="323">
        <f>'Пр 1 (произв)'!AU47</f>
        <v>0</v>
      </c>
      <c r="AG47" s="323">
        <f>'Пр 1 (произв)'!AZ47</f>
        <v>0</v>
      </c>
      <c r="AH47" s="323">
        <f>'Пр 1 (произв)'!BE47</f>
        <v>0</v>
      </c>
      <c r="AI47" s="323">
        <f t="shared" si="49"/>
        <v>0</v>
      </c>
      <c r="AJ47" s="323">
        <f t="shared" si="50"/>
        <v>0</v>
      </c>
      <c r="AK47" s="313"/>
    </row>
    <row r="48" spans="1:37" hidden="1" outlineLevel="1" x14ac:dyDescent="0.25">
      <c r="A48" s="23" t="str">
        <f>'Пр 1 (произв)'!A48</f>
        <v>...</v>
      </c>
      <c r="B48" s="118" t="str">
        <f>'Пр 1 (произв)'!B48</f>
        <v>...</v>
      </c>
      <c r="C48" s="23">
        <f>'Пр 1 (произв)'!C48</f>
        <v>0</v>
      </c>
      <c r="D48" s="23">
        <f>'Пр 1 (произв)'!D48</f>
        <v>0</v>
      </c>
      <c r="E48" s="23">
        <f>'Пр 1 (произв)'!E48</f>
        <v>0</v>
      </c>
      <c r="F48" s="23">
        <f>'Пр 1 (произв)'!F48</f>
        <v>0</v>
      </c>
      <c r="G48" s="23">
        <f>'Пр 1 (произв)'!G48</f>
        <v>0</v>
      </c>
      <c r="H48" s="323">
        <f>'Пр 1 (произв)'!H48</f>
        <v>0</v>
      </c>
      <c r="I48" s="323">
        <f>'Пр 1 (произв)'!I48</f>
        <v>0</v>
      </c>
      <c r="J48" s="323">
        <f>'Пр 1 (произв)'!O48</f>
        <v>0</v>
      </c>
      <c r="K48" s="323">
        <f>'Пр 1 (произв)'!Q48</f>
        <v>0</v>
      </c>
      <c r="L48" s="325"/>
      <c r="M48" s="325"/>
      <c r="N48" s="325"/>
      <c r="O48" s="325"/>
      <c r="P48" s="323">
        <f>'Пр 1 (произв)'!R48</f>
        <v>0</v>
      </c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3">
        <f>'Пр 1 (произв)'!AF48</f>
        <v>0</v>
      </c>
      <c r="AD48" s="323">
        <f>'Пр 1 (произв)'!AK48</f>
        <v>0</v>
      </c>
      <c r="AE48" s="323">
        <f>'Пр 1 (произв)'!AP48</f>
        <v>0</v>
      </c>
      <c r="AF48" s="323">
        <f>'Пр 1 (произв)'!AU48</f>
        <v>0</v>
      </c>
      <c r="AG48" s="323">
        <f>'Пр 1 (произв)'!AZ48</f>
        <v>0</v>
      </c>
      <c r="AH48" s="323">
        <f>'Пр 1 (произв)'!BE48</f>
        <v>0</v>
      </c>
      <c r="AI48" s="323">
        <f t="shared" si="49"/>
        <v>0</v>
      </c>
      <c r="AJ48" s="323">
        <f t="shared" si="50"/>
        <v>0</v>
      </c>
      <c r="AK48" s="313"/>
    </row>
    <row r="49" spans="1:37" ht="45" collapsed="1" x14ac:dyDescent="0.25">
      <c r="A49" s="23" t="str">
        <f>'Пр 1 (произв)'!A49</f>
        <v>1.1.3.2</v>
      </c>
      <c r="B49" s="118" t="str">
        <f>'Пр 1 (произв)'!B49</f>
        <v>Подключение теплопотребляющих установок потребителей тепловой энергии, подключаемая тепловая нагрузка которых более 0,1 Гкал/ч и не превышает 1,5 Гкал/ч, к системе теплоснабжения, всего, в том числе:</v>
      </c>
      <c r="C49" s="23">
        <f>'Пр 1 (произв)'!C49</f>
        <v>0</v>
      </c>
      <c r="D49" s="23">
        <f>'Пр 1 (произв)'!D49</f>
        <v>0</v>
      </c>
      <c r="E49" s="23">
        <f>'Пр 1 (произв)'!E49</f>
        <v>0</v>
      </c>
      <c r="F49" s="23">
        <f>'Пр 1 (произв)'!F49</f>
        <v>0</v>
      </c>
      <c r="G49" s="23">
        <f>'Пр 1 (произв)'!G49</f>
        <v>0</v>
      </c>
      <c r="H49" s="323">
        <f>'Пр 1 (произв)'!H49</f>
        <v>0</v>
      </c>
      <c r="I49" s="323">
        <f>'Пр 1 (произв)'!I49</f>
        <v>0</v>
      </c>
      <c r="J49" s="323">
        <f>'Пр 1 (произв)'!O49</f>
        <v>0</v>
      </c>
      <c r="K49" s="323">
        <f>'Пр 1 (произв)'!Q49</f>
        <v>0</v>
      </c>
      <c r="L49" s="325"/>
      <c r="M49" s="325"/>
      <c r="N49" s="325"/>
      <c r="O49" s="325"/>
      <c r="P49" s="323">
        <f>'Пр 1 (произв)'!R49</f>
        <v>0</v>
      </c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3">
        <f>'Пр 1 (произв)'!AF49</f>
        <v>0</v>
      </c>
      <c r="AD49" s="323">
        <f>'Пр 1 (произв)'!AK49</f>
        <v>0</v>
      </c>
      <c r="AE49" s="323">
        <f>'Пр 1 (произв)'!AP49</f>
        <v>0</v>
      </c>
      <c r="AF49" s="323">
        <f>'Пр 1 (произв)'!AU49</f>
        <v>0</v>
      </c>
      <c r="AG49" s="323">
        <f>'Пр 1 (произв)'!AZ49</f>
        <v>0</v>
      </c>
      <c r="AH49" s="323">
        <f>'Пр 1 (произв)'!BE49</f>
        <v>0</v>
      </c>
      <c r="AI49" s="323">
        <f t="shared" si="49"/>
        <v>0</v>
      </c>
      <c r="AJ49" s="323">
        <f t="shared" si="50"/>
        <v>0</v>
      </c>
      <c r="AK49" s="313"/>
    </row>
    <row r="50" spans="1:37" hidden="1" outlineLevel="1" x14ac:dyDescent="0.25">
      <c r="A50" s="23" t="str">
        <f>'Пр 1 (произв)'!A50</f>
        <v>1.1.3.2</v>
      </c>
      <c r="B50" s="118" t="str">
        <f>'Пр 1 (произв)'!B50</f>
        <v>Наименование инвестиционного проекта</v>
      </c>
      <c r="C50" s="23">
        <f>'Пр 1 (произв)'!C50</f>
        <v>0</v>
      </c>
      <c r="D50" s="23">
        <f>'Пр 1 (произв)'!D50</f>
        <v>0</v>
      </c>
      <c r="E50" s="23">
        <f>'Пр 1 (произв)'!E50</f>
        <v>0</v>
      </c>
      <c r="F50" s="23">
        <f>'Пр 1 (произв)'!F50</f>
        <v>0</v>
      </c>
      <c r="G50" s="23">
        <f>'Пр 1 (произв)'!G50</f>
        <v>0</v>
      </c>
      <c r="H50" s="323">
        <f>'Пр 1 (произв)'!H50</f>
        <v>0</v>
      </c>
      <c r="I50" s="323">
        <f>'Пр 1 (произв)'!I50</f>
        <v>0</v>
      </c>
      <c r="J50" s="323">
        <f>'Пр 1 (произв)'!O50</f>
        <v>0</v>
      </c>
      <c r="K50" s="323">
        <f>'Пр 1 (произв)'!Q50</f>
        <v>0</v>
      </c>
      <c r="L50" s="325"/>
      <c r="M50" s="325"/>
      <c r="N50" s="325"/>
      <c r="O50" s="325"/>
      <c r="P50" s="323">
        <f>'Пр 1 (произв)'!R50</f>
        <v>0</v>
      </c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3">
        <f>'Пр 1 (произв)'!AF50</f>
        <v>0</v>
      </c>
      <c r="AD50" s="323">
        <f>'Пр 1 (произв)'!AK50</f>
        <v>0</v>
      </c>
      <c r="AE50" s="323">
        <f>'Пр 1 (произв)'!AP50</f>
        <v>0</v>
      </c>
      <c r="AF50" s="323">
        <f>'Пр 1 (произв)'!AU50</f>
        <v>0</v>
      </c>
      <c r="AG50" s="323">
        <f>'Пр 1 (произв)'!AZ50</f>
        <v>0</v>
      </c>
      <c r="AH50" s="323">
        <f>'Пр 1 (произв)'!BE50</f>
        <v>0</v>
      </c>
      <c r="AI50" s="323">
        <f t="shared" si="49"/>
        <v>0</v>
      </c>
      <c r="AJ50" s="323">
        <f t="shared" si="50"/>
        <v>0</v>
      </c>
      <c r="AK50" s="313"/>
    </row>
    <row r="51" spans="1:37" hidden="1" outlineLevel="1" x14ac:dyDescent="0.25">
      <c r="A51" s="23" t="str">
        <f>'Пр 1 (произв)'!A51</f>
        <v>1.1.3.2</v>
      </c>
      <c r="B51" s="118" t="str">
        <f>'Пр 1 (произв)'!B51</f>
        <v>Наименование инвестиционного проекта</v>
      </c>
      <c r="C51" s="23">
        <f>'Пр 1 (произв)'!C51</f>
        <v>0</v>
      </c>
      <c r="D51" s="23">
        <f>'Пр 1 (произв)'!D51</f>
        <v>0</v>
      </c>
      <c r="E51" s="23">
        <f>'Пр 1 (произв)'!E51</f>
        <v>0</v>
      </c>
      <c r="F51" s="23">
        <f>'Пр 1 (произв)'!F51</f>
        <v>0</v>
      </c>
      <c r="G51" s="23">
        <f>'Пр 1 (произв)'!G51</f>
        <v>0</v>
      </c>
      <c r="H51" s="323">
        <f>'Пр 1 (произв)'!H51</f>
        <v>0</v>
      </c>
      <c r="I51" s="323">
        <f>'Пр 1 (произв)'!I51</f>
        <v>0</v>
      </c>
      <c r="J51" s="323">
        <f>'Пр 1 (произв)'!O51</f>
        <v>0</v>
      </c>
      <c r="K51" s="323">
        <f>'Пр 1 (произв)'!Q51</f>
        <v>0</v>
      </c>
      <c r="L51" s="325"/>
      <c r="M51" s="325"/>
      <c r="N51" s="325"/>
      <c r="O51" s="325"/>
      <c r="P51" s="323">
        <f>'Пр 1 (произв)'!R51</f>
        <v>0</v>
      </c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3">
        <f>'Пр 1 (произв)'!AF51</f>
        <v>0</v>
      </c>
      <c r="AD51" s="323">
        <f>'Пр 1 (произв)'!AK51</f>
        <v>0</v>
      </c>
      <c r="AE51" s="323">
        <f>'Пр 1 (произв)'!AP51</f>
        <v>0</v>
      </c>
      <c r="AF51" s="323">
        <f>'Пр 1 (произв)'!AU51</f>
        <v>0</v>
      </c>
      <c r="AG51" s="323">
        <f>'Пр 1 (произв)'!AZ51</f>
        <v>0</v>
      </c>
      <c r="AH51" s="323">
        <f>'Пр 1 (произв)'!BE51</f>
        <v>0</v>
      </c>
      <c r="AI51" s="323">
        <f t="shared" si="49"/>
        <v>0</v>
      </c>
      <c r="AJ51" s="323">
        <f t="shared" si="50"/>
        <v>0</v>
      </c>
      <c r="AK51" s="313"/>
    </row>
    <row r="52" spans="1:37" hidden="1" outlineLevel="1" x14ac:dyDescent="0.25">
      <c r="A52" s="23" t="str">
        <f>'Пр 1 (произв)'!A52</f>
        <v>...</v>
      </c>
      <c r="B52" s="118" t="str">
        <f>'Пр 1 (произв)'!B52</f>
        <v>...</v>
      </c>
      <c r="C52" s="23">
        <f>'Пр 1 (произв)'!C52</f>
        <v>0</v>
      </c>
      <c r="D52" s="23">
        <f>'Пр 1 (произв)'!D52</f>
        <v>0</v>
      </c>
      <c r="E52" s="23">
        <f>'Пр 1 (произв)'!E52</f>
        <v>0</v>
      </c>
      <c r="F52" s="23">
        <f>'Пр 1 (произв)'!F52</f>
        <v>0</v>
      </c>
      <c r="G52" s="23">
        <f>'Пр 1 (произв)'!G52</f>
        <v>0</v>
      </c>
      <c r="H52" s="323">
        <f>'Пр 1 (произв)'!H52</f>
        <v>0</v>
      </c>
      <c r="I52" s="323">
        <f>'Пр 1 (произв)'!I52</f>
        <v>0</v>
      </c>
      <c r="J52" s="323">
        <f>'Пр 1 (произв)'!O52</f>
        <v>0</v>
      </c>
      <c r="K52" s="323">
        <f>'Пр 1 (произв)'!Q52</f>
        <v>0</v>
      </c>
      <c r="L52" s="325"/>
      <c r="M52" s="325"/>
      <c r="N52" s="325"/>
      <c r="O52" s="325"/>
      <c r="P52" s="323">
        <f>'Пр 1 (произв)'!R52</f>
        <v>0</v>
      </c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3">
        <f>'Пр 1 (произв)'!AF52</f>
        <v>0</v>
      </c>
      <c r="AD52" s="323">
        <f>'Пр 1 (произв)'!AK52</f>
        <v>0</v>
      </c>
      <c r="AE52" s="323">
        <f>'Пр 1 (произв)'!AP52</f>
        <v>0</v>
      </c>
      <c r="AF52" s="323">
        <f>'Пр 1 (произв)'!AU52</f>
        <v>0</v>
      </c>
      <c r="AG52" s="323">
        <f>'Пр 1 (произв)'!AZ52</f>
        <v>0</v>
      </c>
      <c r="AH52" s="323">
        <f>'Пр 1 (произв)'!BE52</f>
        <v>0</v>
      </c>
      <c r="AI52" s="323">
        <f t="shared" si="49"/>
        <v>0</v>
      </c>
      <c r="AJ52" s="323">
        <f t="shared" si="50"/>
        <v>0</v>
      </c>
      <c r="AK52" s="313"/>
    </row>
    <row r="53" spans="1:37" ht="45" collapsed="1" x14ac:dyDescent="0.25">
      <c r="A53" s="23" t="str">
        <f>'Пр 1 (произв)'!A53</f>
        <v>1.1.3.3</v>
      </c>
      <c r="B53" s="118" t="str">
        <f>'Пр 1 (произв)'!B53</f>
        <v>Подключение теплопотребляющих установок потребителей тепловой энергии, подключаемая тепловая нагрузка которых более 1,5 Гкал/ч, к системе теплоснабжения, всего, в том числе:</v>
      </c>
      <c r="C53" s="23">
        <f>'Пр 1 (произв)'!C53</f>
        <v>0</v>
      </c>
      <c r="D53" s="23">
        <f>'Пр 1 (произв)'!D53</f>
        <v>0</v>
      </c>
      <c r="E53" s="23">
        <f>'Пр 1 (произв)'!E53</f>
        <v>0</v>
      </c>
      <c r="F53" s="23">
        <f>'Пр 1 (произв)'!F53</f>
        <v>0</v>
      </c>
      <c r="G53" s="23">
        <f>'Пр 1 (произв)'!G53</f>
        <v>0</v>
      </c>
      <c r="H53" s="323">
        <f>'Пр 1 (произв)'!H53</f>
        <v>0</v>
      </c>
      <c r="I53" s="323">
        <f>'Пр 1 (произв)'!I53</f>
        <v>0</v>
      </c>
      <c r="J53" s="323">
        <f>'Пр 1 (произв)'!O53</f>
        <v>0</v>
      </c>
      <c r="K53" s="323">
        <f>'Пр 1 (произв)'!Q53</f>
        <v>0</v>
      </c>
      <c r="L53" s="325"/>
      <c r="M53" s="325"/>
      <c r="N53" s="325"/>
      <c r="O53" s="325"/>
      <c r="P53" s="323">
        <f>'Пр 1 (произв)'!R53</f>
        <v>0</v>
      </c>
      <c r="Q53" s="325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3">
        <f>'Пр 1 (произв)'!AF53</f>
        <v>0</v>
      </c>
      <c r="AD53" s="323">
        <f>'Пр 1 (произв)'!AK53</f>
        <v>0</v>
      </c>
      <c r="AE53" s="323">
        <f>'Пр 1 (произв)'!AP53</f>
        <v>0</v>
      </c>
      <c r="AF53" s="323">
        <f>'Пр 1 (произв)'!AU53</f>
        <v>0</v>
      </c>
      <c r="AG53" s="323">
        <f>'Пр 1 (произв)'!AZ53</f>
        <v>0</v>
      </c>
      <c r="AH53" s="323">
        <f>'Пр 1 (произв)'!BE53</f>
        <v>0</v>
      </c>
      <c r="AI53" s="323">
        <f t="shared" si="49"/>
        <v>0</v>
      </c>
      <c r="AJ53" s="323">
        <f t="shared" si="50"/>
        <v>0</v>
      </c>
      <c r="AK53" s="313"/>
    </row>
    <row r="54" spans="1:37" hidden="1" outlineLevel="1" x14ac:dyDescent="0.25">
      <c r="A54" s="23" t="str">
        <f>'Пр 1 (произв)'!A54</f>
        <v>1.1.3.3</v>
      </c>
      <c r="B54" s="118" t="str">
        <f>'Пр 1 (произв)'!B54</f>
        <v>Наименование инвестиционного проекта</v>
      </c>
      <c r="C54" s="23">
        <f>'Пр 1 (произв)'!C54</f>
        <v>0</v>
      </c>
      <c r="D54" s="23">
        <f>'Пр 1 (произв)'!D54</f>
        <v>0</v>
      </c>
      <c r="E54" s="23">
        <f>'Пр 1 (произв)'!E54</f>
        <v>0</v>
      </c>
      <c r="F54" s="23">
        <f>'Пр 1 (произв)'!F54</f>
        <v>0</v>
      </c>
      <c r="G54" s="23">
        <f>'Пр 1 (произв)'!G54</f>
        <v>0</v>
      </c>
      <c r="H54" s="323">
        <f>'Пр 1 (произв)'!H54</f>
        <v>0</v>
      </c>
      <c r="I54" s="323">
        <f>'Пр 1 (произв)'!I54</f>
        <v>0</v>
      </c>
      <c r="J54" s="323">
        <f>'Пр 1 (произв)'!O54</f>
        <v>0</v>
      </c>
      <c r="K54" s="323">
        <f>'Пр 1 (произв)'!Q54</f>
        <v>0</v>
      </c>
      <c r="L54" s="325"/>
      <c r="M54" s="325"/>
      <c r="N54" s="325"/>
      <c r="O54" s="325"/>
      <c r="P54" s="323">
        <f>'Пр 1 (произв)'!R54</f>
        <v>0</v>
      </c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3">
        <f>'Пр 1 (произв)'!AF54</f>
        <v>0</v>
      </c>
      <c r="AD54" s="323">
        <f>'Пр 1 (произв)'!AK54</f>
        <v>0</v>
      </c>
      <c r="AE54" s="323">
        <f>'Пр 1 (произв)'!AP54</f>
        <v>0</v>
      </c>
      <c r="AF54" s="323">
        <f>'Пр 1 (произв)'!AU54</f>
        <v>0</v>
      </c>
      <c r="AG54" s="323">
        <f>'Пр 1 (произв)'!AZ54</f>
        <v>0</v>
      </c>
      <c r="AH54" s="323">
        <f>'Пр 1 (произв)'!BE54</f>
        <v>0</v>
      </c>
      <c r="AI54" s="323">
        <f t="shared" si="49"/>
        <v>0</v>
      </c>
      <c r="AJ54" s="323">
        <f t="shared" si="50"/>
        <v>0</v>
      </c>
      <c r="AK54" s="313"/>
    </row>
    <row r="55" spans="1:37" hidden="1" outlineLevel="1" x14ac:dyDescent="0.25">
      <c r="A55" s="23" t="str">
        <f>'Пр 1 (произв)'!A55</f>
        <v>1.1.3.3</v>
      </c>
      <c r="B55" s="118" t="str">
        <f>'Пр 1 (произв)'!B55</f>
        <v>Наименование инвестиционного проекта</v>
      </c>
      <c r="C55" s="23">
        <f>'Пр 1 (произв)'!C55</f>
        <v>0</v>
      </c>
      <c r="D55" s="23">
        <f>'Пр 1 (произв)'!D55</f>
        <v>0</v>
      </c>
      <c r="E55" s="23">
        <f>'Пр 1 (произв)'!E55</f>
        <v>0</v>
      </c>
      <c r="F55" s="23">
        <f>'Пр 1 (произв)'!F55</f>
        <v>0</v>
      </c>
      <c r="G55" s="23">
        <f>'Пр 1 (произв)'!G55</f>
        <v>0</v>
      </c>
      <c r="H55" s="323">
        <f>'Пр 1 (произв)'!H55</f>
        <v>0</v>
      </c>
      <c r="I55" s="323">
        <f>'Пр 1 (произв)'!I55</f>
        <v>0</v>
      </c>
      <c r="J55" s="323">
        <f>'Пр 1 (произв)'!O55</f>
        <v>0</v>
      </c>
      <c r="K55" s="323">
        <f>'Пр 1 (произв)'!Q55</f>
        <v>0</v>
      </c>
      <c r="L55" s="325"/>
      <c r="M55" s="325"/>
      <c r="N55" s="325"/>
      <c r="O55" s="325"/>
      <c r="P55" s="323">
        <f>'Пр 1 (произв)'!R55</f>
        <v>0</v>
      </c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3">
        <f>'Пр 1 (произв)'!AF55</f>
        <v>0</v>
      </c>
      <c r="AD55" s="323">
        <f>'Пр 1 (произв)'!AK55</f>
        <v>0</v>
      </c>
      <c r="AE55" s="323">
        <f>'Пр 1 (произв)'!AP55</f>
        <v>0</v>
      </c>
      <c r="AF55" s="323">
        <f>'Пр 1 (произв)'!AU55</f>
        <v>0</v>
      </c>
      <c r="AG55" s="323">
        <f>'Пр 1 (произв)'!AZ55</f>
        <v>0</v>
      </c>
      <c r="AH55" s="323">
        <f>'Пр 1 (произв)'!BE55</f>
        <v>0</v>
      </c>
      <c r="AI55" s="323">
        <f t="shared" si="49"/>
        <v>0</v>
      </c>
      <c r="AJ55" s="323">
        <f t="shared" si="50"/>
        <v>0</v>
      </c>
      <c r="AK55" s="313"/>
    </row>
    <row r="56" spans="1:37" hidden="1" outlineLevel="1" x14ac:dyDescent="0.25">
      <c r="A56" s="23" t="str">
        <f>'Пр 1 (произв)'!A56</f>
        <v>...</v>
      </c>
      <c r="B56" s="118" t="str">
        <f>'Пр 1 (произв)'!B56</f>
        <v>...</v>
      </c>
      <c r="C56" s="23">
        <f>'Пр 1 (произв)'!C56</f>
        <v>0</v>
      </c>
      <c r="D56" s="23">
        <f>'Пр 1 (произв)'!D56</f>
        <v>0</v>
      </c>
      <c r="E56" s="23">
        <f>'Пр 1 (произв)'!E56</f>
        <v>0</v>
      </c>
      <c r="F56" s="23">
        <f>'Пр 1 (произв)'!F56</f>
        <v>0</v>
      </c>
      <c r="G56" s="23">
        <f>'Пр 1 (произв)'!G56</f>
        <v>0</v>
      </c>
      <c r="H56" s="323">
        <f>'Пр 1 (произв)'!H56</f>
        <v>0</v>
      </c>
      <c r="I56" s="323">
        <f>'Пр 1 (произв)'!I56</f>
        <v>0</v>
      </c>
      <c r="J56" s="323">
        <f>'Пр 1 (произв)'!O56</f>
        <v>0</v>
      </c>
      <c r="K56" s="323">
        <f>'Пр 1 (произв)'!Q56</f>
        <v>0</v>
      </c>
      <c r="L56" s="325"/>
      <c r="M56" s="325"/>
      <c r="N56" s="325"/>
      <c r="O56" s="325"/>
      <c r="P56" s="323">
        <f>'Пр 1 (произв)'!R56</f>
        <v>0</v>
      </c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3">
        <f>'Пр 1 (произв)'!AF56</f>
        <v>0</v>
      </c>
      <c r="AD56" s="323">
        <f>'Пр 1 (произв)'!AK56</f>
        <v>0</v>
      </c>
      <c r="AE56" s="323">
        <f>'Пр 1 (произв)'!AP56</f>
        <v>0</v>
      </c>
      <c r="AF56" s="323">
        <f>'Пр 1 (произв)'!AU56</f>
        <v>0</v>
      </c>
      <c r="AG56" s="323">
        <f>'Пр 1 (произв)'!AZ56</f>
        <v>0</v>
      </c>
      <c r="AH56" s="323">
        <f>'Пр 1 (произв)'!BE56</f>
        <v>0</v>
      </c>
      <c r="AI56" s="323">
        <f t="shared" si="49"/>
        <v>0</v>
      </c>
      <c r="AJ56" s="323">
        <f t="shared" si="50"/>
        <v>0</v>
      </c>
      <c r="AK56" s="313"/>
    </row>
    <row r="57" spans="1:37" ht="54" collapsed="1" x14ac:dyDescent="0.25">
      <c r="A57" s="23" t="str">
        <f>'Пр 1 (произв)'!A57</f>
        <v>1.1.3.4</v>
      </c>
      <c r="B57" s="118" t="str">
        <f>'Пр 1 (произв)'!B57</f>
        <v>Строительство, реконструкция, модернизация и (или) техническое перевооружение источников тепловой энергии в целях подключения теплопотребляющих установок потребителей тепловой энергии к системе теплоснабжения, всего, в том числе:</v>
      </c>
      <c r="C57" s="23">
        <f>'Пр 1 (произв)'!C57</f>
        <v>0</v>
      </c>
      <c r="D57" s="23">
        <f>'Пр 1 (произв)'!D57</f>
        <v>0</v>
      </c>
      <c r="E57" s="23">
        <f>'Пр 1 (произв)'!E57</f>
        <v>0</v>
      </c>
      <c r="F57" s="23">
        <f>'Пр 1 (произв)'!F57</f>
        <v>0</v>
      </c>
      <c r="G57" s="23">
        <f>'Пр 1 (произв)'!G57</f>
        <v>0</v>
      </c>
      <c r="H57" s="323">
        <f>'Пр 1 (произв)'!H57</f>
        <v>0</v>
      </c>
      <c r="I57" s="323">
        <f>'Пр 1 (произв)'!I57</f>
        <v>0</v>
      </c>
      <c r="J57" s="323">
        <f>'Пр 1 (произв)'!O57</f>
        <v>0</v>
      </c>
      <c r="K57" s="323">
        <f>'Пр 1 (произв)'!Q57</f>
        <v>0</v>
      </c>
      <c r="L57" s="325"/>
      <c r="M57" s="325"/>
      <c r="N57" s="325"/>
      <c r="O57" s="325"/>
      <c r="P57" s="323">
        <f>'Пр 1 (произв)'!R57</f>
        <v>0</v>
      </c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3">
        <f>'Пр 1 (произв)'!AF57</f>
        <v>0</v>
      </c>
      <c r="AD57" s="323">
        <f>'Пр 1 (произв)'!AK57</f>
        <v>0</v>
      </c>
      <c r="AE57" s="323">
        <f>'Пр 1 (произв)'!AP57</f>
        <v>0</v>
      </c>
      <c r="AF57" s="323">
        <f>'Пр 1 (произв)'!AU57</f>
        <v>0</v>
      </c>
      <c r="AG57" s="323">
        <f>'Пр 1 (произв)'!AZ57</f>
        <v>0</v>
      </c>
      <c r="AH57" s="323">
        <f>'Пр 1 (произв)'!BE57</f>
        <v>0</v>
      </c>
      <c r="AI57" s="323">
        <f t="shared" si="49"/>
        <v>0</v>
      </c>
      <c r="AJ57" s="323">
        <f t="shared" si="50"/>
        <v>0</v>
      </c>
      <c r="AK57" s="313"/>
    </row>
    <row r="58" spans="1:37" hidden="1" outlineLevel="1" x14ac:dyDescent="0.25">
      <c r="A58" s="23" t="str">
        <f>'Пр 1 (произв)'!A58</f>
        <v>1.1.3.4</v>
      </c>
      <c r="B58" s="118" t="str">
        <f>'Пр 1 (произв)'!B58</f>
        <v>Наименование инвестиционного проекта</v>
      </c>
      <c r="C58" s="23">
        <f>'Пр 1 (произв)'!C58</f>
        <v>0</v>
      </c>
      <c r="D58" s="23">
        <f>'Пр 1 (произв)'!D58</f>
        <v>0</v>
      </c>
      <c r="E58" s="23">
        <f>'Пр 1 (произв)'!E58</f>
        <v>0</v>
      </c>
      <c r="F58" s="23">
        <f>'Пр 1 (произв)'!F58</f>
        <v>0</v>
      </c>
      <c r="G58" s="23">
        <f>'Пр 1 (произв)'!G58</f>
        <v>0</v>
      </c>
      <c r="H58" s="323">
        <f>'Пр 1 (произв)'!H58</f>
        <v>0</v>
      </c>
      <c r="I58" s="323">
        <f>'Пр 1 (произв)'!I58</f>
        <v>0</v>
      </c>
      <c r="J58" s="323">
        <f>'Пр 1 (произв)'!O58</f>
        <v>0</v>
      </c>
      <c r="K58" s="323">
        <f>'Пр 1 (произв)'!Q58</f>
        <v>0</v>
      </c>
      <c r="L58" s="325"/>
      <c r="M58" s="325"/>
      <c r="N58" s="325"/>
      <c r="O58" s="325"/>
      <c r="P58" s="323">
        <f>'Пр 1 (произв)'!R58</f>
        <v>0</v>
      </c>
      <c r="Q58" s="325"/>
      <c r="R58" s="325"/>
      <c r="S58" s="325"/>
      <c r="T58" s="325"/>
      <c r="U58" s="325"/>
      <c r="V58" s="325"/>
      <c r="W58" s="325"/>
      <c r="X58" s="325"/>
      <c r="Y58" s="325"/>
      <c r="Z58" s="325"/>
      <c r="AA58" s="325"/>
      <c r="AB58" s="325"/>
      <c r="AC58" s="323">
        <f>'Пр 1 (произв)'!AF58</f>
        <v>0</v>
      </c>
      <c r="AD58" s="323">
        <f>'Пр 1 (произв)'!AK58</f>
        <v>0</v>
      </c>
      <c r="AE58" s="323">
        <f>'Пр 1 (произв)'!AP58</f>
        <v>0</v>
      </c>
      <c r="AF58" s="323">
        <f>'Пр 1 (произв)'!AU58</f>
        <v>0</v>
      </c>
      <c r="AG58" s="323">
        <f>'Пр 1 (произв)'!AZ58</f>
        <v>0</v>
      </c>
      <c r="AH58" s="323">
        <f>'Пр 1 (произв)'!BE58</f>
        <v>0</v>
      </c>
      <c r="AI58" s="323">
        <f t="shared" si="49"/>
        <v>0</v>
      </c>
      <c r="AJ58" s="323">
        <f t="shared" si="50"/>
        <v>0</v>
      </c>
      <c r="AK58" s="313"/>
    </row>
    <row r="59" spans="1:37" hidden="1" outlineLevel="1" x14ac:dyDescent="0.25">
      <c r="A59" s="23" t="str">
        <f>'Пр 1 (произв)'!A59</f>
        <v>1.1.3.4</v>
      </c>
      <c r="B59" s="118" t="str">
        <f>'Пр 1 (произв)'!B59</f>
        <v>Наименование инвестиционного проекта</v>
      </c>
      <c r="C59" s="23">
        <f>'Пр 1 (произв)'!C59</f>
        <v>0</v>
      </c>
      <c r="D59" s="23">
        <f>'Пр 1 (произв)'!D59</f>
        <v>0</v>
      </c>
      <c r="E59" s="23">
        <f>'Пр 1 (произв)'!E59</f>
        <v>0</v>
      </c>
      <c r="F59" s="23">
        <f>'Пр 1 (произв)'!F59</f>
        <v>0</v>
      </c>
      <c r="G59" s="23">
        <f>'Пр 1 (произв)'!G59</f>
        <v>0</v>
      </c>
      <c r="H59" s="323">
        <f>'Пр 1 (произв)'!H59</f>
        <v>0</v>
      </c>
      <c r="I59" s="323">
        <f>'Пр 1 (произв)'!I59</f>
        <v>0</v>
      </c>
      <c r="J59" s="323">
        <f>'Пр 1 (произв)'!O59</f>
        <v>0</v>
      </c>
      <c r="K59" s="323">
        <f>'Пр 1 (произв)'!Q59</f>
        <v>0</v>
      </c>
      <c r="L59" s="325"/>
      <c r="M59" s="325"/>
      <c r="N59" s="325"/>
      <c r="O59" s="325"/>
      <c r="P59" s="323">
        <f>'Пр 1 (произв)'!R59</f>
        <v>0</v>
      </c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323">
        <f>'Пр 1 (произв)'!AF59</f>
        <v>0</v>
      </c>
      <c r="AD59" s="323">
        <f>'Пр 1 (произв)'!AK59</f>
        <v>0</v>
      </c>
      <c r="AE59" s="323">
        <f>'Пр 1 (произв)'!AP59</f>
        <v>0</v>
      </c>
      <c r="AF59" s="323">
        <f>'Пр 1 (произв)'!AU59</f>
        <v>0</v>
      </c>
      <c r="AG59" s="323">
        <f>'Пр 1 (произв)'!AZ59</f>
        <v>0</v>
      </c>
      <c r="AH59" s="323">
        <f>'Пр 1 (произв)'!BE59</f>
        <v>0</v>
      </c>
      <c r="AI59" s="323">
        <f t="shared" si="49"/>
        <v>0</v>
      </c>
      <c r="AJ59" s="323">
        <f t="shared" si="50"/>
        <v>0</v>
      </c>
      <c r="AK59" s="313"/>
    </row>
    <row r="60" spans="1:37" hidden="1" outlineLevel="1" x14ac:dyDescent="0.25">
      <c r="A60" s="23" t="str">
        <f>'Пр 1 (произв)'!A60</f>
        <v>...</v>
      </c>
      <c r="B60" s="118" t="str">
        <f>'Пр 1 (произв)'!B60</f>
        <v>...</v>
      </c>
      <c r="C60" s="23">
        <f>'Пр 1 (произв)'!C60</f>
        <v>0</v>
      </c>
      <c r="D60" s="23">
        <f>'Пр 1 (произв)'!D60</f>
        <v>0</v>
      </c>
      <c r="E60" s="23">
        <f>'Пр 1 (произв)'!E60</f>
        <v>0</v>
      </c>
      <c r="F60" s="23">
        <f>'Пр 1 (произв)'!F60</f>
        <v>0</v>
      </c>
      <c r="G60" s="23">
        <f>'Пр 1 (произв)'!G60</f>
        <v>0</v>
      </c>
      <c r="H60" s="323">
        <f>'Пр 1 (произв)'!H60</f>
        <v>0</v>
      </c>
      <c r="I60" s="323">
        <f>'Пр 1 (произв)'!I60</f>
        <v>0</v>
      </c>
      <c r="J60" s="323">
        <f>'Пр 1 (произв)'!O60</f>
        <v>0</v>
      </c>
      <c r="K60" s="323">
        <f>'Пр 1 (произв)'!Q60</f>
        <v>0</v>
      </c>
      <c r="L60" s="325"/>
      <c r="M60" s="325"/>
      <c r="N60" s="325"/>
      <c r="O60" s="325"/>
      <c r="P60" s="323">
        <f>'Пр 1 (произв)'!R60</f>
        <v>0</v>
      </c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3">
        <f>'Пр 1 (произв)'!AF60</f>
        <v>0</v>
      </c>
      <c r="AD60" s="323">
        <f>'Пр 1 (произв)'!AK60</f>
        <v>0</v>
      </c>
      <c r="AE60" s="323">
        <f>'Пр 1 (произв)'!AP60</f>
        <v>0</v>
      </c>
      <c r="AF60" s="323">
        <f>'Пр 1 (произв)'!AU60</f>
        <v>0</v>
      </c>
      <c r="AG60" s="323">
        <f>'Пр 1 (произв)'!AZ60</f>
        <v>0</v>
      </c>
      <c r="AH60" s="323">
        <f>'Пр 1 (произв)'!BE60</f>
        <v>0</v>
      </c>
      <c r="AI60" s="323">
        <f t="shared" si="49"/>
        <v>0</v>
      </c>
      <c r="AJ60" s="323">
        <f t="shared" si="50"/>
        <v>0</v>
      </c>
      <c r="AK60" s="313"/>
    </row>
    <row r="61" spans="1:37" ht="54" collapsed="1" x14ac:dyDescent="0.25">
      <c r="A61" s="23" t="str">
        <f>'Пр 1 (произв)'!A61</f>
        <v>1.1.3.5</v>
      </c>
      <c r="B61" s="118" t="str">
        <f>'Пр 1 (произв)'!B61</f>
        <v>Строительство, реконструкция, модернизация и (или) техническое перевооружение тепловых сетей в целях подключения теплопотребляющих установок потребителей тепловой энергии к системе теплоснабжения, всего, в том числе:</v>
      </c>
      <c r="C61" s="23">
        <f>'Пр 1 (произв)'!C61</f>
        <v>0</v>
      </c>
      <c r="D61" s="23">
        <f>'Пр 1 (произв)'!D61</f>
        <v>0</v>
      </c>
      <c r="E61" s="23">
        <f>'Пр 1 (произв)'!E61</f>
        <v>0</v>
      </c>
      <c r="F61" s="23">
        <f>'Пр 1 (произв)'!F61</f>
        <v>0</v>
      </c>
      <c r="G61" s="23">
        <f>'Пр 1 (произв)'!G61</f>
        <v>0</v>
      </c>
      <c r="H61" s="323">
        <f>'Пр 1 (произв)'!H61</f>
        <v>0</v>
      </c>
      <c r="I61" s="323">
        <f>'Пр 1 (произв)'!I61</f>
        <v>0</v>
      </c>
      <c r="J61" s="323">
        <f>'Пр 1 (произв)'!O61</f>
        <v>0</v>
      </c>
      <c r="K61" s="323">
        <f>'Пр 1 (произв)'!Q61</f>
        <v>0</v>
      </c>
      <c r="L61" s="325"/>
      <c r="M61" s="325"/>
      <c r="N61" s="325"/>
      <c r="O61" s="325"/>
      <c r="P61" s="323">
        <f>'Пр 1 (произв)'!R61</f>
        <v>0</v>
      </c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3">
        <f>'Пр 1 (произв)'!AF61</f>
        <v>0</v>
      </c>
      <c r="AD61" s="323">
        <f>'Пр 1 (произв)'!AK61</f>
        <v>0</v>
      </c>
      <c r="AE61" s="323">
        <f>'Пр 1 (произв)'!AP61</f>
        <v>0</v>
      </c>
      <c r="AF61" s="323">
        <f>'Пр 1 (произв)'!AU61</f>
        <v>0</v>
      </c>
      <c r="AG61" s="323">
        <f>'Пр 1 (произв)'!AZ61</f>
        <v>0</v>
      </c>
      <c r="AH61" s="323">
        <f>'Пр 1 (произв)'!BE61</f>
        <v>0</v>
      </c>
      <c r="AI61" s="323">
        <f t="shared" si="49"/>
        <v>0</v>
      </c>
      <c r="AJ61" s="323">
        <f t="shared" si="50"/>
        <v>0</v>
      </c>
      <c r="AK61" s="313"/>
    </row>
    <row r="62" spans="1:37" hidden="1" outlineLevel="1" x14ac:dyDescent="0.25">
      <c r="A62" s="23" t="str">
        <f>'Пр 1 (произв)'!A62</f>
        <v>1.1.3.5</v>
      </c>
      <c r="B62" s="118" t="str">
        <f>'Пр 1 (произв)'!B62</f>
        <v>Наименование инвестиционного проекта</v>
      </c>
      <c r="C62" s="23">
        <f>'Пр 1 (произв)'!C62</f>
        <v>0</v>
      </c>
      <c r="D62" s="23">
        <f>'Пр 1 (произв)'!D62</f>
        <v>0</v>
      </c>
      <c r="E62" s="23">
        <f>'Пр 1 (произв)'!E62</f>
        <v>0</v>
      </c>
      <c r="F62" s="23">
        <f>'Пр 1 (произв)'!F62</f>
        <v>0</v>
      </c>
      <c r="G62" s="23">
        <f>'Пр 1 (произв)'!G62</f>
        <v>0</v>
      </c>
      <c r="H62" s="323">
        <f>'Пр 1 (произв)'!H62</f>
        <v>0</v>
      </c>
      <c r="I62" s="323">
        <f>'Пр 1 (произв)'!I62</f>
        <v>0</v>
      </c>
      <c r="J62" s="323">
        <f>'Пр 1 (произв)'!O62</f>
        <v>0</v>
      </c>
      <c r="K62" s="323">
        <f>'Пр 1 (произв)'!Q62</f>
        <v>0</v>
      </c>
      <c r="L62" s="325"/>
      <c r="M62" s="325"/>
      <c r="N62" s="325"/>
      <c r="O62" s="325"/>
      <c r="P62" s="323">
        <f>'Пр 1 (произв)'!R62</f>
        <v>0</v>
      </c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3">
        <f>'Пр 1 (произв)'!AF62</f>
        <v>0</v>
      </c>
      <c r="AD62" s="323">
        <f>'Пр 1 (произв)'!AK62</f>
        <v>0</v>
      </c>
      <c r="AE62" s="323">
        <f>'Пр 1 (произв)'!AP62</f>
        <v>0</v>
      </c>
      <c r="AF62" s="323">
        <f>'Пр 1 (произв)'!AU62</f>
        <v>0</v>
      </c>
      <c r="AG62" s="323">
        <f>'Пр 1 (произв)'!AZ62</f>
        <v>0</v>
      </c>
      <c r="AH62" s="323">
        <f>'Пр 1 (произв)'!BE62</f>
        <v>0</v>
      </c>
      <c r="AI62" s="323">
        <f t="shared" si="49"/>
        <v>0</v>
      </c>
      <c r="AJ62" s="323">
        <f t="shared" si="50"/>
        <v>0</v>
      </c>
      <c r="AK62" s="313"/>
    </row>
    <row r="63" spans="1:37" hidden="1" outlineLevel="1" x14ac:dyDescent="0.25">
      <c r="A63" s="23" t="str">
        <f>'Пр 1 (произв)'!A63</f>
        <v>1.1.3.5</v>
      </c>
      <c r="B63" s="118" t="str">
        <f>'Пр 1 (произв)'!B63</f>
        <v>Наименование инвестиционного проекта</v>
      </c>
      <c r="C63" s="23">
        <f>'Пр 1 (произв)'!C63</f>
        <v>0</v>
      </c>
      <c r="D63" s="23">
        <f>'Пр 1 (произв)'!D63</f>
        <v>0</v>
      </c>
      <c r="E63" s="23">
        <f>'Пр 1 (произв)'!E63</f>
        <v>0</v>
      </c>
      <c r="F63" s="23">
        <f>'Пр 1 (произв)'!F63</f>
        <v>0</v>
      </c>
      <c r="G63" s="23">
        <f>'Пр 1 (произв)'!G63</f>
        <v>0</v>
      </c>
      <c r="H63" s="323">
        <f>'Пр 1 (произв)'!H63</f>
        <v>0</v>
      </c>
      <c r="I63" s="323">
        <f>'Пр 1 (произв)'!I63</f>
        <v>0</v>
      </c>
      <c r="J63" s="323">
        <f>'Пр 1 (произв)'!O63</f>
        <v>0</v>
      </c>
      <c r="K63" s="323">
        <f>'Пр 1 (произв)'!Q63</f>
        <v>0</v>
      </c>
      <c r="L63" s="325"/>
      <c r="M63" s="325"/>
      <c r="N63" s="325"/>
      <c r="O63" s="325"/>
      <c r="P63" s="323">
        <f>'Пр 1 (произв)'!R63</f>
        <v>0</v>
      </c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3">
        <f>'Пр 1 (произв)'!AF63</f>
        <v>0</v>
      </c>
      <c r="AD63" s="323">
        <f>'Пр 1 (произв)'!AK63</f>
        <v>0</v>
      </c>
      <c r="AE63" s="323">
        <f>'Пр 1 (произв)'!AP63</f>
        <v>0</v>
      </c>
      <c r="AF63" s="323">
        <f>'Пр 1 (произв)'!AU63</f>
        <v>0</v>
      </c>
      <c r="AG63" s="323">
        <f>'Пр 1 (произв)'!AZ63</f>
        <v>0</v>
      </c>
      <c r="AH63" s="323">
        <f>'Пр 1 (произв)'!BE63</f>
        <v>0</v>
      </c>
      <c r="AI63" s="323">
        <f t="shared" si="49"/>
        <v>0</v>
      </c>
      <c r="AJ63" s="323">
        <f t="shared" si="50"/>
        <v>0</v>
      </c>
      <c r="AK63" s="313"/>
    </row>
    <row r="64" spans="1:37" hidden="1" outlineLevel="1" x14ac:dyDescent="0.25">
      <c r="A64" s="23" t="str">
        <f>'Пр 1 (произв)'!A64</f>
        <v>...</v>
      </c>
      <c r="B64" s="118" t="str">
        <f>'Пр 1 (произв)'!B64</f>
        <v>...</v>
      </c>
      <c r="C64" s="23">
        <f>'Пр 1 (произв)'!C64</f>
        <v>0</v>
      </c>
      <c r="D64" s="23">
        <f>'Пр 1 (произв)'!D64</f>
        <v>0</v>
      </c>
      <c r="E64" s="23">
        <f>'Пр 1 (произв)'!E64</f>
        <v>0</v>
      </c>
      <c r="F64" s="23">
        <f>'Пр 1 (произв)'!F64</f>
        <v>0</v>
      </c>
      <c r="G64" s="23">
        <f>'Пр 1 (произв)'!G64</f>
        <v>0</v>
      </c>
      <c r="H64" s="323">
        <f>'Пр 1 (произв)'!H64</f>
        <v>0</v>
      </c>
      <c r="I64" s="323">
        <f>'Пр 1 (произв)'!I64</f>
        <v>0</v>
      </c>
      <c r="J64" s="323">
        <f>'Пр 1 (произв)'!O64</f>
        <v>0</v>
      </c>
      <c r="K64" s="323">
        <f>'Пр 1 (произв)'!Q64</f>
        <v>0</v>
      </c>
      <c r="L64" s="325"/>
      <c r="M64" s="325"/>
      <c r="N64" s="325"/>
      <c r="O64" s="325"/>
      <c r="P64" s="323">
        <f>'Пр 1 (произв)'!R64</f>
        <v>0</v>
      </c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3">
        <f>'Пр 1 (произв)'!AF64</f>
        <v>0</v>
      </c>
      <c r="AD64" s="323">
        <f>'Пр 1 (произв)'!AK64</f>
        <v>0</v>
      </c>
      <c r="AE64" s="323">
        <f>'Пр 1 (произв)'!AP64</f>
        <v>0</v>
      </c>
      <c r="AF64" s="323">
        <f>'Пр 1 (произв)'!AU64</f>
        <v>0</v>
      </c>
      <c r="AG64" s="323">
        <f>'Пр 1 (произв)'!AZ64</f>
        <v>0</v>
      </c>
      <c r="AH64" s="323">
        <f>'Пр 1 (произв)'!BE64</f>
        <v>0</v>
      </c>
      <c r="AI64" s="323">
        <f t="shared" si="49"/>
        <v>0</v>
      </c>
      <c r="AJ64" s="323">
        <f t="shared" si="50"/>
        <v>0</v>
      </c>
      <c r="AK64" s="313"/>
    </row>
    <row r="65" spans="1:37" s="316" customFormat="1" ht="18" collapsed="1" x14ac:dyDescent="0.25">
      <c r="A65" s="314" t="str">
        <f>'Пр 1 (произв)'!A65</f>
        <v>1.1.4</v>
      </c>
      <c r="B65" s="134" t="str">
        <f>'Пр 1 (произв)'!B65</f>
        <v>Подключение объектов теплоснабжения к системам теплоснабжения, всего, в том числе:</v>
      </c>
      <c r="C65" s="314" t="str">
        <f>'Пр 1 (произв)'!C65</f>
        <v>Г</v>
      </c>
      <c r="D65" s="314">
        <f>'Пр 1 (произв)'!D65</f>
        <v>0</v>
      </c>
      <c r="E65" s="314">
        <f>'Пр 1 (произв)'!E65</f>
        <v>0</v>
      </c>
      <c r="F65" s="314">
        <f>'Пр 1 (произв)'!F65</f>
        <v>0</v>
      </c>
      <c r="G65" s="314">
        <f>'Пр 1 (произв)'!G65</f>
        <v>0</v>
      </c>
      <c r="H65" s="288">
        <f>SUM(H66:H68)</f>
        <v>0</v>
      </c>
      <c r="I65" s="288">
        <f>SUM(I66:I68)</f>
        <v>0</v>
      </c>
      <c r="J65" s="288">
        <f>SUM(J66:J68)</f>
        <v>0</v>
      </c>
      <c r="K65" s="288">
        <f t="shared" ref="K65:AJ65" si="51">SUM(K66:K68)</f>
        <v>0</v>
      </c>
      <c r="L65" s="288">
        <f t="shared" si="51"/>
        <v>0</v>
      </c>
      <c r="M65" s="288">
        <f t="shared" si="51"/>
        <v>0</v>
      </c>
      <c r="N65" s="288">
        <f t="shared" si="51"/>
        <v>0</v>
      </c>
      <c r="O65" s="288">
        <f t="shared" si="51"/>
        <v>0</v>
      </c>
      <c r="P65" s="288">
        <f t="shared" si="51"/>
        <v>0</v>
      </c>
      <c r="Q65" s="288">
        <f t="shared" si="51"/>
        <v>0</v>
      </c>
      <c r="R65" s="288">
        <f t="shared" si="51"/>
        <v>0</v>
      </c>
      <c r="S65" s="288">
        <f t="shared" si="51"/>
        <v>0</v>
      </c>
      <c r="T65" s="288">
        <f t="shared" si="51"/>
        <v>0</v>
      </c>
      <c r="U65" s="288">
        <f t="shared" si="51"/>
        <v>0</v>
      </c>
      <c r="V65" s="288">
        <f t="shared" si="51"/>
        <v>0</v>
      </c>
      <c r="W65" s="288">
        <f t="shared" si="51"/>
        <v>0</v>
      </c>
      <c r="X65" s="288">
        <f t="shared" si="51"/>
        <v>0</v>
      </c>
      <c r="Y65" s="288">
        <f t="shared" si="51"/>
        <v>0</v>
      </c>
      <c r="Z65" s="288">
        <f t="shared" si="51"/>
        <v>0</v>
      </c>
      <c r="AA65" s="288">
        <f t="shared" si="51"/>
        <v>0</v>
      </c>
      <c r="AB65" s="288">
        <f t="shared" si="51"/>
        <v>0</v>
      </c>
      <c r="AC65" s="288">
        <f t="shared" si="51"/>
        <v>0</v>
      </c>
      <c r="AD65" s="288">
        <f t="shared" si="51"/>
        <v>0</v>
      </c>
      <c r="AE65" s="288">
        <f t="shared" si="51"/>
        <v>0</v>
      </c>
      <c r="AF65" s="288">
        <f t="shared" si="51"/>
        <v>0</v>
      </c>
      <c r="AG65" s="288">
        <f t="shared" si="51"/>
        <v>0</v>
      </c>
      <c r="AH65" s="288">
        <f t="shared" si="51"/>
        <v>0</v>
      </c>
      <c r="AI65" s="288">
        <f t="shared" si="51"/>
        <v>0</v>
      </c>
      <c r="AJ65" s="288">
        <f t="shared" si="51"/>
        <v>0</v>
      </c>
      <c r="AK65" s="322"/>
    </row>
    <row r="66" spans="1:37" hidden="1" outlineLevel="1" x14ac:dyDescent="0.25">
      <c r="A66" s="23" t="str">
        <f>'Пр 1 (произв)'!A66</f>
        <v>1.1.4</v>
      </c>
      <c r="B66" s="118" t="str">
        <f>'Пр 1 (произв)'!B66</f>
        <v>Наименование инвестиционного проекта</v>
      </c>
      <c r="C66" s="23">
        <f>'Пр 1 (произв)'!C66</f>
        <v>0</v>
      </c>
      <c r="D66" s="23">
        <f>'Пр 1 (произв)'!D66</f>
        <v>0</v>
      </c>
      <c r="E66" s="23">
        <f>'Пр 1 (произв)'!E66</f>
        <v>0</v>
      </c>
      <c r="F66" s="23">
        <f>'Пр 1 (произв)'!F66</f>
        <v>0</v>
      </c>
      <c r="G66" s="23">
        <f>'Пр 1 (произв)'!G66</f>
        <v>0</v>
      </c>
      <c r="H66" s="323">
        <f>'Пр 1 (произв)'!H66</f>
        <v>0</v>
      </c>
      <c r="I66" s="323">
        <f>'Пр 1 (произв)'!I66</f>
        <v>0</v>
      </c>
      <c r="J66" s="323">
        <f>'Пр 1 (произв)'!O66</f>
        <v>0</v>
      </c>
      <c r="K66" s="323">
        <f>'Пр 1 (произв)'!Q66</f>
        <v>0</v>
      </c>
      <c r="L66" s="325"/>
      <c r="M66" s="325"/>
      <c r="N66" s="325"/>
      <c r="O66" s="325"/>
      <c r="P66" s="323">
        <f>'Пр 1 (произв)'!R66</f>
        <v>0</v>
      </c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3">
        <f>'Пр 1 (произв)'!AF66</f>
        <v>0</v>
      </c>
      <c r="AD66" s="323">
        <f>'Пр 1 (произв)'!AK66</f>
        <v>0</v>
      </c>
      <c r="AE66" s="323">
        <f>'Пр 1 (произв)'!AP66</f>
        <v>0</v>
      </c>
      <c r="AF66" s="323">
        <f>'Пр 1 (произв)'!AU66</f>
        <v>0</v>
      </c>
      <c r="AG66" s="323">
        <f>'Пр 1 (произв)'!AZ66</f>
        <v>0</v>
      </c>
      <c r="AH66" s="323">
        <f>'Пр 1 (произв)'!BE66</f>
        <v>0</v>
      </c>
      <c r="AI66" s="323">
        <f t="shared" ref="AI66:AI68" si="52">AC66+AE66+AG66</f>
        <v>0</v>
      </c>
      <c r="AJ66" s="323">
        <f t="shared" ref="AJ66:AJ68" si="53">AD66+AF66+AH66</f>
        <v>0</v>
      </c>
      <c r="AK66" s="313"/>
    </row>
    <row r="67" spans="1:37" hidden="1" outlineLevel="1" x14ac:dyDescent="0.25">
      <c r="A67" s="23" t="str">
        <f>'Пр 1 (произв)'!A67</f>
        <v>1.1.4</v>
      </c>
      <c r="B67" s="118" t="str">
        <f>'Пр 1 (произв)'!B67</f>
        <v>Наименование инвестиционного проекта</v>
      </c>
      <c r="C67" s="23">
        <f>'Пр 1 (произв)'!C67</f>
        <v>0</v>
      </c>
      <c r="D67" s="23">
        <f>'Пр 1 (произв)'!D67</f>
        <v>0</v>
      </c>
      <c r="E67" s="23">
        <f>'Пр 1 (произв)'!E67</f>
        <v>0</v>
      </c>
      <c r="F67" s="23">
        <f>'Пр 1 (произв)'!F67</f>
        <v>0</v>
      </c>
      <c r="G67" s="23">
        <f>'Пр 1 (произв)'!G67</f>
        <v>0</v>
      </c>
      <c r="H67" s="323">
        <f>'Пр 1 (произв)'!H67</f>
        <v>0</v>
      </c>
      <c r="I67" s="323">
        <f>'Пр 1 (произв)'!I67</f>
        <v>0</v>
      </c>
      <c r="J67" s="323">
        <f>'Пр 1 (произв)'!O67</f>
        <v>0</v>
      </c>
      <c r="K67" s="323">
        <f>'Пр 1 (произв)'!Q67</f>
        <v>0</v>
      </c>
      <c r="L67" s="325"/>
      <c r="M67" s="325"/>
      <c r="N67" s="325"/>
      <c r="O67" s="325"/>
      <c r="P67" s="323">
        <f>'Пр 1 (произв)'!R67</f>
        <v>0</v>
      </c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323">
        <f>'Пр 1 (произв)'!AF67</f>
        <v>0</v>
      </c>
      <c r="AD67" s="323">
        <f>'Пр 1 (произв)'!AK67</f>
        <v>0</v>
      </c>
      <c r="AE67" s="323">
        <f>'Пр 1 (произв)'!AP67</f>
        <v>0</v>
      </c>
      <c r="AF67" s="323">
        <f>'Пр 1 (произв)'!AU67</f>
        <v>0</v>
      </c>
      <c r="AG67" s="323">
        <f>'Пр 1 (произв)'!AZ67</f>
        <v>0</v>
      </c>
      <c r="AH67" s="323">
        <f>'Пр 1 (произв)'!BE67</f>
        <v>0</v>
      </c>
      <c r="AI67" s="323">
        <f t="shared" si="52"/>
        <v>0</v>
      </c>
      <c r="AJ67" s="323">
        <f t="shared" si="53"/>
        <v>0</v>
      </c>
      <c r="AK67" s="313"/>
    </row>
    <row r="68" spans="1:37" hidden="1" outlineLevel="1" x14ac:dyDescent="0.25">
      <c r="A68" s="23" t="str">
        <f>'Пр 1 (произв)'!A68</f>
        <v>...</v>
      </c>
      <c r="B68" s="118" t="str">
        <f>'Пр 1 (произв)'!B68</f>
        <v>...</v>
      </c>
      <c r="C68" s="23">
        <f>'Пр 1 (произв)'!C68</f>
        <v>0</v>
      </c>
      <c r="D68" s="23">
        <f>'Пр 1 (произв)'!D68</f>
        <v>0</v>
      </c>
      <c r="E68" s="23">
        <f>'Пр 1 (произв)'!E68</f>
        <v>0</v>
      </c>
      <c r="F68" s="23">
        <f>'Пр 1 (произв)'!F68</f>
        <v>0</v>
      </c>
      <c r="G68" s="23">
        <f>'Пр 1 (произв)'!G68</f>
        <v>0</v>
      </c>
      <c r="H68" s="323">
        <f>'Пр 1 (произв)'!H68</f>
        <v>0</v>
      </c>
      <c r="I68" s="323">
        <f>'Пр 1 (произв)'!I68</f>
        <v>0</v>
      </c>
      <c r="J68" s="323">
        <f>'Пр 1 (произв)'!O68</f>
        <v>0</v>
      </c>
      <c r="K68" s="323">
        <f>'Пр 1 (произв)'!Q68</f>
        <v>0</v>
      </c>
      <c r="L68" s="325"/>
      <c r="M68" s="325"/>
      <c r="N68" s="325"/>
      <c r="O68" s="325"/>
      <c r="P68" s="323">
        <f>'Пр 1 (произв)'!R68</f>
        <v>0</v>
      </c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3">
        <f>'Пр 1 (произв)'!AF68</f>
        <v>0</v>
      </c>
      <c r="AD68" s="323">
        <f>'Пр 1 (произв)'!AK68</f>
        <v>0</v>
      </c>
      <c r="AE68" s="323">
        <f>'Пр 1 (произв)'!AP68</f>
        <v>0</v>
      </c>
      <c r="AF68" s="323">
        <f>'Пр 1 (произв)'!AU68</f>
        <v>0</v>
      </c>
      <c r="AG68" s="323">
        <f>'Пр 1 (произв)'!AZ68</f>
        <v>0</v>
      </c>
      <c r="AH68" s="323">
        <f>'Пр 1 (произв)'!BE68</f>
        <v>0</v>
      </c>
      <c r="AI68" s="323">
        <f t="shared" si="52"/>
        <v>0</v>
      </c>
      <c r="AJ68" s="323">
        <f t="shared" si="53"/>
        <v>0</v>
      </c>
      <c r="AK68" s="313"/>
    </row>
    <row r="69" spans="1:37" s="317" customFormat="1" ht="36" collapsed="1" x14ac:dyDescent="0.25">
      <c r="A69" s="315" t="str">
        <f>'Пр 1 (произв)'!A69</f>
        <v>1.2</v>
      </c>
      <c r="B69" s="130" t="str">
        <f>'Пр 1 (произв)'!B69</f>
        <v>Реконструкция объектов по производству электрической энергии, объектов теплоснабжения и прочих объектов основных средств, всего, в том числе:</v>
      </c>
      <c r="C69" s="315" t="str">
        <f>'Пр 1 (произв)'!C69</f>
        <v>Г</v>
      </c>
      <c r="D69" s="315"/>
      <c r="E69" s="315"/>
      <c r="F69" s="315"/>
      <c r="G69" s="315"/>
      <c r="H69" s="251">
        <f>H70+H74+H78+H82</f>
        <v>0</v>
      </c>
      <c r="I69" s="251">
        <f>I70+I74+I78+I82</f>
        <v>0</v>
      </c>
      <c r="J69" s="251">
        <f>J70+J74+J78+J82</f>
        <v>0</v>
      </c>
      <c r="K69" s="251">
        <f t="shared" ref="K69:AJ69" si="54">K70+K74+K78+K82</f>
        <v>0</v>
      </c>
      <c r="L69" s="251">
        <f t="shared" si="54"/>
        <v>0</v>
      </c>
      <c r="M69" s="251">
        <f t="shared" si="54"/>
        <v>0</v>
      </c>
      <c r="N69" s="251">
        <f t="shared" si="54"/>
        <v>0</v>
      </c>
      <c r="O69" s="251">
        <f t="shared" si="54"/>
        <v>0</v>
      </c>
      <c r="P69" s="251">
        <f t="shared" si="54"/>
        <v>0</v>
      </c>
      <c r="Q69" s="251">
        <f t="shared" si="54"/>
        <v>0</v>
      </c>
      <c r="R69" s="251">
        <f t="shared" si="54"/>
        <v>0</v>
      </c>
      <c r="S69" s="251">
        <f t="shared" si="54"/>
        <v>0</v>
      </c>
      <c r="T69" s="251">
        <f t="shared" si="54"/>
        <v>0</v>
      </c>
      <c r="U69" s="251">
        <f t="shared" si="54"/>
        <v>0</v>
      </c>
      <c r="V69" s="251">
        <f t="shared" si="54"/>
        <v>0</v>
      </c>
      <c r="W69" s="251">
        <f t="shared" si="54"/>
        <v>0</v>
      </c>
      <c r="X69" s="251">
        <f t="shared" si="54"/>
        <v>0</v>
      </c>
      <c r="Y69" s="251">
        <f t="shared" si="54"/>
        <v>0</v>
      </c>
      <c r="Z69" s="251">
        <f t="shared" si="54"/>
        <v>0</v>
      </c>
      <c r="AA69" s="251">
        <f t="shared" si="54"/>
        <v>0</v>
      </c>
      <c r="AB69" s="251">
        <f t="shared" si="54"/>
        <v>0</v>
      </c>
      <c r="AC69" s="251">
        <f t="shared" si="54"/>
        <v>0</v>
      </c>
      <c r="AD69" s="251">
        <f t="shared" si="54"/>
        <v>0</v>
      </c>
      <c r="AE69" s="251">
        <f t="shared" si="54"/>
        <v>0</v>
      </c>
      <c r="AF69" s="251">
        <f t="shared" si="54"/>
        <v>0</v>
      </c>
      <c r="AG69" s="251">
        <f t="shared" si="54"/>
        <v>0</v>
      </c>
      <c r="AH69" s="251">
        <f t="shared" si="54"/>
        <v>0</v>
      </c>
      <c r="AI69" s="251">
        <f t="shared" si="54"/>
        <v>0</v>
      </c>
      <c r="AJ69" s="251">
        <f t="shared" si="54"/>
        <v>0</v>
      </c>
      <c r="AK69" s="321"/>
    </row>
    <row r="70" spans="1:37" s="316" customFormat="1" ht="18" x14ac:dyDescent="0.25">
      <c r="A70" s="314" t="str">
        <f>'Пр 1 (произв)'!A70</f>
        <v>1.2.1</v>
      </c>
      <c r="B70" s="134" t="str">
        <f>'Пр 1 (произв)'!B70</f>
        <v>Реконструкция объектов по производству электрической энергии всего, в том числе:</v>
      </c>
      <c r="C70" s="314">
        <f>'Пр 1 (произв)'!C70</f>
        <v>0</v>
      </c>
      <c r="D70" s="314">
        <f>'Пр 1 (произв)'!D70</f>
        <v>0</v>
      </c>
      <c r="E70" s="314">
        <f>'Пр 1 (произв)'!E70</f>
        <v>0</v>
      </c>
      <c r="F70" s="314">
        <f>'Пр 1 (произв)'!F70</f>
        <v>0</v>
      </c>
      <c r="G70" s="314">
        <f>'Пр 1 (произв)'!G70</f>
        <v>0</v>
      </c>
      <c r="H70" s="288">
        <f>SUM(H71:H73)</f>
        <v>0</v>
      </c>
      <c r="I70" s="288">
        <f>SUM(I71:I73)</f>
        <v>0</v>
      </c>
      <c r="J70" s="288">
        <f>SUM(J71:J73)</f>
        <v>0</v>
      </c>
      <c r="K70" s="288">
        <f t="shared" ref="K70:AJ70" si="55">SUM(K71:K73)</f>
        <v>0</v>
      </c>
      <c r="L70" s="288">
        <f t="shared" si="55"/>
        <v>0</v>
      </c>
      <c r="M70" s="288">
        <f t="shared" si="55"/>
        <v>0</v>
      </c>
      <c r="N70" s="288">
        <f t="shared" si="55"/>
        <v>0</v>
      </c>
      <c r="O70" s="288">
        <f t="shared" si="55"/>
        <v>0</v>
      </c>
      <c r="P70" s="288">
        <f t="shared" si="55"/>
        <v>0</v>
      </c>
      <c r="Q70" s="288">
        <f t="shared" si="55"/>
        <v>0</v>
      </c>
      <c r="R70" s="288">
        <f t="shared" si="55"/>
        <v>0</v>
      </c>
      <c r="S70" s="288">
        <f t="shared" si="55"/>
        <v>0</v>
      </c>
      <c r="T70" s="288">
        <f t="shared" si="55"/>
        <v>0</v>
      </c>
      <c r="U70" s="288">
        <f t="shared" si="55"/>
        <v>0</v>
      </c>
      <c r="V70" s="288">
        <f t="shared" si="55"/>
        <v>0</v>
      </c>
      <c r="W70" s="288">
        <f t="shared" si="55"/>
        <v>0</v>
      </c>
      <c r="X70" s="288">
        <f t="shared" si="55"/>
        <v>0</v>
      </c>
      <c r="Y70" s="288">
        <f t="shared" si="55"/>
        <v>0</v>
      </c>
      <c r="Z70" s="288">
        <f t="shared" si="55"/>
        <v>0</v>
      </c>
      <c r="AA70" s="288">
        <f t="shared" si="55"/>
        <v>0</v>
      </c>
      <c r="AB70" s="288">
        <f t="shared" si="55"/>
        <v>0</v>
      </c>
      <c r="AC70" s="288">
        <f t="shared" si="55"/>
        <v>0</v>
      </c>
      <c r="AD70" s="288">
        <f t="shared" si="55"/>
        <v>0</v>
      </c>
      <c r="AE70" s="288">
        <f t="shared" si="55"/>
        <v>0</v>
      </c>
      <c r="AF70" s="288">
        <f t="shared" si="55"/>
        <v>0</v>
      </c>
      <c r="AG70" s="288">
        <f t="shared" si="55"/>
        <v>0</v>
      </c>
      <c r="AH70" s="288">
        <f t="shared" si="55"/>
        <v>0</v>
      </c>
      <c r="AI70" s="288">
        <f t="shared" si="55"/>
        <v>0</v>
      </c>
      <c r="AJ70" s="288">
        <f t="shared" si="55"/>
        <v>0</v>
      </c>
      <c r="AK70" s="322"/>
    </row>
    <row r="71" spans="1:37" hidden="1" outlineLevel="1" x14ac:dyDescent="0.25">
      <c r="A71" s="23" t="str">
        <f>'Пр 1 (произв)'!A71</f>
        <v>1.2.1</v>
      </c>
      <c r="B71" s="118" t="str">
        <f>'Пр 1 (произв)'!B71</f>
        <v>Наименование инвестиционного проекта</v>
      </c>
      <c r="C71" s="23">
        <f>'Пр 1 (произв)'!C71</f>
        <v>0</v>
      </c>
      <c r="D71" s="23">
        <f>'Пр 1 (произв)'!D71</f>
        <v>0</v>
      </c>
      <c r="E71" s="23">
        <f>'Пр 1 (произв)'!E71</f>
        <v>0</v>
      </c>
      <c r="F71" s="23">
        <f>'Пр 1 (произв)'!F71</f>
        <v>0</v>
      </c>
      <c r="G71" s="23">
        <f>'Пр 1 (произв)'!G71</f>
        <v>0</v>
      </c>
      <c r="H71" s="323">
        <f>'Пр 1 (произв)'!H71</f>
        <v>0</v>
      </c>
      <c r="I71" s="323">
        <f>'Пр 1 (произв)'!I71</f>
        <v>0</v>
      </c>
      <c r="J71" s="323">
        <f>'Пр 1 (произв)'!O71</f>
        <v>0</v>
      </c>
      <c r="K71" s="323">
        <f>'Пр 1 (произв)'!Q71</f>
        <v>0</v>
      </c>
      <c r="L71" s="325"/>
      <c r="M71" s="325"/>
      <c r="N71" s="325"/>
      <c r="O71" s="325"/>
      <c r="P71" s="323">
        <f>'Пр 1 (произв)'!R71</f>
        <v>0</v>
      </c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3">
        <f>'Пр 1 (произв)'!AF71</f>
        <v>0</v>
      </c>
      <c r="AD71" s="323">
        <f>'Пр 1 (произв)'!AK71</f>
        <v>0</v>
      </c>
      <c r="AE71" s="323">
        <f>'Пр 1 (произв)'!AP71</f>
        <v>0</v>
      </c>
      <c r="AF71" s="323">
        <f>'Пр 1 (произв)'!AU71</f>
        <v>0</v>
      </c>
      <c r="AG71" s="323">
        <f>'Пр 1 (произв)'!AZ71</f>
        <v>0</v>
      </c>
      <c r="AH71" s="323">
        <f>'Пр 1 (произв)'!BE71</f>
        <v>0</v>
      </c>
      <c r="AI71" s="323">
        <f t="shared" ref="AI71:AI73" si="56">AC71+AE71+AG71</f>
        <v>0</v>
      </c>
      <c r="AJ71" s="323">
        <f t="shared" ref="AJ71:AJ73" si="57">AD71+AF71+AH71</f>
        <v>0</v>
      </c>
      <c r="AK71" s="313"/>
    </row>
    <row r="72" spans="1:37" hidden="1" outlineLevel="1" x14ac:dyDescent="0.25">
      <c r="A72" s="23" t="str">
        <f>'Пр 1 (произв)'!A72</f>
        <v>1.2.1</v>
      </c>
      <c r="B72" s="118" t="str">
        <f>'Пр 1 (произв)'!B72</f>
        <v>Наименование инвестиционного проекта</v>
      </c>
      <c r="C72" s="23">
        <f>'Пр 1 (произв)'!C72</f>
        <v>0</v>
      </c>
      <c r="D72" s="23">
        <f>'Пр 1 (произв)'!D72</f>
        <v>0</v>
      </c>
      <c r="E72" s="23">
        <f>'Пр 1 (произв)'!E72</f>
        <v>0</v>
      </c>
      <c r="F72" s="23">
        <f>'Пр 1 (произв)'!F72</f>
        <v>0</v>
      </c>
      <c r="G72" s="23">
        <f>'Пр 1 (произв)'!G72</f>
        <v>0</v>
      </c>
      <c r="H72" s="323">
        <f>'Пр 1 (произв)'!H72</f>
        <v>0</v>
      </c>
      <c r="I72" s="323">
        <f>'Пр 1 (произв)'!I72</f>
        <v>0</v>
      </c>
      <c r="J72" s="323">
        <f>'Пр 1 (произв)'!O72</f>
        <v>0</v>
      </c>
      <c r="K72" s="323">
        <f>'Пр 1 (произв)'!Q72</f>
        <v>0</v>
      </c>
      <c r="L72" s="325"/>
      <c r="M72" s="325"/>
      <c r="N72" s="325"/>
      <c r="O72" s="325"/>
      <c r="P72" s="323">
        <f>'Пр 1 (произв)'!R72</f>
        <v>0</v>
      </c>
      <c r="Q72" s="325"/>
      <c r="R72" s="325"/>
      <c r="S72" s="325"/>
      <c r="T72" s="325"/>
      <c r="U72" s="325"/>
      <c r="V72" s="325"/>
      <c r="W72" s="325"/>
      <c r="X72" s="325"/>
      <c r="Y72" s="325"/>
      <c r="Z72" s="325"/>
      <c r="AA72" s="325"/>
      <c r="AB72" s="325"/>
      <c r="AC72" s="323">
        <f>'Пр 1 (произв)'!AF72</f>
        <v>0</v>
      </c>
      <c r="AD72" s="323">
        <f>'Пр 1 (произв)'!AK72</f>
        <v>0</v>
      </c>
      <c r="AE72" s="323">
        <f>'Пр 1 (произв)'!AP72</f>
        <v>0</v>
      </c>
      <c r="AF72" s="323">
        <f>'Пр 1 (произв)'!AU72</f>
        <v>0</v>
      </c>
      <c r="AG72" s="323">
        <f>'Пр 1 (произв)'!AZ72</f>
        <v>0</v>
      </c>
      <c r="AH72" s="323">
        <f>'Пр 1 (произв)'!BE72</f>
        <v>0</v>
      </c>
      <c r="AI72" s="323">
        <f t="shared" si="56"/>
        <v>0</v>
      </c>
      <c r="AJ72" s="323">
        <f t="shared" si="57"/>
        <v>0</v>
      </c>
      <c r="AK72" s="313"/>
    </row>
    <row r="73" spans="1:37" hidden="1" outlineLevel="1" x14ac:dyDescent="0.25">
      <c r="A73" s="23" t="str">
        <f>'Пр 1 (произв)'!A73</f>
        <v>...</v>
      </c>
      <c r="B73" s="118" t="str">
        <f>'Пр 1 (произв)'!B73</f>
        <v>...</v>
      </c>
      <c r="C73" s="23">
        <f>'Пр 1 (произв)'!C73</f>
        <v>0</v>
      </c>
      <c r="D73" s="23">
        <f>'Пр 1 (произв)'!D73</f>
        <v>0</v>
      </c>
      <c r="E73" s="23">
        <f>'Пр 1 (произв)'!E73</f>
        <v>0</v>
      </c>
      <c r="F73" s="23">
        <f>'Пр 1 (произв)'!F73</f>
        <v>0</v>
      </c>
      <c r="G73" s="23">
        <f>'Пр 1 (произв)'!G73</f>
        <v>0</v>
      </c>
      <c r="H73" s="323">
        <f>'Пр 1 (произв)'!H73</f>
        <v>0</v>
      </c>
      <c r="I73" s="323">
        <f>'Пр 1 (произв)'!I73</f>
        <v>0</v>
      </c>
      <c r="J73" s="323">
        <f>'Пр 1 (произв)'!O73</f>
        <v>0</v>
      </c>
      <c r="K73" s="323">
        <f>'Пр 1 (произв)'!Q73</f>
        <v>0</v>
      </c>
      <c r="L73" s="325"/>
      <c r="M73" s="325"/>
      <c r="N73" s="325"/>
      <c r="O73" s="325"/>
      <c r="P73" s="323">
        <f>'Пр 1 (произв)'!R73</f>
        <v>0</v>
      </c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3">
        <f>'Пр 1 (произв)'!AF73</f>
        <v>0</v>
      </c>
      <c r="AD73" s="323">
        <f>'Пр 1 (произв)'!AK73</f>
        <v>0</v>
      </c>
      <c r="AE73" s="323">
        <f>'Пр 1 (произв)'!AP73</f>
        <v>0</v>
      </c>
      <c r="AF73" s="323">
        <f>'Пр 1 (произв)'!AU73</f>
        <v>0</v>
      </c>
      <c r="AG73" s="323">
        <f>'Пр 1 (произв)'!AZ73</f>
        <v>0</v>
      </c>
      <c r="AH73" s="323">
        <f>'Пр 1 (произв)'!BE73</f>
        <v>0</v>
      </c>
      <c r="AI73" s="323">
        <f t="shared" si="56"/>
        <v>0</v>
      </c>
      <c r="AJ73" s="323">
        <f t="shared" si="57"/>
        <v>0</v>
      </c>
      <c r="AK73" s="313"/>
    </row>
    <row r="74" spans="1:37" s="316" customFormat="1" collapsed="1" x14ac:dyDescent="0.25">
      <c r="A74" s="314" t="str">
        <f>'Пр 1 (произв)'!A74</f>
        <v>1.2.2</v>
      </c>
      <c r="B74" s="134" t="str">
        <f>'Пр 1 (произв)'!B74</f>
        <v>Реконструкция котельных, всего, в том числе:</v>
      </c>
      <c r="C74" s="314">
        <f>'Пр 1 (произв)'!C74</f>
        <v>0</v>
      </c>
      <c r="D74" s="314">
        <f>'Пр 1 (произв)'!D74</f>
        <v>0</v>
      </c>
      <c r="E74" s="314">
        <f>'Пр 1 (произв)'!E74</f>
        <v>0</v>
      </c>
      <c r="F74" s="314">
        <f>'Пр 1 (произв)'!F74</f>
        <v>0</v>
      </c>
      <c r="G74" s="314">
        <f>'Пр 1 (произв)'!G74</f>
        <v>0</v>
      </c>
      <c r="H74" s="288">
        <f>SUM(H75:H77)</f>
        <v>0</v>
      </c>
      <c r="I74" s="288">
        <f>SUM(I75:I77)</f>
        <v>0</v>
      </c>
      <c r="J74" s="288">
        <f>SUM(J75:J77)</f>
        <v>0</v>
      </c>
      <c r="K74" s="288">
        <f t="shared" ref="K74:X74" si="58">SUM(K75:K77)</f>
        <v>0</v>
      </c>
      <c r="L74" s="288">
        <f t="shared" si="58"/>
        <v>0</v>
      </c>
      <c r="M74" s="288">
        <f t="shared" si="58"/>
        <v>0</v>
      </c>
      <c r="N74" s="288">
        <f t="shared" si="58"/>
        <v>0</v>
      </c>
      <c r="O74" s="288">
        <f t="shared" si="58"/>
        <v>0</v>
      </c>
      <c r="P74" s="288">
        <f t="shared" si="58"/>
        <v>0</v>
      </c>
      <c r="Q74" s="288">
        <f t="shared" si="58"/>
        <v>0</v>
      </c>
      <c r="R74" s="288">
        <f t="shared" si="58"/>
        <v>0</v>
      </c>
      <c r="S74" s="288">
        <f t="shared" si="58"/>
        <v>0</v>
      </c>
      <c r="T74" s="288">
        <f t="shared" si="58"/>
        <v>0</v>
      </c>
      <c r="U74" s="288">
        <f t="shared" si="58"/>
        <v>0</v>
      </c>
      <c r="V74" s="288">
        <f t="shared" si="58"/>
        <v>0</v>
      </c>
      <c r="W74" s="288">
        <f t="shared" si="58"/>
        <v>0</v>
      </c>
      <c r="X74" s="288">
        <f t="shared" si="58"/>
        <v>0</v>
      </c>
      <c r="Y74" s="288">
        <f t="shared" ref="Y74" si="59">SUM(Y75:Y77)</f>
        <v>0</v>
      </c>
      <c r="Z74" s="288">
        <f t="shared" ref="Z74" si="60">SUM(Z75:Z77)</f>
        <v>0</v>
      </c>
      <c r="AA74" s="288">
        <f t="shared" ref="AA74" si="61">SUM(AA75:AA77)</f>
        <v>0</v>
      </c>
      <c r="AB74" s="288">
        <f t="shared" ref="AB74" si="62">SUM(AB75:AB77)</f>
        <v>0</v>
      </c>
      <c r="AC74" s="288">
        <f t="shared" ref="AC74" si="63">SUM(AC75:AC77)</f>
        <v>0</v>
      </c>
      <c r="AD74" s="288">
        <f t="shared" ref="AD74" si="64">SUM(AD75:AD77)</f>
        <v>0</v>
      </c>
      <c r="AE74" s="288">
        <f t="shared" ref="AE74" si="65">SUM(AE75:AE77)</f>
        <v>0</v>
      </c>
      <c r="AF74" s="288">
        <f t="shared" ref="AF74" si="66">SUM(AF75:AF77)</f>
        <v>0</v>
      </c>
      <c r="AG74" s="288">
        <f t="shared" ref="AG74" si="67">SUM(AG75:AG77)</f>
        <v>0</v>
      </c>
      <c r="AH74" s="288">
        <f t="shared" ref="AH74" si="68">SUM(AH75:AH77)</f>
        <v>0</v>
      </c>
      <c r="AI74" s="288">
        <f t="shared" ref="AI74" si="69">SUM(AI75:AI77)</f>
        <v>0</v>
      </c>
      <c r="AJ74" s="288">
        <f t="shared" ref="AJ74" si="70">SUM(AJ75:AJ77)</f>
        <v>0</v>
      </c>
      <c r="AK74" s="322"/>
    </row>
    <row r="75" spans="1:37" hidden="1" outlineLevel="1" x14ac:dyDescent="0.25">
      <c r="A75" s="23" t="str">
        <f>'Пр 1 (произв)'!A75</f>
        <v>1.2.2</v>
      </c>
      <c r="B75" s="118" t="str">
        <f>'Пр 1 (произв)'!B75</f>
        <v>Наименование инвестиционного проекта</v>
      </c>
      <c r="C75" s="23">
        <f>'Пр 1 (произв)'!C75</f>
        <v>0</v>
      </c>
      <c r="D75" s="23">
        <f>'Пр 1 (произв)'!D75</f>
        <v>0</v>
      </c>
      <c r="E75" s="23">
        <f>'Пр 1 (произв)'!E75</f>
        <v>0</v>
      </c>
      <c r="F75" s="23">
        <f>'Пр 1 (произв)'!F75</f>
        <v>0</v>
      </c>
      <c r="G75" s="23">
        <f>'Пр 1 (произв)'!G75</f>
        <v>0</v>
      </c>
      <c r="H75" s="323">
        <f>'Пр 1 (произв)'!H75</f>
        <v>0</v>
      </c>
      <c r="I75" s="323">
        <f>'Пр 1 (произв)'!I75</f>
        <v>0</v>
      </c>
      <c r="J75" s="323">
        <f>'Пр 1 (произв)'!O75</f>
        <v>0</v>
      </c>
      <c r="K75" s="323">
        <f>'Пр 1 (произв)'!Q75</f>
        <v>0</v>
      </c>
      <c r="L75" s="325"/>
      <c r="M75" s="325"/>
      <c r="N75" s="325"/>
      <c r="O75" s="325"/>
      <c r="P75" s="323">
        <f>'Пр 1 (произв)'!R75</f>
        <v>0</v>
      </c>
      <c r="Q75" s="325"/>
      <c r="R75" s="325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3">
        <f>'Пр 1 (произв)'!AF75</f>
        <v>0</v>
      </c>
      <c r="AD75" s="323">
        <f>'Пр 1 (произв)'!AK75</f>
        <v>0</v>
      </c>
      <c r="AE75" s="323">
        <f>'Пр 1 (произв)'!AP75</f>
        <v>0</v>
      </c>
      <c r="AF75" s="323">
        <f>'Пр 1 (произв)'!AU75</f>
        <v>0</v>
      </c>
      <c r="AG75" s="323">
        <f>'Пр 1 (произв)'!AZ75</f>
        <v>0</v>
      </c>
      <c r="AH75" s="323">
        <f>'Пр 1 (произв)'!BE75</f>
        <v>0</v>
      </c>
      <c r="AI75" s="323">
        <f t="shared" ref="AI75:AI77" si="71">AC75+AE75+AG75</f>
        <v>0</v>
      </c>
      <c r="AJ75" s="323">
        <f t="shared" ref="AJ75:AJ77" si="72">AD75+AF75+AH75</f>
        <v>0</v>
      </c>
      <c r="AK75" s="313"/>
    </row>
    <row r="76" spans="1:37" hidden="1" outlineLevel="1" x14ac:dyDescent="0.25">
      <c r="A76" s="23" t="str">
        <f>'Пр 1 (произв)'!A76</f>
        <v>1.2.2</v>
      </c>
      <c r="B76" s="118" t="str">
        <f>'Пр 1 (произв)'!B76</f>
        <v>Наименование инвестиционного проекта</v>
      </c>
      <c r="C76" s="23">
        <f>'Пр 1 (произв)'!C76</f>
        <v>0</v>
      </c>
      <c r="D76" s="23">
        <f>'Пр 1 (произв)'!D76</f>
        <v>0</v>
      </c>
      <c r="E76" s="23">
        <f>'Пр 1 (произв)'!E76</f>
        <v>0</v>
      </c>
      <c r="F76" s="23">
        <f>'Пр 1 (произв)'!F76</f>
        <v>0</v>
      </c>
      <c r="G76" s="23">
        <f>'Пр 1 (произв)'!G76</f>
        <v>0</v>
      </c>
      <c r="H76" s="323">
        <f>'Пр 1 (произв)'!H76</f>
        <v>0</v>
      </c>
      <c r="I76" s="323">
        <f>'Пр 1 (произв)'!I76</f>
        <v>0</v>
      </c>
      <c r="J76" s="323">
        <f>'Пр 1 (произв)'!O76</f>
        <v>0</v>
      </c>
      <c r="K76" s="323">
        <f>'Пр 1 (произв)'!Q76</f>
        <v>0</v>
      </c>
      <c r="L76" s="325"/>
      <c r="M76" s="325"/>
      <c r="N76" s="325"/>
      <c r="O76" s="325"/>
      <c r="P76" s="323">
        <f>'Пр 1 (произв)'!R76</f>
        <v>0</v>
      </c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323">
        <f>'Пр 1 (произв)'!AF76</f>
        <v>0</v>
      </c>
      <c r="AD76" s="323">
        <f>'Пр 1 (произв)'!AK76</f>
        <v>0</v>
      </c>
      <c r="AE76" s="323">
        <f>'Пр 1 (произв)'!AP76</f>
        <v>0</v>
      </c>
      <c r="AF76" s="323">
        <f>'Пр 1 (произв)'!AU76</f>
        <v>0</v>
      </c>
      <c r="AG76" s="323">
        <f>'Пр 1 (произв)'!AZ76</f>
        <v>0</v>
      </c>
      <c r="AH76" s="323">
        <f>'Пр 1 (произв)'!BE76</f>
        <v>0</v>
      </c>
      <c r="AI76" s="323">
        <f t="shared" si="71"/>
        <v>0</v>
      </c>
      <c r="AJ76" s="323">
        <f t="shared" si="72"/>
        <v>0</v>
      </c>
      <c r="AK76" s="313"/>
    </row>
    <row r="77" spans="1:37" hidden="1" outlineLevel="1" x14ac:dyDescent="0.25">
      <c r="A77" s="23" t="str">
        <f>'Пр 1 (произв)'!A77</f>
        <v>...</v>
      </c>
      <c r="B77" s="118" t="str">
        <f>'Пр 1 (произв)'!B77</f>
        <v>...</v>
      </c>
      <c r="C77" s="23">
        <f>'Пр 1 (произв)'!C77</f>
        <v>0</v>
      </c>
      <c r="D77" s="23">
        <f>'Пр 1 (произв)'!D77</f>
        <v>0</v>
      </c>
      <c r="E77" s="23">
        <f>'Пр 1 (произв)'!E77</f>
        <v>0</v>
      </c>
      <c r="F77" s="23">
        <f>'Пр 1 (произв)'!F77</f>
        <v>0</v>
      </c>
      <c r="G77" s="23">
        <f>'Пр 1 (произв)'!G77</f>
        <v>0</v>
      </c>
      <c r="H77" s="323">
        <f>'Пр 1 (произв)'!H77</f>
        <v>0</v>
      </c>
      <c r="I77" s="323">
        <f>'Пр 1 (произв)'!I77</f>
        <v>0</v>
      </c>
      <c r="J77" s="323">
        <f>'Пр 1 (произв)'!O77</f>
        <v>0</v>
      </c>
      <c r="K77" s="323">
        <f>'Пр 1 (произв)'!Q77</f>
        <v>0</v>
      </c>
      <c r="L77" s="325"/>
      <c r="M77" s="325"/>
      <c r="N77" s="325"/>
      <c r="O77" s="325"/>
      <c r="P77" s="323">
        <f>'Пр 1 (произв)'!R77</f>
        <v>0</v>
      </c>
      <c r="Q77" s="325"/>
      <c r="R77" s="325"/>
      <c r="S77" s="325"/>
      <c r="T77" s="325"/>
      <c r="U77" s="325"/>
      <c r="V77" s="325"/>
      <c r="W77" s="325"/>
      <c r="X77" s="325"/>
      <c r="Y77" s="325"/>
      <c r="Z77" s="325"/>
      <c r="AA77" s="325"/>
      <c r="AB77" s="325"/>
      <c r="AC77" s="323">
        <f>'Пр 1 (произв)'!AF77</f>
        <v>0</v>
      </c>
      <c r="AD77" s="323">
        <f>'Пр 1 (произв)'!AK77</f>
        <v>0</v>
      </c>
      <c r="AE77" s="323">
        <f>'Пр 1 (произв)'!AP77</f>
        <v>0</v>
      </c>
      <c r="AF77" s="323">
        <f>'Пр 1 (произв)'!AU77</f>
        <v>0</v>
      </c>
      <c r="AG77" s="323">
        <f>'Пр 1 (произв)'!AZ77</f>
        <v>0</v>
      </c>
      <c r="AH77" s="323">
        <f>'Пр 1 (произв)'!BE77</f>
        <v>0</v>
      </c>
      <c r="AI77" s="323">
        <f t="shared" si="71"/>
        <v>0</v>
      </c>
      <c r="AJ77" s="323">
        <f t="shared" si="72"/>
        <v>0</v>
      </c>
      <c r="AK77" s="313"/>
    </row>
    <row r="78" spans="1:37" s="316" customFormat="1" ht="18" collapsed="1" x14ac:dyDescent="0.25">
      <c r="A78" s="314" t="str">
        <f>'Пр 1 (произв)'!A78</f>
        <v>1.2.3</v>
      </c>
      <c r="B78" s="134" t="str">
        <f>'Пр 1 (произв)'!B78</f>
        <v>Реконструкция тепловых сетей, всего, в том числе:</v>
      </c>
      <c r="C78" s="314">
        <f>'Пр 1 (произв)'!C78</f>
        <v>0</v>
      </c>
      <c r="D78" s="314">
        <f>'Пр 1 (произв)'!D78</f>
        <v>0</v>
      </c>
      <c r="E78" s="314">
        <f>'Пр 1 (произв)'!E78</f>
        <v>0</v>
      </c>
      <c r="F78" s="314">
        <f>'Пр 1 (произв)'!F78</f>
        <v>0</v>
      </c>
      <c r="G78" s="314">
        <f>'Пр 1 (произв)'!G78</f>
        <v>0</v>
      </c>
      <c r="H78" s="288">
        <f>SUM(H79:H81)</f>
        <v>0</v>
      </c>
      <c r="I78" s="288">
        <f>SUM(I79:I81)</f>
        <v>0</v>
      </c>
      <c r="J78" s="288">
        <f>SUM(J79:J81)</f>
        <v>0</v>
      </c>
      <c r="K78" s="288">
        <f t="shared" ref="K78:AJ78" si="73">SUM(K79:K81)</f>
        <v>0</v>
      </c>
      <c r="L78" s="288">
        <f t="shared" si="73"/>
        <v>0</v>
      </c>
      <c r="M78" s="288">
        <f t="shared" si="73"/>
        <v>0</v>
      </c>
      <c r="N78" s="288">
        <f t="shared" si="73"/>
        <v>0</v>
      </c>
      <c r="O78" s="288">
        <f t="shared" si="73"/>
        <v>0</v>
      </c>
      <c r="P78" s="288">
        <f t="shared" si="73"/>
        <v>0</v>
      </c>
      <c r="Q78" s="288">
        <f t="shared" si="73"/>
        <v>0</v>
      </c>
      <c r="R78" s="288">
        <f t="shared" si="73"/>
        <v>0</v>
      </c>
      <c r="S78" s="288">
        <f t="shared" si="73"/>
        <v>0</v>
      </c>
      <c r="T78" s="288">
        <f t="shared" si="73"/>
        <v>0</v>
      </c>
      <c r="U78" s="288">
        <f t="shared" si="73"/>
        <v>0</v>
      </c>
      <c r="V78" s="288">
        <f t="shared" si="73"/>
        <v>0</v>
      </c>
      <c r="W78" s="288">
        <f t="shared" si="73"/>
        <v>0</v>
      </c>
      <c r="X78" s="288">
        <f t="shared" si="73"/>
        <v>0</v>
      </c>
      <c r="Y78" s="288">
        <f t="shared" si="73"/>
        <v>0</v>
      </c>
      <c r="Z78" s="288">
        <f t="shared" si="73"/>
        <v>0</v>
      </c>
      <c r="AA78" s="288">
        <f t="shared" si="73"/>
        <v>0</v>
      </c>
      <c r="AB78" s="288">
        <f t="shared" si="73"/>
        <v>0</v>
      </c>
      <c r="AC78" s="288">
        <f t="shared" si="73"/>
        <v>0</v>
      </c>
      <c r="AD78" s="288">
        <f t="shared" si="73"/>
        <v>0</v>
      </c>
      <c r="AE78" s="288">
        <f t="shared" si="73"/>
        <v>0</v>
      </c>
      <c r="AF78" s="288">
        <f t="shared" si="73"/>
        <v>0</v>
      </c>
      <c r="AG78" s="288">
        <f t="shared" si="73"/>
        <v>0</v>
      </c>
      <c r="AH78" s="288">
        <f t="shared" si="73"/>
        <v>0</v>
      </c>
      <c r="AI78" s="288">
        <f t="shared" si="73"/>
        <v>0</v>
      </c>
      <c r="AJ78" s="288">
        <f t="shared" si="73"/>
        <v>0</v>
      </c>
      <c r="AK78" s="322"/>
    </row>
    <row r="79" spans="1:37" hidden="1" outlineLevel="1" x14ac:dyDescent="0.25">
      <c r="A79" s="23" t="str">
        <f>'Пр 1 (произв)'!A79</f>
        <v>1.2.3</v>
      </c>
      <c r="B79" s="118" t="str">
        <f>'Пр 1 (произв)'!B79</f>
        <v>Наименование инвестиционного проекта</v>
      </c>
      <c r="C79" s="23">
        <f>'Пр 1 (произв)'!C79</f>
        <v>0</v>
      </c>
      <c r="D79" s="23">
        <f>'Пр 1 (произв)'!D79</f>
        <v>0</v>
      </c>
      <c r="E79" s="23">
        <f>'Пр 1 (произв)'!E79</f>
        <v>0</v>
      </c>
      <c r="F79" s="23">
        <f>'Пр 1 (произв)'!F79</f>
        <v>0</v>
      </c>
      <c r="G79" s="23">
        <f>'Пр 1 (произв)'!G79</f>
        <v>0</v>
      </c>
      <c r="H79" s="323">
        <f>'Пр 1 (произв)'!H79</f>
        <v>0</v>
      </c>
      <c r="I79" s="323">
        <f>'Пр 1 (произв)'!I79</f>
        <v>0</v>
      </c>
      <c r="J79" s="323">
        <f>'Пр 1 (произв)'!O79</f>
        <v>0</v>
      </c>
      <c r="K79" s="323">
        <f>'Пр 1 (произв)'!Q79</f>
        <v>0</v>
      </c>
      <c r="L79" s="325"/>
      <c r="M79" s="325"/>
      <c r="N79" s="325"/>
      <c r="O79" s="325"/>
      <c r="P79" s="323">
        <f>'Пр 1 (произв)'!R79</f>
        <v>0</v>
      </c>
      <c r="Q79" s="325"/>
      <c r="R79" s="325"/>
      <c r="S79" s="325"/>
      <c r="T79" s="325"/>
      <c r="U79" s="325"/>
      <c r="V79" s="325"/>
      <c r="W79" s="325"/>
      <c r="X79" s="325"/>
      <c r="Y79" s="325"/>
      <c r="Z79" s="325"/>
      <c r="AA79" s="325"/>
      <c r="AB79" s="325"/>
      <c r="AC79" s="323">
        <f>'Пр 1 (произв)'!AF79</f>
        <v>0</v>
      </c>
      <c r="AD79" s="323">
        <f>'Пр 1 (произв)'!AK79</f>
        <v>0</v>
      </c>
      <c r="AE79" s="323">
        <f>'Пр 1 (произв)'!AP79</f>
        <v>0</v>
      </c>
      <c r="AF79" s="323">
        <f>'Пр 1 (произв)'!AU79</f>
        <v>0</v>
      </c>
      <c r="AG79" s="323">
        <f>'Пр 1 (произв)'!AZ79</f>
        <v>0</v>
      </c>
      <c r="AH79" s="323">
        <f>'Пр 1 (произв)'!BE79</f>
        <v>0</v>
      </c>
      <c r="AI79" s="323">
        <f t="shared" ref="AI79:AI81" si="74">AC79+AE79+AG79</f>
        <v>0</v>
      </c>
      <c r="AJ79" s="323">
        <f t="shared" ref="AJ79:AJ81" si="75">AD79+AF79+AH79</f>
        <v>0</v>
      </c>
      <c r="AK79" s="313"/>
    </row>
    <row r="80" spans="1:37" hidden="1" outlineLevel="1" x14ac:dyDescent="0.25">
      <c r="A80" s="23" t="str">
        <f>'Пр 1 (произв)'!A80</f>
        <v>1.2.3</v>
      </c>
      <c r="B80" s="118" t="str">
        <f>'Пр 1 (произв)'!B80</f>
        <v>Наименование инвестиционного проекта</v>
      </c>
      <c r="C80" s="23">
        <f>'Пр 1 (произв)'!C80</f>
        <v>0</v>
      </c>
      <c r="D80" s="23">
        <f>'Пр 1 (произв)'!D80</f>
        <v>0</v>
      </c>
      <c r="E80" s="23">
        <f>'Пр 1 (произв)'!E80</f>
        <v>0</v>
      </c>
      <c r="F80" s="23">
        <f>'Пр 1 (произв)'!F80</f>
        <v>0</v>
      </c>
      <c r="G80" s="23">
        <f>'Пр 1 (произв)'!G80</f>
        <v>0</v>
      </c>
      <c r="H80" s="323">
        <f>'Пр 1 (произв)'!H80</f>
        <v>0</v>
      </c>
      <c r="I80" s="323">
        <f>'Пр 1 (произв)'!I80</f>
        <v>0</v>
      </c>
      <c r="J80" s="323">
        <f>'Пр 1 (произв)'!O80</f>
        <v>0</v>
      </c>
      <c r="K80" s="323">
        <f>'Пр 1 (произв)'!Q80</f>
        <v>0</v>
      </c>
      <c r="L80" s="325"/>
      <c r="M80" s="325"/>
      <c r="N80" s="325"/>
      <c r="O80" s="325"/>
      <c r="P80" s="323">
        <f>'Пр 1 (произв)'!R80</f>
        <v>0</v>
      </c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3">
        <f>'Пр 1 (произв)'!AF80</f>
        <v>0</v>
      </c>
      <c r="AD80" s="323">
        <f>'Пр 1 (произв)'!AK80</f>
        <v>0</v>
      </c>
      <c r="AE80" s="323">
        <f>'Пр 1 (произв)'!AP80</f>
        <v>0</v>
      </c>
      <c r="AF80" s="323">
        <f>'Пр 1 (произв)'!AU80</f>
        <v>0</v>
      </c>
      <c r="AG80" s="323">
        <f>'Пр 1 (произв)'!AZ80</f>
        <v>0</v>
      </c>
      <c r="AH80" s="323">
        <f>'Пр 1 (произв)'!BE80</f>
        <v>0</v>
      </c>
      <c r="AI80" s="323">
        <f t="shared" si="74"/>
        <v>0</v>
      </c>
      <c r="AJ80" s="323">
        <f t="shared" si="75"/>
        <v>0</v>
      </c>
      <c r="AK80" s="313"/>
    </row>
    <row r="81" spans="1:37" hidden="1" outlineLevel="1" x14ac:dyDescent="0.25">
      <c r="A81" s="23" t="str">
        <f>'Пр 1 (произв)'!A81</f>
        <v>...</v>
      </c>
      <c r="B81" s="118" t="str">
        <f>'Пр 1 (произв)'!B81</f>
        <v>...</v>
      </c>
      <c r="C81" s="23">
        <f>'Пр 1 (произв)'!C81</f>
        <v>0</v>
      </c>
      <c r="D81" s="23">
        <f>'Пр 1 (произв)'!D81</f>
        <v>0</v>
      </c>
      <c r="E81" s="23">
        <f>'Пр 1 (произв)'!E81</f>
        <v>0</v>
      </c>
      <c r="F81" s="23">
        <f>'Пр 1 (произв)'!F81</f>
        <v>0</v>
      </c>
      <c r="G81" s="23">
        <f>'Пр 1 (произв)'!G81</f>
        <v>0</v>
      </c>
      <c r="H81" s="323">
        <f>'Пр 1 (произв)'!H81</f>
        <v>0</v>
      </c>
      <c r="I81" s="323">
        <f>'Пр 1 (произв)'!I81</f>
        <v>0</v>
      </c>
      <c r="J81" s="323">
        <f>'Пр 1 (произв)'!O81</f>
        <v>0</v>
      </c>
      <c r="K81" s="323">
        <f>'Пр 1 (произв)'!Q81</f>
        <v>0</v>
      </c>
      <c r="L81" s="325"/>
      <c r="M81" s="325"/>
      <c r="N81" s="325"/>
      <c r="O81" s="325"/>
      <c r="P81" s="323">
        <f>'Пр 1 (произв)'!R81</f>
        <v>0</v>
      </c>
      <c r="Q81" s="325"/>
      <c r="R81" s="325"/>
      <c r="S81" s="325"/>
      <c r="T81" s="325"/>
      <c r="U81" s="325"/>
      <c r="V81" s="325"/>
      <c r="W81" s="325"/>
      <c r="X81" s="325"/>
      <c r="Y81" s="325"/>
      <c r="Z81" s="325"/>
      <c r="AA81" s="325"/>
      <c r="AB81" s="325"/>
      <c r="AC81" s="323">
        <f>'Пр 1 (произв)'!AF81</f>
        <v>0</v>
      </c>
      <c r="AD81" s="323">
        <f>'Пр 1 (произв)'!AK81</f>
        <v>0</v>
      </c>
      <c r="AE81" s="323">
        <f>'Пр 1 (произв)'!AP81</f>
        <v>0</v>
      </c>
      <c r="AF81" s="323">
        <f>'Пр 1 (произв)'!AU81</f>
        <v>0</v>
      </c>
      <c r="AG81" s="323">
        <f>'Пр 1 (произв)'!AZ81</f>
        <v>0</v>
      </c>
      <c r="AH81" s="323">
        <f>'Пр 1 (произв)'!BE81</f>
        <v>0</v>
      </c>
      <c r="AI81" s="323">
        <f t="shared" si="74"/>
        <v>0</v>
      </c>
      <c r="AJ81" s="323">
        <f t="shared" si="75"/>
        <v>0</v>
      </c>
      <c r="AK81" s="313"/>
    </row>
    <row r="82" spans="1:37" ht="18" collapsed="1" x14ac:dyDescent="0.25">
      <c r="A82" s="23" t="str">
        <f>'Пр 1 (произв)'!A82</f>
        <v>1.2.4</v>
      </c>
      <c r="B82" s="134" t="str">
        <f>'Пр 1 (произв)'!B82</f>
        <v>Реконструкция прочих объектов основных средств, всего, в том числе:</v>
      </c>
      <c r="C82" s="314">
        <f>'Пр 1 (произв)'!C82</f>
        <v>0</v>
      </c>
      <c r="D82" s="314">
        <f>'Пр 1 (произв)'!D82</f>
        <v>0</v>
      </c>
      <c r="E82" s="314">
        <f>'Пр 1 (произв)'!E82</f>
        <v>0</v>
      </c>
      <c r="F82" s="314">
        <f>'Пр 1 (произв)'!F82</f>
        <v>0</v>
      </c>
      <c r="G82" s="314">
        <f>'Пр 1 (произв)'!G82</f>
        <v>0</v>
      </c>
      <c r="H82" s="288">
        <f>SUM(H83:H85)</f>
        <v>0</v>
      </c>
      <c r="I82" s="288">
        <f>SUM(I83:I85)</f>
        <v>0</v>
      </c>
      <c r="J82" s="288">
        <f>SUM(J83:J85)</f>
        <v>0</v>
      </c>
      <c r="K82" s="288">
        <f t="shared" ref="K82:AJ82" si="76">SUM(K83:K85)</f>
        <v>0</v>
      </c>
      <c r="L82" s="288">
        <f t="shared" si="76"/>
        <v>0</v>
      </c>
      <c r="M82" s="288">
        <f t="shared" si="76"/>
        <v>0</v>
      </c>
      <c r="N82" s="288">
        <f t="shared" si="76"/>
        <v>0</v>
      </c>
      <c r="O82" s="288">
        <f t="shared" si="76"/>
        <v>0</v>
      </c>
      <c r="P82" s="288">
        <f t="shared" si="76"/>
        <v>0</v>
      </c>
      <c r="Q82" s="288">
        <f t="shared" si="76"/>
        <v>0</v>
      </c>
      <c r="R82" s="288">
        <f t="shared" si="76"/>
        <v>0</v>
      </c>
      <c r="S82" s="288">
        <f t="shared" si="76"/>
        <v>0</v>
      </c>
      <c r="T82" s="288">
        <f t="shared" si="76"/>
        <v>0</v>
      </c>
      <c r="U82" s="288">
        <f t="shared" si="76"/>
        <v>0</v>
      </c>
      <c r="V82" s="288">
        <f t="shared" si="76"/>
        <v>0</v>
      </c>
      <c r="W82" s="288">
        <f t="shared" si="76"/>
        <v>0</v>
      </c>
      <c r="X82" s="288">
        <f t="shared" si="76"/>
        <v>0</v>
      </c>
      <c r="Y82" s="288">
        <f t="shared" si="76"/>
        <v>0</v>
      </c>
      <c r="Z82" s="288">
        <f t="shared" si="76"/>
        <v>0</v>
      </c>
      <c r="AA82" s="288">
        <f t="shared" si="76"/>
        <v>0</v>
      </c>
      <c r="AB82" s="288">
        <f t="shared" si="76"/>
        <v>0</v>
      </c>
      <c r="AC82" s="288">
        <f t="shared" si="76"/>
        <v>0</v>
      </c>
      <c r="AD82" s="288">
        <f t="shared" si="76"/>
        <v>0</v>
      </c>
      <c r="AE82" s="288">
        <f t="shared" si="76"/>
        <v>0</v>
      </c>
      <c r="AF82" s="288">
        <f t="shared" si="76"/>
        <v>0</v>
      </c>
      <c r="AG82" s="288">
        <f t="shared" si="76"/>
        <v>0</v>
      </c>
      <c r="AH82" s="288">
        <f t="shared" si="76"/>
        <v>0</v>
      </c>
      <c r="AI82" s="288">
        <f t="shared" si="76"/>
        <v>0</v>
      </c>
      <c r="AJ82" s="288">
        <f t="shared" si="76"/>
        <v>0</v>
      </c>
      <c r="AK82" s="313"/>
    </row>
    <row r="83" spans="1:37" hidden="1" outlineLevel="1" x14ac:dyDescent="0.25">
      <c r="A83" s="23" t="str">
        <f>'Пр 1 (произв)'!A83</f>
        <v>1.2.4</v>
      </c>
      <c r="B83" s="118" t="str">
        <f>'Пр 1 (произв)'!B83</f>
        <v>Наименование инвестиционного проекта</v>
      </c>
      <c r="C83" s="23">
        <f>'Пр 1 (произв)'!C83</f>
        <v>0</v>
      </c>
      <c r="D83" s="23">
        <f>'Пр 1 (произв)'!D83</f>
        <v>0</v>
      </c>
      <c r="E83" s="23">
        <f>'Пр 1 (произв)'!E83</f>
        <v>0</v>
      </c>
      <c r="F83" s="23">
        <f>'Пр 1 (произв)'!F83</f>
        <v>0</v>
      </c>
      <c r="G83" s="23">
        <f>'Пр 1 (произв)'!G83</f>
        <v>0</v>
      </c>
      <c r="H83" s="323">
        <f>'Пр 1 (произв)'!H83</f>
        <v>0</v>
      </c>
      <c r="I83" s="323">
        <f>'Пр 1 (произв)'!I83</f>
        <v>0</v>
      </c>
      <c r="J83" s="323">
        <f>'Пр 1 (произв)'!O83</f>
        <v>0</v>
      </c>
      <c r="K83" s="323">
        <f>'Пр 1 (произв)'!Q83</f>
        <v>0</v>
      </c>
      <c r="L83" s="325"/>
      <c r="M83" s="325"/>
      <c r="N83" s="325"/>
      <c r="O83" s="325"/>
      <c r="P83" s="323">
        <f>'Пр 1 (произв)'!R83</f>
        <v>0</v>
      </c>
      <c r="Q83" s="325"/>
      <c r="R83" s="325"/>
      <c r="S83" s="325"/>
      <c r="T83" s="325"/>
      <c r="U83" s="325"/>
      <c r="V83" s="325"/>
      <c r="W83" s="325"/>
      <c r="X83" s="325"/>
      <c r="Y83" s="325"/>
      <c r="Z83" s="325"/>
      <c r="AA83" s="325"/>
      <c r="AB83" s="325"/>
      <c r="AC83" s="323">
        <f>'Пр 1 (произв)'!AF83</f>
        <v>0</v>
      </c>
      <c r="AD83" s="323">
        <f>'Пр 1 (произв)'!AK83</f>
        <v>0</v>
      </c>
      <c r="AE83" s="323">
        <f>'Пр 1 (произв)'!AP83</f>
        <v>0</v>
      </c>
      <c r="AF83" s="323">
        <f>'Пр 1 (произв)'!AU83</f>
        <v>0</v>
      </c>
      <c r="AG83" s="323">
        <f>'Пр 1 (произв)'!AZ83</f>
        <v>0</v>
      </c>
      <c r="AH83" s="323">
        <f>'Пр 1 (произв)'!BE83</f>
        <v>0</v>
      </c>
      <c r="AI83" s="323">
        <f t="shared" ref="AI83:AI85" si="77">AC83+AE83+AG83</f>
        <v>0</v>
      </c>
      <c r="AJ83" s="323">
        <f t="shared" ref="AJ83:AJ85" si="78">AD83+AF83+AH83</f>
        <v>0</v>
      </c>
      <c r="AK83" s="313"/>
    </row>
    <row r="84" spans="1:37" hidden="1" outlineLevel="1" x14ac:dyDescent="0.25">
      <c r="A84" s="23" t="str">
        <f>'Пр 1 (произв)'!A84</f>
        <v>1.2.4</v>
      </c>
      <c r="B84" s="118" t="str">
        <f>'Пр 1 (произв)'!B84</f>
        <v>Наименование инвестиционного проекта</v>
      </c>
      <c r="C84" s="23">
        <f>'Пр 1 (произв)'!C84</f>
        <v>0</v>
      </c>
      <c r="D84" s="23">
        <f>'Пр 1 (произв)'!D84</f>
        <v>0</v>
      </c>
      <c r="E84" s="23">
        <f>'Пр 1 (произв)'!E84</f>
        <v>0</v>
      </c>
      <c r="F84" s="23">
        <f>'Пр 1 (произв)'!F84</f>
        <v>0</v>
      </c>
      <c r="G84" s="23">
        <f>'Пр 1 (произв)'!G84</f>
        <v>0</v>
      </c>
      <c r="H84" s="323">
        <f>'Пр 1 (произв)'!H84</f>
        <v>0</v>
      </c>
      <c r="I84" s="323">
        <f>'Пр 1 (произв)'!I84</f>
        <v>0</v>
      </c>
      <c r="J84" s="323">
        <f>'Пр 1 (произв)'!O84</f>
        <v>0</v>
      </c>
      <c r="K84" s="323">
        <f>'Пр 1 (произв)'!Q84</f>
        <v>0</v>
      </c>
      <c r="L84" s="325"/>
      <c r="M84" s="325"/>
      <c r="N84" s="325"/>
      <c r="O84" s="325"/>
      <c r="P84" s="323">
        <f>'Пр 1 (произв)'!R84</f>
        <v>0</v>
      </c>
      <c r="Q84" s="325"/>
      <c r="R84" s="325"/>
      <c r="S84" s="325"/>
      <c r="T84" s="325"/>
      <c r="U84" s="325"/>
      <c r="V84" s="325"/>
      <c r="W84" s="325"/>
      <c r="X84" s="325"/>
      <c r="Y84" s="325"/>
      <c r="Z84" s="325"/>
      <c r="AA84" s="325"/>
      <c r="AB84" s="325"/>
      <c r="AC84" s="323">
        <f>'Пр 1 (произв)'!AF84</f>
        <v>0</v>
      </c>
      <c r="AD84" s="323">
        <f>'Пр 1 (произв)'!AK84</f>
        <v>0</v>
      </c>
      <c r="AE84" s="323">
        <f>'Пр 1 (произв)'!AP84</f>
        <v>0</v>
      </c>
      <c r="AF84" s="323">
        <f>'Пр 1 (произв)'!AU84</f>
        <v>0</v>
      </c>
      <c r="AG84" s="323">
        <f>'Пр 1 (произв)'!AZ84</f>
        <v>0</v>
      </c>
      <c r="AH84" s="323">
        <f>'Пр 1 (произв)'!BE84</f>
        <v>0</v>
      </c>
      <c r="AI84" s="323">
        <f t="shared" si="77"/>
        <v>0</v>
      </c>
      <c r="AJ84" s="323">
        <f t="shared" si="78"/>
        <v>0</v>
      </c>
      <c r="AK84" s="313"/>
    </row>
    <row r="85" spans="1:37" hidden="1" outlineLevel="1" x14ac:dyDescent="0.25">
      <c r="A85" s="23" t="str">
        <f>'Пр 1 (произв)'!A85</f>
        <v>...</v>
      </c>
      <c r="B85" s="118" t="str">
        <f>'Пр 1 (произв)'!B85</f>
        <v>...</v>
      </c>
      <c r="C85" s="23">
        <f>'Пр 1 (произв)'!C85</f>
        <v>0</v>
      </c>
      <c r="D85" s="23">
        <f>'Пр 1 (произв)'!D85</f>
        <v>0</v>
      </c>
      <c r="E85" s="23">
        <f>'Пр 1 (произв)'!E85</f>
        <v>0</v>
      </c>
      <c r="F85" s="23">
        <f>'Пр 1 (произв)'!F85</f>
        <v>0</v>
      </c>
      <c r="G85" s="23">
        <f>'Пр 1 (произв)'!G85</f>
        <v>0</v>
      </c>
      <c r="H85" s="323">
        <f>'Пр 1 (произв)'!H85</f>
        <v>0</v>
      </c>
      <c r="I85" s="323">
        <f>'Пр 1 (произв)'!I85</f>
        <v>0</v>
      </c>
      <c r="J85" s="323">
        <f>'Пр 1 (произв)'!O85</f>
        <v>0</v>
      </c>
      <c r="K85" s="323">
        <f>'Пр 1 (произв)'!Q85</f>
        <v>0</v>
      </c>
      <c r="L85" s="325"/>
      <c r="M85" s="325"/>
      <c r="N85" s="325"/>
      <c r="O85" s="325"/>
      <c r="P85" s="323">
        <f>'Пр 1 (произв)'!R85</f>
        <v>0</v>
      </c>
      <c r="Q85" s="325"/>
      <c r="R85" s="325"/>
      <c r="S85" s="325"/>
      <c r="T85" s="325"/>
      <c r="U85" s="325"/>
      <c r="V85" s="325"/>
      <c r="W85" s="325"/>
      <c r="X85" s="325"/>
      <c r="Y85" s="325"/>
      <c r="Z85" s="325"/>
      <c r="AA85" s="325"/>
      <c r="AB85" s="325"/>
      <c r="AC85" s="323">
        <f>'Пр 1 (произв)'!AF85</f>
        <v>0</v>
      </c>
      <c r="AD85" s="323">
        <f>'Пр 1 (произв)'!AK85</f>
        <v>0</v>
      </c>
      <c r="AE85" s="323">
        <f>'Пр 1 (произв)'!AP85</f>
        <v>0</v>
      </c>
      <c r="AF85" s="323">
        <f>'Пр 1 (произв)'!AU85</f>
        <v>0</v>
      </c>
      <c r="AG85" s="323">
        <f>'Пр 1 (произв)'!AZ85</f>
        <v>0</v>
      </c>
      <c r="AH85" s="323">
        <f>'Пр 1 (произв)'!BE85</f>
        <v>0</v>
      </c>
      <c r="AI85" s="323">
        <f t="shared" si="77"/>
        <v>0</v>
      </c>
      <c r="AJ85" s="323">
        <f t="shared" si="78"/>
        <v>0</v>
      </c>
      <c r="AK85" s="313"/>
    </row>
    <row r="86" spans="1:37" ht="18" collapsed="1" x14ac:dyDescent="0.25">
      <c r="A86" s="23" t="str">
        <f>'Пр 1 (произв)'!A86</f>
        <v>1.3</v>
      </c>
      <c r="B86" s="130" t="str">
        <f>'Пр 1 (произв)'!B86</f>
        <v>Модернизация, техническое перевооружение, всего, в том числе:</v>
      </c>
      <c r="C86" s="315" t="str">
        <f>'Пр 1 (произв)'!C86</f>
        <v>Г</v>
      </c>
      <c r="D86" s="315"/>
      <c r="E86" s="315"/>
      <c r="F86" s="315"/>
      <c r="G86" s="315"/>
      <c r="H86" s="251">
        <f t="shared" ref="H86:AJ86" si="79">H87+H132+H136+H140</f>
        <v>95.990637808000031</v>
      </c>
      <c r="I86" s="251">
        <f t="shared" si="79"/>
        <v>0</v>
      </c>
      <c r="J86" s="251">
        <f t="shared" si="79"/>
        <v>0</v>
      </c>
      <c r="K86" s="251">
        <f t="shared" si="79"/>
        <v>95.990637808000031</v>
      </c>
      <c r="L86" s="251">
        <f t="shared" si="79"/>
        <v>0</v>
      </c>
      <c r="M86" s="251">
        <f t="shared" si="79"/>
        <v>0</v>
      </c>
      <c r="N86" s="251">
        <f t="shared" si="79"/>
        <v>95.990637808000031</v>
      </c>
      <c r="O86" s="251">
        <f t="shared" si="79"/>
        <v>0</v>
      </c>
      <c r="P86" s="251">
        <f t="shared" si="79"/>
        <v>0</v>
      </c>
      <c r="Q86" s="251">
        <f t="shared" si="79"/>
        <v>0</v>
      </c>
      <c r="R86" s="251">
        <f t="shared" si="79"/>
        <v>0</v>
      </c>
      <c r="S86" s="251">
        <f t="shared" si="79"/>
        <v>0</v>
      </c>
      <c r="T86" s="251">
        <f t="shared" si="79"/>
        <v>0</v>
      </c>
      <c r="U86" s="251">
        <f t="shared" si="79"/>
        <v>0</v>
      </c>
      <c r="V86" s="251">
        <f t="shared" si="79"/>
        <v>0</v>
      </c>
      <c r="W86" s="251">
        <f t="shared" si="79"/>
        <v>0</v>
      </c>
      <c r="X86" s="251">
        <f t="shared" si="79"/>
        <v>0</v>
      </c>
      <c r="Y86" s="251">
        <f t="shared" si="79"/>
        <v>0</v>
      </c>
      <c r="Z86" s="251">
        <f t="shared" si="79"/>
        <v>0</v>
      </c>
      <c r="AA86" s="251">
        <f t="shared" si="79"/>
        <v>0</v>
      </c>
      <c r="AB86" s="251">
        <f t="shared" si="79"/>
        <v>0</v>
      </c>
      <c r="AC86" s="251">
        <f t="shared" si="79"/>
        <v>4.5</v>
      </c>
      <c r="AD86" s="251">
        <f t="shared" si="79"/>
        <v>0</v>
      </c>
      <c r="AE86" s="251">
        <f t="shared" si="79"/>
        <v>57.793140346666668</v>
      </c>
      <c r="AF86" s="251">
        <f t="shared" si="79"/>
        <v>0</v>
      </c>
      <c r="AG86" s="251">
        <f t="shared" si="79"/>
        <v>33.697497461333342</v>
      </c>
      <c r="AH86" s="251">
        <f t="shared" si="79"/>
        <v>0</v>
      </c>
      <c r="AI86" s="251">
        <f t="shared" si="79"/>
        <v>95.990637808000031</v>
      </c>
      <c r="AJ86" s="251">
        <f t="shared" si="79"/>
        <v>0</v>
      </c>
      <c r="AK86" s="313"/>
    </row>
    <row r="87" spans="1:37" ht="27" x14ac:dyDescent="0.25">
      <c r="A87" s="23" t="str">
        <f>'Пр 1 (произв)'!A87</f>
        <v>1.3.1</v>
      </c>
      <c r="B87" s="134" t="str">
        <f>'Пр 1 (произв)'!B87</f>
        <v>Модернизация, техническое перевооружение объектов по производству электрической энергии, всего, в том числе:</v>
      </c>
      <c r="C87" s="314" t="str">
        <f>'Пр 1 (произв)'!C87</f>
        <v>Г</v>
      </c>
      <c r="D87" s="314"/>
      <c r="E87" s="314"/>
      <c r="F87" s="314"/>
      <c r="G87" s="314"/>
      <c r="H87" s="288">
        <f t="shared" ref="H87:AJ87" si="80">SUM(H88:H131)</f>
        <v>95.990637808000031</v>
      </c>
      <c r="I87" s="288">
        <f t="shared" si="80"/>
        <v>0</v>
      </c>
      <c r="J87" s="288">
        <f t="shared" si="80"/>
        <v>0</v>
      </c>
      <c r="K87" s="288">
        <f t="shared" si="80"/>
        <v>95.990637808000031</v>
      </c>
      <c r="L87" s="288">
        <f t="shared" si="80"/>
        <v>0</v>
      </c>
      <c r="M87" s="288">
        <f t="shared" si="80"/>
        <v>0</v>
      </c>
      <c r="N87" s="288">
        <f t="shared" si="80"/>
        <v>95.990637808000031</v>
      </c>
      <c r="O87" s="288">
        <f t="shared" si="80"/>
        <v>0</v>
      </c>
      <c r="P87" s="288">
        <f t="shared" si="80"/>
        <v>0</v>
      </c>
      <c r="Q87" s="288">
        <f t="shared" si="80"/>
        <v>0</v>
      </c>
      <c r="R87" s="288">
        <f t="shared" si="80"/>
        <v>0</v>
      </c>
      <c r="S87" s="288">
        <f t="shared" si="80"/>
        <v>0</v>
      </c>
      <c r="T87" s="288">
        <f t="shared" si="80"/>
        <v>0</v>
      </c>
      <c r="U87" s="288">
        <f t="shared" si="80"/>
        <v>0</v>
      </c>
      <c r="V87" s="288">
        <f t="shared" si="80"/>
        <v>0</v>
      </c>
      <c r="W87" s="288">
        <f t="shared" si="80"/>
        <v>0</v>
      </c>
      <c r="X87" s="288">
        <f t="shared" si="80"/>
        <v>0</v>
      </c>
      <c r="Y87" s="288">
        <f t="shared" si="80"/>
        <v>0</v>
      </c>
      <c r="Z87" s="288">
        <f t="shared" si="80"/>
        <v>0</v>
      </c>
      <c r="AA87" s="288">
        <f t="shared" si="80"/>
        <v>0</v>
      </c>
      <c r="AB87" s="288">
        <f t="shared" si="80"/>
        <v>0</v>
      </c>
      <c r="AC87" s="288">
        <f t="shared" si="80"/>
        <v>4.5</v>
      </c>
      <c r="AD87" s="288">
        <f t="shared" si="80"/>
        <v>0</v>
      </c>
      <c r="AE87" s="288">
        <f t="shared" si="80"/>
        <v>57.793140346666668</v>
      </c>
      <c r="AF87" s="288">
        <f t="shared" si="80"/>
        <v>0</v>
      </c>
      <c r="AG87" s="288">
        <f t="shared" si="80"/>
        <v>33.697497461333342</v>
      </c>
      <c r="AH87" s="288">
        <f t="shared" si="80"/>
        <v>0</v>
      </c>
      <c r="AI87" s="288">
        <f t="shared" si="80"/>
        <v>95.990637808000031</v>
      </c>
      <c r="AJ87" s="288">
        <f t="shared" si="80"/>
        <v>0</v>
      </c>
      <c r="AK87" s="313"/>
    </row>
    <row r="88" spans="1:37" ht="18" x14ac:dyDescent="0.25">
      <c r="A88" s="23" t="str">
        <f>'Пр 1 (произв)'!A88</f>
        <v>1.3.1.1</v>
      </c>
      <c r="B88" s="118" t="str">
        <f>'Пр 1 (произв)'!B88</f>
        <v>Установка Li-ion источника бесперебойного питания в д. Снопа</v>
      </c>
      <c r="C88" s="23" t="str">
        <f>'Пр 1 (произв)'!C88</f>
        <v>K_ЗР.1</v>
      </c>
      <c r="D88" s="23" t="str">
        <f>'Пр 1 (произв)'!D88</f>
        <v>Н</v>
      </c>
      <c r="E88" s="23">
        <f>'Пр 1 (произв)'!E88</f>
        <v>2020</v>
      </c>
      <c r="F88" s="23">
        <f>'Пр 1 (произв)'!F88</f>
        <v>2021</v>
      </c>
      <c r="G88" s="23">
        <f>'Пр 1 (произв)'!G88</f>
        <v>0</v>
      </c>
      <c r="H88" s="323">
        <f>'Пр 1 (произв)'!H88</f>
        <v>2.7585375999999995</v>
      </c>
      <c r="I88" s="323">
        <f>'Пр 1 (произв)'!K88</f>
        <v>0</v>
      </c>
      <c r="J88" s="323">
        <f>'Пр 1 (произв)'!O88</f>
        <v>0</v>
      </c>
      <c r="K88" s="323">
        <f>'Пр 1 (произв)'!Q88</f>
        <v>2.7585375999999995</v>
      </c>
      <c r="L88" s="325"/>
      <c r="M88" s="325"/>
      <c r="N88" s="323">
        <f>K88</f>
        <v>2.7585375999999995</v>
      </c>
      <c r="O88" s="325"/>
      <c r="P88" s="323">
        <f>'Пр 1 (произв)'!R88</f>
        <v>0</v>
      </c>
      <c r="Q88" s="326"/>
      <c r="R88" s="325"/>
      <c r="S88" s="325"/>
      <c r="T88" s="325"/>
      <c r="U88" s="325"/>
      <c r="V88" s="325"/>
      <c r="W88" s="325"/>
      <c r="X88" s="325"/>
      <c r="Y88" s="325"/>
      <c r="Z88" s="325"/>
      <c r="AA88" s="325"/>
      <c r="AB88" s="325"/>
      <c r="AC88" s="323">
        <f>'Пр 1 (произв)'!AF88</f>
        <v>0.5</v>
      </c>
      <c r="AD88" s="323">
        <f>'Пр 1 (произв)'!AK88</f>
        <v>0</v>
      </c>
      <c r="AE88" s="323">
        <f>'Пр 1 (произв)'!AP88</f>
        <v>2.2585375999999995</v>
      </c>
      <c r="AF88" s="323">
        <f>'Пр 1 (произв)'!AU88</f>
        <v>0</v>
      </c>
      <c r="AG88" s="323">
        <f>'Пр 1 (произв)'!AZ88</f>
        <v>0</v>
      </c>
      <c r="AH88" s="323">
        <f>'Пр 1 (произв)'!BE88</f>
        <v>0</v>
      </c>
      <c r="AI88" s="323">
        <f t="shared" ref="AI88" si="81">AC88+AE88+AG88</f>
        <v>2.7585375999999995</v>
      </c>
      <c r="AJ88" s="323">
        <f t="shared" ref="AJ88" si="82">AD88+AF88+AH88</f>
        <v>0</v>
      </c>
      <c r="AK88" s="313"/>
    </row>
    <row r="89" spans="1:37" ht="18" x14ac:dyDescent="0.25">
      <c r="A89" s="23" t="str">
        <f>'Пр 1 (произв)'!A89</f>
        <v>1.3.1.2</v>
      </c>
      <c r="B89" s="118" t="str">
        <f>'Пр 1 (произв)'!B89</f>
        <v>Установка Li-ion источника бесперебойного питания в д. Вижас</v>
      </c>
      <c r="C89" s="23" t="str">
        <f>'Пр 1 (произв)'!C89</f>
        <v>K_ЗР.2</v>
      </c>
      <c r="D89" s="23" t="str">
        <f>'Пр 1 (произв)'!D89</f>
        <v>Н</v>
      </c>
      <c r="E89" s="23">
        <f>'Пр 1 (произв)'!E89</f>
        <v>2020</v>
      </c>
      <c r="F89" s="23">
        <f>'Пр 1 (произв)'!F89</f>
        <v>2021</v>
      </c>
      <c r="G89" s="23">
        <f>'Пр 1 (произв)'!G89</f>
        <v>0</v>
      </c>
      <c r="H89" s="323">
        <f>'Пр 1 (произв)'!H89</f>
        <v>2.7585375999999995</v>
      </c>
      <c r="I89" s="323">
        <f>'Пр 1 (произв)'!K89</f>
        <v>0</v>
      </c>
      <c r="J89" s="323">
        <f>'Пр 1 (произв)'!O89</f>
        <v>0</v>
      </c>
      <c r="K89" s="323">
        <f>'Пр 1 (произв)'!Q89</f>
        <v>2.7585375999999995</v>
      </c>
      <c r="L89" s="325"/>
      <c r="M89" s="325"/>
      <c r="N89" s="323">
        <f t="shared" ref="N89:N97" si="83">K89</f>
        <v>2.7585375999999995</v>
      </c>
      <c r="O89" s="325"/>
      <c r="P89" s="323">
        <f>'Пр 1 (произв)'!R89</f>
        <v>0</v>
      </c>
      <c r="Q89" s="326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3">
        <f>'Пр 1 (произв)'!AF89</f>
        <v>0.5</v>
      </c>
      <c r="AD89" s="323">
        <f>'Пр 1 (произв)'!AK89</f>
        <v>0</v>
      </c>
      <c r="AE89" s="323">
        <f>'Пр 1 (произв)'!AP89</f>
        <v>2.2585375999999995</v>
      </c>
      <c r="AF89" s="323">
        <f>'Пр 1 (произв)'!AU89</f>
        <v>0</v>
      </c>
      <c r="AG89" s="323">
        <f>'Пр 1 (произв)'!AZ89</f>
        <v>0</v>
      </c>
      <c r="AH89" s="323">
        <f>'Пр 1 (произв)'!BE89</f>
        <v>0</v>
      </c>
      <c r="AI89" s="323">
        <f t="shared" ref="AI89:AI97" si="84">AC89+AE89+AG89</f>
        <v>2.7585375999999995</v>
      </c>
      <c r="AJ89" s="323">
        <f t="shared" ref="AJ89:AJ97" si="85">AD89+AF89+AH89</f>
        <v>0</v>
      </c>
      <c r="AK89" s="313"/>
    </row>
    <row r="90" spans="1:37" ht="18" x14ac:dyDescent="0.25">
      <c r="A90" s="23" t="str">
        <f>'Пр 1 (произв)'!A90</f>
        <v>1.3.1.3</v>
      </c>
      <c r="B90" s="118" t="str">
        <f>'Пр 1 (произв)'!B90</f>
        <v>Установка Li-ion источника бесперебойного питания в д. Чижа</v>
      </c>
      <c r="C90" s="23" t="str">
        <f>'Пр 1 (произв)'!C90</f>
        <v>K_ЗР.3</v>
      </c>
      <c r="D90" s="23" t="str">
        <f>'Пр 1 (произв)'!D90</f>
        <v>Н</v>
      </c>
      <c r="E90" s="23">
        <f>'Пр 1 (произв)'!E90</f>
        <v>2020</v>
      </c>
      <c r="F90" s="23">
        <f>'Пр 1 (произв)'!F90</f>
        <v>2021</v>
      </c>
      <c r="G90" s="23">
        <f>'Пр 1 (произв)'!G90</f>
        <v>0</v>
      </c>
      <c r="H90" s="323">
        <f>'Пр 1 (произв)'!H90</f>
        <v>2.7474283199999996</v>
      </c>
      <c r="I90" s="323">
        <f>'Пр 1 (произв)'!K90</f>
        <v>0</v>
      </c>
      <c r="J90" s="323">
        <f>'Пр 1 (произв)'!O90</f>
        <v>0</v>
      </c>
      <c r="K90" s="323">
        <f>'Пр 1 (произв)'!Q90</f>
        <v>2.7474283199999996</v>
      </c>
      <c r="L90" s="325"/>
      <c r="M90" s="325"/>
      <c r="N90" s="323">
        <f t="shared" si="83"/>
        <v>2.7474283199999996</v>
      </c>
      <c r="O90" s="325"/>
      <c r="P90" s="323">
        <f>'Пр 1 (произв)'!R90</f>
        <v>0</v>
      </c>
      <c r="Q90" s="326"/>
      <c r="R90" s="325"/>
      <c r="S90" s="325"/>
      <c r="T90" s="325"/>
      <c r="U90" s="325"/>
      <c r="V90" s="325"/>
      <c r="W90" s="325"/>
      <c r="X90" s="325"/>
      <c r="Y90" s="325"/>
      <c r="Z90" s="325"/>
      <c r="AA90" s="325"/>
      <c r="AB90" s="325"/>
      <c r="AC90" s="323">
        <f>'Пр 1 (произв)'!AF90</f>
        <v>0.5</v>
      </c>
      <c r="AD90" s="323">
        <f>'Пр 1 (произв)'!AK90</f>
        <v>0</v>
      </c>
      <c r="AE90" s="323">
        <f>'Пр 1 (произв)'!AP90</f>
        <v>2.2474283199999996</v>
      </c>
      <c r="AF90" s="323">
        <f>'Пр 1 (произв)'!AU90</f>
        <v>0</v>
      </c>
      <c r="AG90" s="323">
        <f>'Пр 1 (произв)'!AZ90</f>
        <v>0</v>
      </c>
      <c r="AH90" s="323">
        <f>'Пр 1 (произв)'!BE90</f>
        <v>0</v>
      </c>
      <c r="AI90" s="323">
        <f t="shared" si="84"/>
        <v>2.7474283199999996</v>
      </c>
      <c r="AJ90" s="323">
        <f t="shared" si="85"/>
        <v>0</v>
      </c>
      <c r="AK90" s="313"/>
    </row>
    <row r="91" spans="1:37" ht="18" x14ac:dyDescent="0.25">
      <c r="A91" s="23" t="str">
        <f>'Пр 1 (произв)'!A91</f>
        <v>1.3.1.4</v>
      </c>
      <c r="B91" s="118" t="str">
        <f>'Пр 1 (произв)'!B91</f>
        <v>Установка Li-ion источника бесперебойного питания в д. Волонга</v>
      </c>
      <c r="C91" s="23" t="str">
        <f>'Пр 1 (произв)'!C91</f>
        <v>K_ЗР.4</v>
      </c>
      <c r="D91" s="23" t="str">
        <f>'Пр 1 (произв)'!D91</f>
        <v>Н</v>
      </c>
      <c r="E91" s="23">
        <f>'Пр 1 (произв)'!E91</f>
        <v>2020</v>
      </c>
      <c r="F91" s="23">
        <f>'Пр 1 (произв)'!F91</f>
        <v>2021</v>
      </c>
      <c r="G91" s="23">
        <f>'Пр 1 (произв)'!G91</f>
        <v>0</v>
      </c>
      <c r="H91" s="323">
        <f>'Пр 1 (произв)'!H91</f>
        <v>2.7585375999999995</v>
      </c>
      <c r="I91" s="323">
        <f>'Пр 1 (произв)'!K91</f>
        <v>0</v>
      </c>
      <c r="J91" s="323">
        <f>'Пр 1 (произв)'!O91</f>
        <v>0</v>
      </c>
      <c r="K91" s="323">
        <f>'Пр 1 (произв)'!Q91</f>
        <v>2.7585375999999995</v>
      </c>
      <c r="L91" s="325"/>
      <c r="M91" s="325"/>
      <c r="N91" s="323">
        <f t="shared" si="83"/>
        <v>2.7585375999999995</v>
      </c>
      <c r="O91" s="325"/>
      <c r="P91" s="323">
        <f>'Пр 1 (произв)'!R91</f>
        <v>0</v>
      </c>
      <c r="Q91" s="326"/>
      <c r="R91" s="325"/>
      <c r="S91" s="325"/>
      <c r="T91" s="325"/>
      <c r="U91" s="325"/>
      <c r="V91" s="325"/>
      <c r="W91" s="325"/>
      <c r="X91" s="325"/>
      <c r="Y91" s="325"/>
      <c r="Z91" s="325"/>
      <c r="AA91" s="325"/>
      <c r="AB91" s="325"/>
      <c r="AC91" s="323">
        <f>'Пр 1 (произв)'!AF91</f>
        <v>0.5</v>
      </c>
      <c r="AD91" s="323">
        <f>'Пр 1 (произв)'!AK91</f>
        <v>0</v>
      </c>
      <c r="AE91" s="323">
        <f>'Пр 1 (произв)'!AP91</f>
        <v>2.2585375999999995</v>
      </c>
      <c r="AF91" s="323">
        <f>'Пр 1 (произв)'!AU91</f>
        <v>0</v>
      </c>
      <c r="AG91" s="323">
        <f>'Пр 1 (произв)'!AZ91</f>
        <v>0</v>
      </c>
      <c r="AH91" s="323">
        <f>'Пр 1 (произв)'!BE91</f>
        <v>0</v>
      </c>
      <c r="AI91" s="323">
        <f t="shared" si="84"/>
        <v>2.7585375999999995</v>
      </c>
      <c r="AJ91" s="323">
        <f t="shared" si="85"/>
        <v>0</v>
      </c>
      <c r="AK91" s="313"/>
    </row>
    <row r="92" spans="1:37" ht="18" x14ac:dyDescent="0.25">
      <c r="A92" s="23" t="str">
        <f>'Пр 1 (произв)'!A92</f>
        <v>1.3.1.5</v>
      </c>
      <c r="B92" s="118" t="str">
        <f>'Пр 1 (произв)'!B92</f>
        <v>Установка Li-ion источника бесперебойного питания в д. Кия</v>
      </c>
      <c r="C92" s="23" t="str">
        <f>'Пр 1 (произв)'!C92</f>
        <v>K_ЗР.5</v>
      </c>
      <c r="D92" s="23" t="str">
        <f>'Пр 1 (произв)'!D92</f>
        <v>Н</v>
      </c>
      <c r="E92" s="23">
        <f>'Пр 1 (произв)'!E92</f>
        <v>2020</v>
      </c>
      <c r="F92" s="23">
        <f>'Пр 1 (произв)'!F92</f>
        <v>2021</v>
      </c>
      <c r="G92" s="23">
        <f>'Пр 1 (произв)'!G92</f>
        <v>0</v>
      </c>
      <c r="H92" s="323">
        <f>'Пр 1 (произв)'!H92</f>
        <v>2.7474283199999996</v>
      </c>
      <c r="I92" s="323">
        <f>'Пр 1 (произв)'!K92</f>
        <v>0</v>
      </c>
      <c r="J92" s="323">
        <f>'Пр 1 (произв)'!O92</f>
        <v>0</v>
      </c>
      <c r="K92" s="323">
        <f>'Пр 1 (произв)'!Q92</f>
        <v>2.7474283199999996</v>
      </c>
      <c r="L92" s="325"/>
      <c r="M92" s="325"/>
      <c r="N92" s="323">
        <f t="shared" si="83"/>
        <v>2.7474283199999996</v>
      </c>
      <c r="O92" s="325"/>
      <c r="P92" s="323">
        <f>'Пр 1 (произв)'!R92</f>
        <v>0</v>
      </c>
      <c r="Q92" s="326"/>
      <c r="R92" s="325"/>
      <c r="S92" s="325"/>
      <c r="T92" s="325"/>
      <c r="U92" s="325"/>
      <c r="V92" s="325"/>
      <c r="W92" s="325"/>
      <c r="X92" s="325"/>
      <c r="Y92" s="325"/>
      <c r="Z92" s="325"/>
      <c r="AA92" s="325"/>
      <c r="AB92" s="325"/>
      <c r="AC92" s="323">
        <f>'Пр 1 (произв)'!AF92</f>
        <v>0.5</v>
      </c>
      <c r="AD92" s="323">
        <f>'Пр 1 (произв)'!AK92</f>
        <v>0</v>
      </c>
      <c r="AE92" s="323">
        <f>'Пр 1 (произв)'!AP92</f>
        <v>2.2474283199999996</v>
      </c>
      <c r="AF92" s="323">
        <f>'Пр 1 (произв)'!AU92</f>
        <v>0</v>
      </c>
      <c r="AG92" s="323">
        <f>'Пр 1 (произв)'!AZ92</f>
        <v>0</v>
      </c>
      <c r="AH92" s="323">
        <f>'Пр 1 (произв)'!BE92</f>
        <v>0</v>
      </c>
      <c r="AI92" s="323">
        <f t="shared" si="84"/>
        <v>2.7474283199999996</v>
      </c>
      <c r="AJ92" s="323">
        <f t="shared" si="85"/>
        <v>0</v>
      </c>
      <c r="AK92" s="313"/>
    </row>
    <row r="93" spans="1:37" ht="18" x14ac:dyDescent="0.25">
      <c r="A93" s="23" t="str">
        <f>'Пр 1 (произв)'!A93</f>
        <v>1.3.1.6</v>
      </c>
      <c r="B93" s="118" t="str">
        <f>'Пр 1 (произв)'!B93</f>
        <v>Установка Li-ion источника бесперебойного питания в д. Куя</v>
      </c>
      <c r="C93" s="23" t="str">
        <f>'Пр 1 (произв)'!C93</f>
        <v>K_ЗР.6</v>
      </c>
      <c r="D93" s="23" t="str">
        <f>'Пр 1 (произв)'!D93</f>
        <v>Н</v>
      </c>
      <c r="E93" s="23">
        <f>'Пр 1 (произв)'!E93</f>
        <v>2020</v>
      </c>
      <c r="F93" s="23">
        <f>'Пр 1 (произв)'!F93</f>
        <v>2021</v>
      </c>
      <c r="G93" s="23">
        <f>'Пр 1 (произв)'!G93</f>
        <v>0</v>
      </c>
      <c r="H93" s="323">
        <f>'Пр 1 (произв)'!H93</f>
        <v>2.7440701600000001</v>
      </c>
      <c r="I93" s="323">
        <f>'Пр 1 (произв)'!K93</f>
        <v>0</v>
      </c>
      <c r="J93" s="323">
        <f>'Пр 1 (произв)'!O93</f>
        <v>0</v>
      </c>
      <c r="K93" s="323">
        <f>'Пр 1 (произв)'!Q93</f>
        <v>2.7440701600000001</v>
      </c>
      <c r="L93" s="325"/>
      <c r="M93" s="325"/>
      <c r="N93" s="323">
        <f t="shared" si="83"/>
        <v>2.7440701600000001</v>
      </c>
      <c r="O93" s="325"/>
      <c r="P93" s="323">
        <f>'Пр 1 (произв)'!R93</f>
        <v>0</v>
      </c>
      <c r="Q93" s="326"/>
      <c r="R93" s="325"/>
      <c r="S93" s="325"/>
      <c r="T93" s="325"/>
      <c r="U93" s="325"/>
      <c r="V93" s="325"/>
      <c r="W93" s="325"/>
      <c r="X93" s="325"/>
      <c r="Y93" s="325"/>
      <c r="Z93" s="325"/>
      <c r="AA93" s="325"/>
      <c r="AB93" s="325"/>
      <c r="AC93" s="323">
        <f>'Пр 1 (произв)'!AF93</f>
        <v>0.5</v>
      </c>
      <c r="AD93" s="323">
        <f>'Пр 1 (произв)'!AK93</f>
        <v>0</v>
      </c>
      <c r="AE93" s="323">
        <f>'Пр 1 (произв)'!AP93</f>
        <v>2.2440701600000001</v>
      </c>
      <c r="AF93" s="323">
        <f>'Пр 1 (произв)'!AU93</f>
        <v>0</v>
      </c>
      <c r="AG93" s="323">
        <f>'Пр 1 (произв)'!AZ93</f>
        <v>0</v>
      </c>
      <c r="AH93" s="323">
        <f>'Пр 1 (произв)'!BE93</f>
        <v>0</v>
      </c>
      <c r="AI93" s="323">
        <f t="shared" si="84"/>
        <v>2.7440701600000001</v>
      </c>
      <c r="AJ93" s="323">
        <f t="shared" si="85"/>
        <v>0</v>
      </c>
      <c r="AK93" s="313"/>
    </row>
    <row r="94" spans="1:37" ht="18" x14ac:dyDescent="0.25">
      <c r="A94" s="23" t="str">
        <f>'Пр 1 (произв)'!A94</f>
        <v>1.3.1.7</v>
      </c>
      <c r="B94" s="118" t="str">
        <f>'Пр 1 (произв)'!B94</f>
        <v>Установка Li-ion источника бесперебойного питания в д. Пылемец</v>
      </c>
      <c r="C94" s="23" t="str">
        <f>'Пр 1 (произв)'!C94</f>
        <v>K_ЗР.7</v>
      </c>
      <c r="D94" s="23" t="str">
        <f>'Пр 1 (произв)'!D94</f>
        <v>Н</v>
      </c>
      <c r="E94" s="23">
        <f>'Пр 1 (произв)'!E94</f>
        <v>2020</v>
      </c>
      <c r="F94" s="23">
        <f>'Пр 1 (произв)'!F94</f>
        <v>2021</v>
      </c>
      <c r="G94" s="23">
        <f>'Пр 1 (произв)'!G94</f>
        <v>0</v>
      </c>
      <c r="H94" s="323">
        <f>'Пр 1 (произв)'!H94</f>
        <v>2.7440701600000001</v>
      </c>
      <c r="I94" s="323">
        <f>'Пр 1 (произв)'!K94</f>
        <v>0</v>
      </c>
      <c r="J94" s="323">
        <f>'Пр 1 (произв)'!O94</f>
        <v>0</v>
      </c>
      <c r="K94" s="323">
        <f>'Пр 1 (произв)'!Q94</f>
        <v>2.7440701600000001</v>
      </c>
      <c r="L94" s="325"/>
      <c r="M94" s="325"/>
      <c r="N94" s="323">
        <f t="shared" si="83"/>
        <v>2.7440701600000001</v>
      </c>
      <c r="O94" s="325"/>
      <c r="P94" s="323">
        <f>'Пр 1 (произв)'!R94</f>
        <v>0</v>
      </c>
      <c r="Q94" s="326"/>
      <c r="R94" s="325"/>
      <c r="S94" s="325"/>
      <c r="T94" s="325"/>
      <c r="U94" s="325"/>
      <c r="V94" s="325"/>
      <c r="W94" s="325"/>
      <c r="X94" s="325"/>
      <c r="Y94" s="325"/>
      <c r="Z94" s="325"/>
      <c r="AA94" s="325"/>
      <c r="AB94" s="325"/>
      <c r="AC94" s="323">
        <f>'Пр 1 (произв)'!AF94</f>
        <v>0.5</v>
      </c>
      <c r="AD94" s="323">
        <f>'Пр 1 (произв)'!AK94</f>
        <v>0</v>
      </c>
      <c r="AE94" s="323">
        <f>'Пр 1 (произв)'!AP94</f>
        <v>2.2440701600000001</v>
      </c>
      <c r="AF94" s="323">
        <f>'Пр 1 (произв)'!AU94</f>
        <v>0</v>
      </c>
      <c r="AG94" s="323">
        <f>'Пр 1 (произв)'!AZ94</f>
        <v>0</v>
      </c>
      <c r="AH94" s="323">
        <f>'Пр 1 (произв)'!BE94</f>
        <v>0</v>
      </c>
      <c r="AI94" s="323">
        <f t="shared" si="84"/>
        <v>2.7440701600000001</v>
      </c>
      <c r="AJ94" s="323">
        <f t="shared" si="85"/>
        <v>0</v>
      </c>
      <c r="AK94" s="313"/>
    </row>
    <row r="95" spans="1:37" ht="18" x14ac:dyDescent="0.25">
      <c r="A95" s="23" t="str">
        <f>'Пр 1 (произв)'!A95</f>
        <v>1.3.1.8</v>
      </c>
      <c r="B95" s="118" t="str">
        <f>'Пр 1 (произв)'!B95</f>
        <v>Установка Li-ion источника бесперебойного питания в д. Тошвиска</v>
      </c>
      <c r="C95" s="23" t="str">
        <f>'Пр 1 (произв)'!C95</f>
        <v>K_ЗР.8</v>
      </c>
      <c r="D95" s="23" t="str">
        <f>'Пр 1 (произв)'!D95</f>
        <v>Н</v>
      </c>
      <c r="E95" s="23">
        <f>'Пр 1 (произв)'!E95</f>
        <v>2020</v>
      </c>
      <c r="F95" s="23">
        <f>'Пр 1 (произв)'!F95</f>
        <v>2021</v>
      </c>
      <c r="G95" s="23">
        <f>'Пр 1 (произв)'!G95</f>
        <v>0</v>
      </c>
      <c r="H95" s="323">
        <f>'Пр 1 (произв)'!H95</f>
        <v>2.7440701600000001</v>
      </c>
      <c r="I95" s="323">
        <f>'Пр 1 (произв)'!K95</f>
        <v>0</v>
      </c>
      <c r="J95" s="323">
        <f>'Пр 1 (произв)'!O95</f>
        <v>0</v>
      </c>
      <c r="K95" s="323">
        <f>'Пр 1 (произв)'!Q95</f>
        <v>2.7440701600000001</v>
      </c>
      <c r="L95" s="325"/>
      <c r="M95" s="325"/>
      <c r="N95" s="323">
        <f t="shared" si="83"/>
        <v>2.7440701600000001</v>
      </c>
      <c r="O95" s="325"/>
      <c r="P95" s="323">
        <f>'Пр 1 (произв)'!R95</f>
        <v>0</v>
      </c>
      <c r="Q95" s="326"/>
      <c r="R95" s="325"/>
      <c r="S95" s="325"/>
      <c r="T95" s="325"/>
      <c r="U95" s="325"/>
      <c r="V95" s="325"/>
      <c r="W95" s="325"/>
      <c r="X95" s="325"/>
      <c r="Y95" s="325"/>
      <c r="Z95" s="325"/>
      <c r="AA95" s="325"/>
      <c r="AB95" s="325"/>
      <c r="AC95" s="323">
        <f>'Пр 1 (произв)'!AF95</f>
        <v>0.5</v>
      </c>
      <c r="AD95" s="323">
        <f>'Пр 1 (произв)'!AK95</f>
        <v>0</v>
      </c>
      <c r="AE95" s="323">
        <f>'Пр 1 (произв)'!AP95</f>
        <v>2.2440701600000001</v>
      </c>
      <c r="AF95" s="323">
        <f>'Пр 1 (произв)'!AU95</f>
        <v>0</v>
      </c>
      <c r="AG95" s="323">
        <f>'Пр 1 (произв)'!AZ95</f>
        <v>0</v>
      </c>
      <c r="AH95" s="323">
        <f>'Пр 1 (произв)'!BE95</f>
        <v>0</v>
      </c>
      <c r="AI95" s="323">
        <f t="shared" si="84"/>
        <v>2.7440701600000001</v>
      </c>
      <c r="AJ95" s="323">
        <f t="shared" si="85"/>
        <v>0</v>
      </c>
      <c r="AK95" s="313"/>
    </row>
    <row r="96" spans="1:37" ht="18" x14ac:dyDescent="0.25">
      <c r="A96" s="23" t="str">
        <f>'Пр 1 (произв)'!A96</f>
        <v>1.3.1.9</v>
      </c>
      <c r="B96" s="118" t="str">
        <f>'Пр 1 (произв)'!B96</f>
        <v>Установка Li-ion источника бесперебойного питания в д. Щелино</v>
      </c>
      <c r="C96" s="23" t="str">
        <f>'Пр 1 (произв)'!C96</f>
        <v>K_ЗР.9</v>
      </c>
      <c r="D96" s="23" t="str">
        <f>'Пр 1 (произв)'!D96</f>
        <v>Н</v>
      </c>
      <c r="E96" s="23">
        <f>'Пр 1 (произв)'!E96</f>
        <v>2020</v>
      </c>
      <c r="F96" s="23">
        <f>'Пр 1 (произв)'!F96</f>
        <v>2021</v>
      </c>
      <c r="G96" s="23">
        <f>'Пр 1 (произв)'!G96</f>
        <v>0</v>
      </c>
      <c r="H96" s="323">
        <f>'Пр 1 (произв)'!H96</f>
        <v>2.7440701600000001</v>
      </c>
      <c r="I96" s="323">
        <f>'Пр 1 (произв)'!K96</f>
        <v>0</v>
      </c>
      <c r="J96" s="323">
        <f>'Пр 1 (произв)'!O96</f>
        <v>0</v>
      </c>
      <c r="K96" s="323">
        <f>'Пр 1 (произв)'!Q96</f>
        <v>2.7440701600000001</v>
      </c>
      <c r="L96" s="325"/>
      <c r="M96" s="325"/>
      <c r="N96" s="323">
        <f t="shared" si="83"/>
        <v>2.7440701600000001</v>
      </c>
      <c r="O96" s="325"/>
      <c r="P96" s="323">
        <f>'Пр 1 (произв)'!R96</f>
        <v>0</v>
      </c>
      <c r="Q96" s="326"/>
      <c r="R96" s="325"/>
      <c r="S96" s="325"/>
      <c r="T96" s="325"/>
      <c r="U96" s="325"/>
      <c r="V96" s="325"/>
      <c r="W96" s="325"/>
      <c r="X96" s="325"/>
      <c r="Y96" s="325"/>
      <c r="Z96" s="325"/>
      <c r="AA96" s="325"/>
      <c r="AB96" s="325"/>
      <c r="AC96" s="323">
        <f>'Пр 1 (произв)'!AF96</f>
        <v>0.5</v>
      </c>
      <c r="AD96" s="323">
        <f>'Пр 1 (произв)'!AK96</f>
        <v>0</v>
      </c>
      <c r="AE96" s="323">
        <f>'Пр 1 (произв)'!AP96</f>
        <v>2.2440701600000001</v>
      </c>
      <c r="AF96" s="323">
        <f>'Пр 1 (произв)'!AU96</f>
        <v>0</v>
      </c>
      <c r="AG96" s="323">
        <f>'Пр 1 (произв)'!AZ96</f>
        <v>0</v>
      </c>
      <c r="AH96" s="323">
        <f>'Пр 1 (произв)'!BE96</f>
        <v>0</v>
      </c>
      <c r="AI96" s="323">
        <f t="shared" si="84"/>
        <v>2.7440701600000001</v>
      </c>
      <c r="AJ96" s="323">
        <f t="shared" si="85"/>
        <v>0</v>
      </c>
      <c r="AK96" s="313"/>
    </row>
    <row r="97" spans="1:37" ht="18" x14ac:dyDescent="0.25">
      <c r="A97" s="23" t="str">
        <f>'Пр 1 (произв)'!A97</f>
        <v>1.3.1.10</v>
      </c>
      <c r="B97" s="118" t="str">
        <f>'Пр 1 (произв)'!B97</f>
        <v>Приобретение 2-х дизель-генераторов 200 кВт на ДЭС п. Усть-Кара</v>
      </c>
      <c r="C97" s="23" t="str">
        <f>'Пр 1 (произв)'!C97</f>
        <v>L_ЗР.14</v>
      </c>
      <c r="D97" s="23" t="str">
        <f>'Пр 1 (произв)'!D97</f>
        <v>Н</v>
      </c>
      <c r="E97" s="23">
        <f>'Пр 1 (произв)'!E97</f>
        <v>2021</v>
      </c>
      <c r="F97" s="23">
        <f>'Пр 1 (произв)'!F97</f>
        <v>2021</v>
      </c>
      <c r="G97" s="23">
        <f>'Пр 1 (произв)'!G97</f>
        <v>0</v>
      </c>
      <c r="H97" s="323">
        <f>'Пр 1 (произв)'!H97</f>
        <v>3.4666666666666668</v>
      </c>
      <c r="I97" s="323">
        <f>'Пр 1 (произв)'!K97</f>
        <v>0</v>
      </c>
      <c r="J97" s="323">
        <f>'Пр 1 (произв)'!O97</f>
        <v>0</v>
      </c>
      <c r="K97" s="323">
        <f>'Пр 1 (произв)'!Q97</f>
        <v>3.4666666666666668</v>
      </c>
      <c r="L97" s="325"/>
      <c r="M97" s="325"/>
      <c r="N97" s="323">
        <f t="shared" si="83"/>
        <v>3.4666666666666668</v>
      </c>
      <c r="O97" s="325"/>
      <c r="P97" s="323">
        <f>'Пр 1 (произв)'!R97</f>
        <v>0</v>
      </c>
      <c r="Q97" s="326"/>
      <c r="R97" s="325"/>
      <c r="S97" s="325"/>
      <c r="T97" s="325"/>
      <c r="U97" s="325"/>
      <c r="V97" s="325"/>
      <c r="W97" s="325"/>
      <c r="X97" s="325"/>
      <c r="Y97" s="325"/>
      <c r="Z97" s="325"/>
      <c r="AA97" s="325"/>
      <c r="AB97" s="325"/>
      <c r="AC97" s="323">
        <f>'Пр 1 (произв)'!AF97</f>
        <v>0</v>
      </c>
      <c r="AD97" s="323">
        <f>'Пр 1 (произв)'!AK97</f>
        <v>0</v>
      </c>
      <c r="AE97" s="323">
        <f>'Пр 1 (произв)'!AP97</f>
        <v>3.4666666666666668</v>
      </c>
      <c r="AF97" s="323">
        <f>'Пр 1 (произв)'!AU97</f>
        <v>0</v>
      </c>
      <c r="AG97" s="323">
        <f>'Пр 1 (произв)'!AZ97</f>
        <v>0</v>
      </c>
      <c r="AH97" s="323">
        <f>'Пр 1 (произв)'!BE97</f>
        <v>0</v>
      </c>
      <c r="AI97" s="323">
        <f t="shared" si="84"/>
        <v>3.4666666666666668</v>
      </c>
      <c r="AJ97" s="323">
        <f t="shared" si="85"/>
        <v>0</v>
      </c>
      <c r="AK97" s="313"/>
    </row>
    <row r="98" spans="1:37" ht="18" x14ac:dyDescent="0.25">
      <c r="A98" s="23" t="str">
        <f>'Пр 1 (произв)'!A98</f>
        <v>1.3.1.11</v>
      </c>
      <c r="B98" s="118" t="str">
        <f>'Пр 1 (произв)'!B98</f>
        <v>Приобретение 2-х дизель-генераторов 100 кВт на ДЭС п. Усть-Кара</v>
      </c>
      <c r="C98" s="23" t="str">
        <f>'Пр 1 (произв)'!C98</f>
        <v>L_ЗР.15</v>
      </c>
      <c r="D98" s="23" t="str">
        <f>'Пр 1 (произв)'!D98</f>
        <v>Н</v>
      </c>
      <c r="E98" s="23">
        <f>'Пр 1 (произв)'!E98</f>
        <v>2021</v>
      </c>
      <c r="F98" s="23">
        <f>'Пр 1 (произв)'!F98</f>
        <v>2021</v>
      </c>
      <c r="G98" s="23">
        <f>'Пр 1 (произв)'!G98</f>
        <v>0</v>
      </c>
      <c r="H98" s="323">
        <f>'Пр 1 (произв)'!H98</f>
        <v>3.1572652800000003</v>
      </c>
      <c r="I98" s="323">
        <f>'Пр 1 (произв)'!K98</f>
        <v>0</v>
      </c>
      <c r="J98" s="323">
        <f>'Пр 1 (произв)'!O98</f>
        <v>0</v>
      </c>
      <c r="K98" s="323">
        <f>'Пр 1 (произв)'!Q98</f>
        <v>3.1572652800000003</v>
      </c>
      <c r="L98" s="325"/>
      <c r="M98" s="325"/>
      <c r="N98" s="323">
        <f t="shared" ref="N98:N131" si="86">K98</f>
        <v>3.1572652800000003</v>
      </c>
      <c r="O98" s="325"/>
      <c r="P98" s="323">
        <f>'Пр 1 (произв)'!R98</f>
        <v>0</v>
      </c>
      <c r="Q98" s="326"/>
      <c r="R98" s="325"/>
      <c r="S98" s="325"/>
      <c r="T98" s="325"/>
      <c r="U98" s="325"/>
      <c r="V98" s="325"/>
      <c r="W98" s="325"/>
      <c r="X98" s="325"/>
      <c r="Y98" s="325"/>
      <c r="Z98" s="325"/>
      <c r="AA98" s="325"/>
      <c r="AB98" s="325"/>
      <c r="AC98" s="323">
        <f>'Пр 1 (произв)'!AF98</f>
        <v>0</v>
      </c>
      <c r="AD98" s="323">
        <f>'Пр 1 (произв)'!AK98</f>
        <v>0</v>
      </c>
      <c r="AE98" s="323">
        <f>'Пр 1 (произв)'!AP98</f>
        <v>3.1572652800000003</v>
      </c>
      <c r="AF98" s="323">
        <f>'Пр 1 (произв)'!AU98</f>
        <v>0</v>
      </c>
      <c r="AG98" s="323">
        <f>'Пр 1 (произв)'!AZ98</f>
        <v>0</v>
      </c>
      <c r="AH98" s="323">
        <f>'Пр 1 (произв)'!BE98</f>
        <v>0</v>
      </c>
      <c r="AI98" s="323">
        <f t="shared" ref="AI98:AI131" si="87">AC98+AE98+AG98</f>
        <v>3.1572652800000003</v>
      </c>
      <c r="AJ98" s="323">
        <f t="shared" ref="AJ98:AJ131" si="88">AD98+AF98+AH98</f>
        <v>0</v>
      </c>
      <c r="AK98" s="313"/>
    </row>
    <row r="99" spans="1:37" ht="18" x14ac:dyDescent="0.25">
      <c r="A99" s="23" t="str">
        <f>'Пр 1 (произв)'!A99</f>
        <v>1.3.1.12</v>
      </c>
      <c r="B99" s="118" t="str">
        <f>'Пр 1 (произв)'!B99</f>
        <v>Приобретение дизель-генератора 250 кВт на ДЭС п.Хорей-Вер</v>
      </c>
      <c r="C99" s="23" t="str">
        <f>'Пр 1 (произв)'!C99</f>
        <v>L_ЗР.16</v>
      </c>
      <c r="D99" s="23" t="str">
        <f>'Пр 1 (произв)'!D99</f>
        <v>Н</v>
      </c>
      <c r="E99" s="23">
        <f>'Пр 1 (произв)'!E99</f>
        <v>2021</v>
      </c>
      <c r="F99" s="23">
        <f>'Пр 1 (произв)'!F99</f>
        <v>2023</v>
      </c>
      <c r="G99" s="23">
        <f>'Пр 1 (произв)'!G99</f>
        <v>0</v>
      </c>
      <c r="H99" s="323">
        <f>'Пр 1 (произв)'!H99</f>
        <v>2.0634626133333329</v>
      </c>
      <c r="I99" s="323">
        <f>'Пр 1 (произв)'!K99</f>
        <v>0</v>
      </c>
      <c r="J99" s="323">
        <f>'Пр 1 (произв)'!O99</f>
        <v>0</v>
      </c>
      <c r="K99" s="323">
        <f>'Пр 1 (произв)'!Q99</f>
        <v>2.0634626133333329</v>
      </c>
      <c r="L99" s="325"/>
      <c r="M99" s="325"/>
      <c r="N99" s="323">
        <f t="shared" si="86"/>
        <v>2.0634626133333329</v>
      </c>
      <c r="O99" s="325"/>
      <c r="P99" s="323">
        <f>'Пр 1 (произв)'!R99</f>
        <v>0</v>
      </c>
      <c r="Q99" s="326"/>
      <c r="R99" s="325"/>
      <c r="S99" s="325"/>
      <c r="T99" s="325"/>
      <c r="U99" s="325"/>
      <c r="V99" s="325"/>
      <c r="W99" s="325"/>
      <c r="X99" s="325"/>
      <c r="Y99" s="325"/>
      <c r="Z99" s="325"/>
      <c r="AA99" s="325"/>
      <c r="AB99" s="325"/>
      <c r="AC99" s="323">
        <f>'Пр 1 (произв)'!AF99</f>
        <v>0</v>
      </c>
      <c r="AD99" s="323">
        <f>'Пр 1 (произв)'!AK99</f>
        <v>0</v>
      </c>
      <c r="AE99" s="323">
        <f>'Пр 1 (произв)'!AP99</f>
        <v>0</v>
      </c>
      <c r="AF99" s="323">
        <f>'Пр 1 (произв)'!AU99</f>
        <v>0</v>
      </c>
      <c r="AG99" s="323">
        <f>'Пр 1 (произв)'!AZ99</f>
        <v>2.0634626133333329</v>
      </c>
      <c r="AH99" s="323">
        <f>'Пр 1 (произв)'!BE99</f>
        <v>0</v>
      </c>
      <c r="AI99" s="323">
        <f t="shared" si="87"/>
        <v>2.0634626133333329</v>
      </c>
      <c r="AJ99" s="323">
        <f t="shared" si="88"/>
        <v>0</v>
      </c>
      <c r="AK99" s="313"/>
    </row>
    <row r="100" spans="1:37" ht="18" x14ac:dyDescent="0.25">
      <c r="A100" s="23" t="str">
        <f>'Пр 1 (произв)'!A100</f>
        <v>1.3.1.13</v>
      </c>
      <c r="B100" s="118" t="str">
        <f>'Пр 1 (произв)'!B100</f>
        <v>Приобретение дизель-генератора 30 кВт на ДЭС п.Варнек</v>
      </c>
      <c r="C100" s="23" t="str">
        <f>'Пр 1 (произв)'!C100</f>
        <v>L_ЗР.17</v>
      </c>
      <c r="D100" s="23" t="str">
        <f>'Пр 1 (произв)'!D100</f>
        <v>Н</v>
      </c>
      <c r="E100" s="23">
        <f>'Пр 1 (произв)'!E100</f>
        <v>2022</v>
      </c>
      <c r="F100" s="23">
        <f>'Пр 1 (произв)'!F100</f>
        <v>2023</v>
      </c>
      <c r="G100" s="23">
        <f>'Пр 1 (произв)'!G100</f>
        <v>0</v>
      </c>
      <c r="H100" s="323">
        <f>'Пр 1 (произв)'!H100</f>
        <v>0.72772959999999998</v>
      </c>
      <c r="I100" s="323">
        <f>'Пр 1 (произв)'!K100</f>
        <v>0</v>
      </c>
      <c r="J100" s="323">
        <f>'Пр 1 (произв)'!O100</f>
        <v>0</v>
      </c>
      <c r="K100" s="323">
        <f>'Пр 1 (произв)'!Q100</f>
        <v>0.72772959999999998</v>
      </c>
      <c r="L100" s="325"/>
      <c r="M100" s="325"/>
      <c r="N100" s="323">
        <f t="shared" si="86"/>
        <v>0.72772959999999998</v>
      </c>
      <c r="O100" s="325"/>
      <c r="P100" s="323">
        <f>'Пр 1 (произв)'!R100</f>
        <v>0</v>
      </c>
      <c r="Q100" s="326"/>
      <c r="R100" s="325"/>
      <c r="S100" s="325"/>
      <c r="T100" s="325"/>
      <c r="U100" s="325"/>
      <c r="V100" s="325"/>
      <c r="W100" s="325"/>
      <c r="X100" s="325"/>
      <c r="Y100" s="325"/>
      <c r="Z100" s="325"/>
      <c r="AA100" s="325"/>
      <c r="AB100" s="325"/>
      <c r="AC100" s="323">
        <f>'Пр 1 (произв)'!AF100</f>
        <v>0</v>
      </c>
      <c r="AD100" s="323">
        <f>'Пр 1 (произв)'!AK100</f>
        <v>0</v>
      </c>
      <c r="AE100" s="323">
        <f>'Пр 1 (произв)'!AP100</f>
        <v>0.72772959999999998</v>
      </c>
      <c r="AF100" s="323">
        <f>'Пр 1 (произв)'!AU100</f>
        <v>0</v>
      </c>
      <c r="AG100" s="323">
        <f>'Пр 1 (произв)'!AZ100</f>
        <v>0</v>
      </c>
      <c r="AH100" s="323">
        <f>'Пр 1 (произв)'!BE100</f>
        <v>0</v>
      </c>
      <c r="AI100" s="323">
        <f t="shared" si="87"/>
        <v>0.72772959999999998</v>
      </c>
      <c r="AJ100" s="323">
        <f t="shared" si="88"/>
        <v>0</v>
      </c>
      <c r="AK100" s="313"/>
    </row>
    <row r="101" spans="1:37" ht="18" x14ac:dyDescent="0.25">
      <c r="A101" s="23" t="str">
        <f>'Пр 1 (произв)'!A101</f>
        <v>1.3.1.14</v>
      </c>
      <c r="B101" s="118" t="str">
        <f>'Пр 1 (произв)'!B101</f>
        <v>Приобретение дизель-генератоа 60 кВт на ДЭС п.Варнек</v>
      </c>
      <c r="C101" s="23" t="str">
        <f>'Пр 1 (произв)'!C101</f>
        <v>L_ЗР.18</v>
      </c>
      <c r="D101" s="23" t="str">
        <f>'Пр 1 (произв)'!D101</f>
        <v>Н</v>
      </c>
      <c r="E101" s="23">
        <f>'Пр 1 (произв)'!E101</f>
        <v>2021</v>
      </c>
      <c r="F101" s="23">
        <f>'Пр 1 (произв)'!F101</f>
        <v>2023</v>
      </c>
      <c r="G101" s="23">
        <f>'Пр 1 (произв)'!G101</f>
        <v>0</v>
      </c>
      <c r="H101" s="323">
        <f>'Пр 1 (произв)'!H101</f>
        <v>1.0550435999999999</v>
      </c>
      <c r="I101" s="323">
        <f>'Пр 1 (произв)'!K101</f>
        <v>0</v>
      </c>
      <c r="J101" s="323">
        <f>'Пр 1 (произв)'!O101</f>
        <v>0</v>
      </c>
      <c r="K101" s="323">
        <f>'Пр 1 (произв)'!Q101</f>
        <v>1.0550435999999999</v>
      </c>
      <c r="L101" s="325"/>
      <c r="M101" s="325"/>
      <c r="N101" s="323">
        <f t="shared" si="86"/>
        <v>1.0550435999999999</v>
      </c>
      <c r="O101" s="325"/>
      <c r="P101" s="323">
        <f>'Пр 1 (произв)'!R101</f>
        <v>0</v>
      </c>
      <c r="Q101" s="326"/>
      <c r="R101" s="325"/>
      <c r="S101" s="325"/>
      <c r="T101" s="325"/>
      <c r="U101" s="325"/>
      <c r="V101" s="325"/>
      <c r="W101" s="325"/>
      <c r="X101" s="325"/>
      <c r="Y101" s="325"/>
      <c r="Z101" s="325"/>
      <c r="AA101" s="325"/>
      <c r="AB101" s="325"/>
      <c r="AC101" s="323">
        <f>'Пр 1 (произв)'!AF101</f>
        <v>0</v>
      </c>
      <c r="AD101" s="323">
        <f>'Пр 1 (произв)'!AK101</f>
        <v>0</v>
      </c>
      <c r="AE101" s="323">
        <f>'Пр 1 (произв)'!AP101</f>
        <v>1.0550435999999999</v>
      </c>
      <c r="AF101" s="323">
        <f>'Пр 1 (произв)'!AU101</f>
        <v>0</v>
      </c>
      <c r="AG101" s="323">
        <f>'Пр 1 (произв)'!AZ101</f>
        <v>0</v>
      </c>
      <c r="AH101" s="323">
        <f>'Пр 1 (произв)'!BE101</f>
        <v>0</v>
      </c>
      <c r="AI101" s="323">
        <f t="shared" si="87"/>
        <v>1.0550435999999999</v>
      </c>
      <c r="AJ101" s="323">
        <f t="shared" si="88"/>
        <v>0</v>
      </c>
      <c r="AK101" s="313"/>
    </row>
    <row r="102" spans="1:37" ht="18" x14ac:dyDescent="0.25">
      <c r="A102" s="23" t="str">
        <f>'Пр 1 (произв)'!A102</f>
        <v>1.3.1.15</v>
      </c>
      <c r="B102" s="118" t="str">
        <f>'Пр 1 (произв)'!B102</f>
        <v>Приобретение 2-х дизель-генераторов 200 кВт на ДЭС п. Каратайка</v>
      </c>
      <c r="C102" s="23" t="str">
        <f>'Пр 1 (произв)'!C102</f>
        <v>L_ЗР.19</v>
      </c>
      <c r="D102" s="23" t="str">
        <f>'Пр 1 (произв)'!D102</f>
        <v>Н</v>
      </c>
      <c r="E102" s="23">
        <f>'Пр 1 (произв)'!E102</f>
        <v>2021</v>
      </c>
      <c r="F102" s="23">
        <f>'Пр 1 (произв)'!F102</f>
        <v>2023</v>
      </c>
      <c r="G102" s="23">
        <f>'Пр 1 (произв)'!G102</f>
        <v>0</v>
      </c>
      <c r="H102" s="323">
        <f>'Пр 1 (произв)'!H102</f>
        <v>3.4666666666666668</v>
      </c>
      <c r="I102" s="323">
        <f>'Пр 1 (произв)'!K102</f>
        <v>0</v>
      </c>
      <c r="J102" s="323">
        <f>'Пр 1 (произв)'!O102</f>
        <v>0</v>
      </c>
      <c r="K102" s="323">
        <f>'Пр 1 (произв)'!Q102</f>
        <v>3.4666666666666668</v>
      </c>
      <c r="L102" s="325"/>
      <c r="M102" s="325"/>
      <c r="N102" s="323">
        <f t="shared" si="86"/>
        <v>3.4666666666666668</v>
      </c>
      <c r="O102" s="325"/>
      <c r="P102" s="323">
        <f>'Пр 1 (произв)'!R102</f>
        <v>0</v>
      </c>
      <c r="Q102" s="326"/>
      <c r="R102" s="325"/>
      <c r="S102" s="325"/>
      <c r="T102" s="325"/>
      <c r="U102" s="325"/>
      <c r="V102" s="325"/>
      <c r="W102" s="325"/>
      <c r="X102" s="325"/>
      <c r="Y102" s="325"/>
      <c r="Z102" s="325"/>
      <c r="AA102" s="325"/>
      <c r="AB102" s="325"/>
      <c r="AC102" s="323">
        <f>'Пр 1 (произв)'!AF102</f>
        <v>0</v>
      </c>
      <c r="AD102" s="323">
        <f>'Пр 1 (произв)'!AK102</f>
        <v>0</v>
      </c>
      <c r="AE102" s="323">
        <f>'Пр 1 (произв)'!AP102</f>
        <v>1.7333333333333334</v>
      </c>
      <c r="AF102" s="323">
        <f>'Пр 1 (произв)'!AU102</f>
        <v>0</v>
      </c>
      <c r="AG102" s="323">
        <f>'Пр 1 (произв)'!AZ102</f>
        <v>1.7333333333333334</v>
      </c>
      <c r="AH102" s="323">
        <f>'Пр 1 (произв)'!BE102</f>
        <v>0</v>
      </c>
      <c r="AI102" s="323">
        <f t="shared" si="87"/>
        <v>3.4666666666666668</v>
      </c>
      <c r="AJ102" s="323">
        <f t="shared" si="88"/>
        <v>0</v>
      </c>
      <c r="AK102" s="313"/>
    </row>
    <row r="103" spans="1:37" ht="18" x14ac:dyDescent="0.25">
      <c r="A103" s="23" t="str">
        <f>'Пр 1 (произв)'!A103</f>
        <v>1.3.1.16</v>
      </c>
      <c r="B103" s="118" t="str">
        <f>'Пр 1 (произв)'!B103</f>
        <v>Приобретение 2-х дизель-генераторов 315 кВт на ДЭС п. Каратайка</v>
      </c>
      <c r="C103" s="23" t="str">
        <f>'Пр 1 (произв)'!C103</f>
        <v>L_ЗР.20</v>
      </c>
      <c r="D103" s="23" t="str">
        <f>'Пр 1 (произв)'!D103</f>
        <v>Н</v>
      </c>
      <c r="E103" s="23">
        <f>'Пр 1 (произв)'!E103</f>
        <v>2021</v>
      </c>
      <c r="F103" s="23">
        <f>'Пр 1 (произв)'!F103</f>
        <v>2022</v>
      </c>
      <c r="G103" s="23">
        <f>'Пр 1 (произв)'!G103</f>
        <v>0</v>
      </c>
      <c r="H103" s="323">
        <f>'Пр 1 (произв)'!H103</f>
        <v>6.3564800000000004</v>
      </c>
      <c r="I103" s="323">
        <f>'Пр 1 (произв)'!K103</f>
        <v>0</v>
      </c>
      <c r="J103" s="323">
        <f>'Пр 1 (произв)'!O103</f>
        <v>0</v>
      </c>
      <c r="K103" s="323">
        <f>'Пр 1 (произв)'!Q103</f>
        <v>6.3564800000000004</v>
      </c>
      <c r="L103" s="325"/>
      <c r="M103" s="325"/>
      <c r="N103" s="323">
        <f t="shared" si="86"/>
        <v>6.3564800000000004</v>
      </c>
      <c r="O103" s="325"/>
      <c r="P103" s="323">
        <f>'Пр 1 (произв)'!R103</f>
        <v>0</v>
      </c>
      <c r="Q103" s="326"/>
      <c r="R103" s="325"/>
      <c r="S103" s="325"/>
      <c r="T103" s="325"/>
      <c r="U103" s="325"/>
      <c r="V103" s="325"/>
      <c r="W103" s="325"/>
      <c r="X103" s="325"/>
      <c r="Y103" s="325"/>
      <c r="Z103" s="325"/>
      <c r="AA103" s="325"/>
      <c r="AB103" s="325"/>
      <c r="AC103" s="323">
        <f>'Пр 1 (произв)'!AF103</f>
        <v>0</v>
      </c>
      <c r="AD103" s="323">
        <f>'Пр 1 (произв)'!AK103</f>
        <v>0</v>
      </c>
      <c r="AE103" s="323">
        <f>'Пр 1 (произв)'!AP103</f>
        <v>3.1782400000000002</v>
      </c>
      <c r="AF103" s="323">
        <f>'Пр 1 (произв)'!AU103</f>
        <v>0</v>
      </c>
      <c r="AG103" s="323">
        <f>'Пр 1 (произв)'!AZ103</f>
        <v>3.1782400000000002</v>
      </c>
      <c r="AH103" s="323">
        <f>'Пр 1 (произв)'!BE103</f>
        <v>0</v>
      </c>
      <c r="AI103" s="323">
        <f t="shared" si="87"/>
        <v>6.3564800000000004</v>
      </c>
      <c r="AJ103" s="323">
        <f t="shared" si="88"/>
        <v>0</v>
      </c>
      <c r="AK103" s="313"/>
    </row>
    <row r="104" spans="1:37" ht="18" x14ac:dyDescent="0.25">
      <c r="A104" s="23" t="str">
        <f>'Пр 1 (произв)'!A104</f>
        <v>1.3.1.17</v>
      </c>
      <c r="B104" s="118" t="str">
        <f>'Пр 1 (произв)'!B104</f>
        <v>Приобретение  2-х дизель-генераторов 30 кВт на ДЭС д. Мгла</v>
      </c>
      <c r="C104" s="23" t="str">
        <f>'Пр 1 (произв)'!C104</f>
        <v>L_ЗР.21</v>
      </c>
      <c r="D104" s="23" t="str">
        <f>'Пр 1 (произв)'!D104</f>
        <v>Н</v>
      </c>
      <c r="E104" s="23">
        <f>'Пр 1 (произв)'!E104</f>
        <v>2021</v>
      </c>
      <c r="F104" s="23">
        <f>'Пр 1 (произв)'!F104</f>
        <v>2022</v>
      </c>
      <c r="G104" s="23">
        <f>'Пр 1 (произв)'!G104</f>
        <v>0</v>
      </c>
      <c r="H104" s="323">
        <f>'Пр 1 (произв)'!H104</f>
        <v>1.4554592</v>
      </c>
      <c r="I104" s="323">
        <f>'Пр 1 (произв)'!K104</f>
        <v>0</v>
      </c>
      <c r="J104" s="323">
        <f>'Пр 1 (произв)'!O104</f>
        <v>0</v>
      </c>
      <c r="K104" s="323">
        <f>'Пр 1 (произв)'!Q104</f>
        <v>1.4554592</v>
      </c>
      <c r="L104" s="325"/>
      <c r="M104" s="325"/>
      <c r="N104" s="323">
        <f t="shared" si="86"/>
        <v>1.4554592</v>
      </c>
      <c r="O104" s="325"/>
      <c r="P104" s="323">
        <f>'Пр 1 (произв)'!R104</f>
        <v>0</v>
      </c>
      <c r="Q104" s="326"/>
      <c r="R104" s="325"/>
      <c r="S104" s="325"/>
      <c r="T104" s="325"/>
      <c r="U104" s="325"/>
      <c r="V104" s="325"/>
      <c r="W104" s="325"/>
      <c r="X104" s="325"/>
      <c r="Y104" s="325"/>
      <c r="Z104" s="325"/>
      <c r="AA104" s="325"/>
      <c r="AB104" s="325"/>
      <c r="AC104" s="323">
        <f>'Пр 1 (произв)'!AF104</f>
        <v>0</v>
      </c>
      <c r="AD104" s="323">
        <f>'Пр 1 (произв)'!AK104</f>
        <v>0</v>
      </c>
      <c r="AE104" s="323">
        <f>'Пр 1 (произв)'!AP104</f>
        <v>1.4554592</v>
      </c>
      <c r="AF104" s="323">
        <f>'Пр 1 (произв)'!AU104</f>
        <v>0</v>
      </c>
      <c r="AG104" s="323">
        <f>'Пр 1 (произв)'!AZ104</f>
        <v>0</v>
      </c>
      <c r="AH104" s="323">
        <f>'Пр 1 (произв)'!BE104</f>
        <v>0</v>
      </c>
      <c r="AI104" s="323">
        <f t="shared" si="87"/>
        <v>1.4554592</v>
      </c>
      <c r="AJ104" s="323">
        <f t="shared" si="88"/>
        <v>0</v>
      </c>
      <c r="AK104" s="313"/>
    </row>
    <row r="105" spans="1:37" ht="18" x14ac:dyDescent="0.25">
      <c r="A105" s="23" t="str">
        <f>'Пр 1 (произв)'!A105</f>
        <v>1.3.1.18</v>
      </c>
      <c r="B105" s="118" t="str">
        <f>'Пр 1 (произв)'!B105</f>
        <v>Приобретение 2-х  дизель-генераторов 30 кВт на ДЭС д.Вижас</v>
      </c>
      <c r="C105" s="23" t="str">
        <f>'Пр 1 (произв)'!C105</f>
        <v>L_ЗР.22</v>
      </c>
      <c r="D105" s="23" t="str">
        <f>'Пр 1 (произв)'!D105</f>
        <v>Н</v>
      </c>
      <c r="E105" s="23">
        <f>'Пр 1 (произв)'!E105</f>
        <v>2023</v>
      </c>
      <c r="F105" s="23">
        <f>'Пр 1 (произв)'!F105</f>
        <v>2023</v>
      </c>
      <c r="G105" s="23">
        <f>'Пр 1 (произв)'!G105</f>
        <v>0</v>
      </c>
      <c r="H105" s="323">
        <f>'Пр 1 (произв)'!H105</f>
        <v>1.4554592</v>
      </c>
      <c r="I105" s="323">
        <f>'Пр 1 (произв)'!K105</f>
        <v>0</v>
      </c>
      <c r="J105" s="323">
        <f>'Пр 1 (произв)'!O105</f>
        <v>0</v>
      </c>
      <c r="K105" s="323">
        <f>'Пр 1 (произв)'!Q105</f>
        <v>1.4554592</v>
      </c>
      <c r="L105" s="325"/>
      <c r="M105" s="325"/>
      <c r="N105" s="323">
        <f t="shared" si="86"/>
        <v>1.4554592</v>
      </c>
      <c r="O105" s="325"/>
      <c r="P105" s="323">
        <f>'Пр 1 (произв)'!R105</f>
        <v>0</v>
      </c>
      <c r="Q105" s="326"/>
      <c r="R105" s="325"/>
      <c r="S105" s="325"/>
      <c r="T105" s="325"/>
      <c r="U105" s="325"/>
      <c r="V105" s="325"/>
      <c r="W105" s="325"/>
      <c r="X105" s="325"/>
      <c r="Y105" s="325"/>
      <c r="Z105" s="325"/>
      <c r="AA105" s="325"/>
      <c r="AB105" s="325"/>
      <c r="AC105" s="323">
        <f>'Пр 1 (произв)'!AF105</f>
        <v>0</v>
      </c>
      <c r="AD105" s="323">
        <f>'Пр 1 (произв)'!AK105</f>
        <v>0</v>
      </c>
      <c r="AE105" s="323">
        <f>'Пр 1 (произв)'!AP105</f>
        <v>1.4554592</v>
      </c>
      <c r="AF105" s="323">
        <f>'Пр 1 (произв)'!AU105</f>
        <v>0</v>
      </c>
      <c r="AG105" s="323">
        <f>'Пр 1 (произв)'!AZ105</f>
        <v>0</v>
      </c>
      <c r="AH105" s="323">
        <f>'Пр 1 (произв)'!BE105</f>
        <v>0</v>
      </c>
      <c r="AI105" s="323">
        <f t="shared" si="87"/>
        <v>1.4554592</v>
      </c>
      <c r="AJ105" s="323">
        <f t="shared" si="88"/>
        <v>0</v>
      </c>
      <c r="AK105" s="313"/>
    </row>
    <row r="106" spans="1:37" ht="18" x14ac:dyDescent="0.25">
      <c r="A106" s="23" t="str">
        <f>'Пр 1 (произв)'!A106</f>
        <v>1.3.1.19</v>
      </c>
      <c r="B106" s="118" t="str">
        <f>'Пр 1 (произв)'!B106</f>
        <v>Приобретение 3-х  дизель-генераторов 60 кВт на ДЭС д.Вижас</v>
      </c>
      <c r="C106" s="23" t="str">
        <f>'Пр 1 (произв)'!C106</f>
        <v>L_ЗР.23</v>
      </c>
      <c r="D106" s="23" t="str">
        <f>'Пр 1 (произв)'!D106</f>
        <v>Н</v>
      </c>
      <c r="E106" s="23">
        <f>'Пр 1 (произв)'!E106</f>
        <v>2023</v>
      </c>
      <c r="F106" s="23">
        <f>'Пр 1 (произв)'!F106</f>
        <v>2022</v>
      </c>
      <c r="G106" s="23">
        <f>'Пр 1 (произв)'!G106</f>
        <v>0</v>
      </c>
      <c r="H106" s="323">
        <f>'Пр 1 (произв)'!H106</f>
        <v>3.1651308</v>
      </c>
      <c r="I106" s="323">
        <f>'Пр 1 (произв)'!K106</f>
        <v>0</v>
      </c>
      <c r="J106" s="323">
        <f>'Пр 1 (произв)'!O106</f>
        <v>0</v>
      </c>
      <c r="K106" s="323">
        <f>'Пр 1 (произв)'!Q106</f>
        <v>3.1651308</v>
      </c>
      <c r="L106" s="325"/>
      <c r="M106" s="325"/>
      <c r="N106" s="323">
        <f t="shared" si="86"/>
        <v>3.1651308</v>
      </c>
      <c r="O106" s="325"/>
      <c r="P106" s="323">
        <f>'Пр 1 (произв)'!R106</f>
        <v>0</v>
      </c>
      <c r="Q106" s="326"/>
      <c r="R106" s="325"/>
      <c r="S106" s="325"/>
      <c r="T106" s="325"/>
      <c r="U106" s="325"/>
      <c r="V106" s="325"/>
      <c r="W106" s="325"/>
      <c r="X106" s="325"/>
      <c r="Y106" s="325"/>
      <c r="Z106" s="325"/>
      <c r="AA106" s="325"/>
      <c r="AB106" s="325"/>
      <c r="AC106" s="323">
        <f>'Пр 1 (произв)'!AF106</f>
        <v>0</v>
      </c>
      <c r="AD106" s="323">
        <f>'Пр 1 (произв)'!AK106</f>
        <v>0</v>
      </c>
      <c r="AE106" s="323">
        <f>'Пр 1 (произв)'!AP106</f>
        <v>1.0550436000000001</v>
      </c>
      <c r="AF106" s="323">
        <f>'Пр 1 (произв)'!AU106</f>
        <v>0</v>
      </c>
      <c r="AG106" s="323">
        <f>'Пр 1 (произв)'!AZ106</f>
        <v>2.1100871999999997</v>
      </c>
      <c r="AH106" s="323">
        <f>'Пр 1 (произв)'!BE106</f>
        <v>0</v>
      </c>
      <c r="AI106" s="323">
        <f t="shared" si="87"/>
        <v>3.1651308</v>
      </c>
      <c r="AJ106" s="323">
        <f t="shared" si="88"/>
        <v>0</v>
      </c>
      <c r="AK106" s="313"/>
    </row>
    <row r="107" spans="1:37" ht="18" x14ac:dyDescent="0.25">
      <c r="A107" s="23" t="str">
        <f>'Пр 1 (произв)'!A107</f>
        <v>1.3.1.20</v>
      </c>
      <c r="B107" s="118" t="str">
        <f>'Пр 1 (произв)'!B107</f>
        <v>Приобретение 2-х дизель-генератов 30 кВт на ДЭС д.Снопа</v>
      </c>
      <c r="C107" s="23" t="str">
        <f>'Пр 1 (произв)'!C107</f>
        <v>L_ЗР.24</v>
      </c>
      <c r="D107" s="23" t="str">
        <f>'Пр 1 (произв)'!D107</f>
        <v>Н</v>
      </c>
      <c r="E107" s="23">
        <f>'Пр 1 (произв)'!E107</f>
        <v>2023</v>
      </c>
      <c r="F107" s="23">
        <f>'Пр 1 (произв)'!F107</f>
        <v>2022</v>
      </c>
      <c r="G107" s="23">
        <f>'Пр 1 (произв)'!G107</f>
        <v>0</v>
      </c>
      <c r="H107" s="323">
        <f>'Пр 1 (произв)'!H107</f>
        <v>1.4554592</v>
      </c>
      <c r="I107" s="323">
        <f>'Пр 1 (произв)'!K107</f>
        <v>0</v>
      </c>
      <c r="J107" s="323">
        <f>'Пр 1 (произв)'!O107</f>
        <v>0</v>
      </c>
      <c r="K107" s="323">
        <f>'Пр 1 (произв)'!Q107</f>
        <v>1.4554592</v>
      </c>
      <c r="L107" s="325"/>
      <c r="M107" s="325"/>
      <c r="N107" s="323">
        <f t="shared" si="86"/>
        <v>1.4554592</v>
      </c>
      <c r="O107" s="325"/>
      <c r="P107" s="323">
        <f>'Пр 1 (произв)'!R107</f>
        <v>0</v>
      </c>
      <c r="Q107" s="326"/>
      <c r="R107" s="325"/>
      <c r="S107" s="325"/>
      <c r="T107" s="325"/>
      <c r="U107" s="325"/>
      <c r="V107" s="325"/>
      <c r="W107" s="325"/>
      <c r="X107" s="325"/>
      <c r="Y107" s="325"/>
      <c r="Z107" s="325"/>
      <c r="AA107" s="325"/>
      <c r="AB107" s="325"/>
      <c r="AC107" s="323">
        <f>'Пр 1 (произв)'!AF107</f>
        <v>0</v>
      </c>
      <c r="AD107" s="323">
        <f>'Пр 1 (произв)'!AK107</f>
        <v>0</v>
      </c>
      <c r="AE107" s="323">
        <f>'Пр 1 (произв)'!AP107</f>
        <v>1.4554592</v>
      </c>
      <c r="AF107" s="323">
        <f>'Пр 1 (произв)'!AU107</f>
        <v>0</v>
      </c>
      <c r="AG107" s="323">
        <f>'Пр 1 (произв)'!AZ107</f>
        <v>0</v>
      </c>
      <c r="AH107" s="323">
        <f>'Пр 1 (произв)'!BE107</f>
        <v>0</v>
      </c>
      <c r="AI107" s="323">
        <f t="shared" si="87"/>
        <v>1.4554592</v>
      </c>
      <c r="AJ107" s="323">
        <f t="shared" si="88"/>
        <v>0</v>
      </c>
      <c r="AK107" s="313"/>
    </row>
    <row r="108" spans="1:37" ht="18" x14ac:dyDescent="0.25">
      <c r="A108" s="23" t="str">
        <f>'Пр 1 (произв)'!A108</f>
        <v>1.3.1.21</v>
      </c>
      <c r="B108" s="118" t="str">
        <f>'Пр 1 (произв)'!B108</f>
        <v>Приобретение 2-х дизель-генератов 30 кВт на ДЭС д.Белушье</v>
      </c>
      <c r="C108" s="23" t="str">
        <f>'Пр 1 (произв)'!C108</f>
        <v>L_ЗР.25</v>
      </c>
      <c r="D108" s="23" t="str">
        <f>'Пр 1 (произв)'!D108</f>
        <v>Н</v>
      </c>
      <c r="E108" s="23">
        <f>'Пр 1 (произв)'!E108</f>
        <v>2021</v>
      </c>
      <c r="F108" s="23">
        <f>'Пр 1 (произв)'!F108</f>
        <v>2021</v>
      </c>
      <c r="G108" s="23">
        <f>'Пр 1 (произв)'!G108</f>
        <v>0</v>
      </c>
      <c r="H108" s="323">
        <f>'Пр 1 (произв)'!H108</f>
        <v>1.4554592</v>
      </c>
      <c r="I108" s="323">
        <f>'Пр 1 (произв)'!K108</f>
        <v>0</v>
      </c>
      <c r="J108" s="323">
        <f>'Пр 1 (произв)'!O108</f>
        <v>0</v>
      </c>
      <c r="K108" s="323">
        <f>'Пр 1 (произв)'!Q108</f>
        <v>1.4554592</v>
      </c>
      <c r="L108" s="325"/>
      <c r="M108" s="325"/>
      <c r="N108" s="323">
        <f t="shared" si="86"/>
        <v>1.4554592</v>
      </c>
      <c r="O108" s="325"/>
      <c r="P108" s="323">
        <f>'Пр 1 (произв)'!R108</f>
        <v>0</v>
      </c>
      <c r="Q108" s="326"/>
      <c r="R108" s="325"/>
      <c r="S108" s="325"/>
      <c r="T108" s="325"/>
      <c r="U108" s="325"/>
      <c r="V108" s="325"/>
      <c r="W108" s="325"/>
      <c r="X108" s="325"/>
      <c r="Y108" s="325"/>
      <c r="Z108" s="325"/>
      <c r="AA108" s="325"/>
      <c r="AB108" s="325"/>
      <c r="AC108" s="323">
        <f>'Пр 1 (произв)'!AF108</f>
        <v>0</v>
      </c>
      <c r="AD108" s="323">
        <f>'Пр 1 (произв)'!AK108</f>
        <v>0</v>
      </c>
      <c r="AE108" s="323">
        <f>'Пр 1 (произв)'!AP108</f>
        <v>0.72772959999999998</v>
      </c>
      <c r="AF108" s="323">
        <f>'Пр 1 (произв)'!AU108</f>
        <v>0</v>
      </c>
      <c r="AG108" s="323">
        <f>'Пр 1 (произв)'!AZ108</f>
        <v>0.72772959999999998</v>
      </c>
      <c r="AH108" s="323">
        <f>'Пр 1 (произв)'!BE108</f>
        <v>0</v>
      </c>
      <c r="AI108" s="323">
        <f t="shared" si="87"/>
        <v>1.4554592</v>
      </c>
      <c r="AJ108" s="323">
        <f t="shared" si="88"/>
        <v>0</v>
      </c>
      <c r="AK108" s="313"/>
    </row>
    <row r="109" spans="1:37" ht="18" x14ac:dyDescent="0.25">
      <c r="A109" s="23" t="str">
        <f>'Пр 1 (произв)'!A109</f>
        <v>1.3.1.22</v>
      </c>
      <c r="B109" s="118" t="str">
        <f>'Пр 1 (произв)'!B109</f>
        <v>Приобретение 2-х дизель-генератов 30 кВт на ДЭС д.Устье</v>
      </c>
      <c r="C109" s="23" t="str">
        <f>'Пр 1 (произв)'!C109</f>
        <v>L_ЗР.26</v>
      </c>
      <c r="D109" s="23" t="str">
        <f>'Пр 1 (произв)'!D109</f>
        <v>Н</v>
      </c>
      <c r="E109" s="23">
        <f>'Пр 1 (произв)'!E109</f>
        <v>2023</v>
      </c>
      <c r="F109" s="23">
        <f>'Пр 1 (произв)'!F109</f>
        <v>2022</v>
      </c>
      <c r="G109" s="23">
        <f>'Пр 1 (произв)'!G109</f>
        <v>0</v>
      </c>
      <c r="H109" s="323">
        <f>'Пр 1 (произв)'!H109</f>
        <v>1.4554592</v>
      </c>
      <c r="I109" s="323">
        <f>'Пр 1 (произв)'!K109</f>
        <v>0</v>
      </c>
      <c r="J109" s="323">
        <f>'Пр 1 (произв)'!O109</f>
        <v>0</v>
      </c>
      <c r="K109" s="323">
        <f>'Пр 1 (произв)'!Q109</f>
        <v>1.4554592</v>
      </c>
      <c r="L109" s="325"/>
      <c r="M109" s="325"/>
      <c r="N109" s="323">
        <f t="shared" si="86"/>
        <v>1.4554592</v>
      </c>
      <c r="O109" s="325"/>
      <c r="P109" s="323">
        <f>'Пр 1 (произв)'!R109</f>
        <v>0</v>
      </c>
      <c r="Q109" s="326"/>
      <c r="R109" s="325"/>
      <c r="S109" s="325"/>
      <c r="T109" s="325"/>
      <c r="U109" s="325"/>
      <c r="V109" s="325"/>
      <c r="W109" s="325"/>
      <c r="X109" s="325"/>
      <c r="Y109" s="325"/>
      <c r="Z109" s="325"/>
      <c r="AA109" s="325"/>
      <c r="AB109" s="325"/>
      <c r="AC109" s="323">
        <f>'Пр 1 (произв)'!AF109</f>
        <v>0</v>
      </c>
      <c r="AD109" s="323">
        <f>'Пр 1 (произв)'!AK109</f>
        <v>0</v>
      </c>
      <c r="AE109" s="323">
        <f>'Пр 1 (произв)'!AP109</f>
        <v>0.72772959999999998</v>
      </c>
      <c r="AF109" s="323">
        <f>'Пр 1 (произв)'!AU109</f>
        <v>0</v>
      </c>
      <c r="AG109" s="323">
        <f>'Пр 1 (произв)'!AZ109</f>
        <v>0.72772959999999998</v>
      </c>
      <c r="AH109" s="323">
        <f>'Пр 1 (произв)'!BE109</f>
        <v>0</v>
      </c>
      <c r="AI109" s="323">
        <f t="shared" si="87"/>
        <v>1.4554592</v>
      </c>
      <c r="AJ109" s="323">
        <f t="shared" si="88"/>
        <v>0</v>
      </c>
      <c r="AK109" s="313"/>
    </row>
    <row r="110" spans="1:37" ht="18" x14ac:dyDescent="0.25">
      <c r="A110" s="23" t="str">
        <f>'Пр 1 (произв)'!A110</f>
        <v>1.3.1.23</v>
      </c>
      <c r="B110" s="118" t="str">
        <f>'Пр 1 (произв)'!B110</f>
        <v>Приобретение дизель-генератора 315 кВт на ДЭС п.Харута</v>
      </c>
      <c r="C110" s="23" t="str">
        <f>'Пр 1 (произв)'!C110</f>
        <v>L_ЗР.27</v>
      </c>
      <c r="D110" s="23" t="str">
        <f>'Пр 1 (произв)'!D110</f>
        <v>Н</v>
      </c>
      <c r="E110" s="23">
        <f>'Пр 1 (произв)'!E110</f>
        <v>2023</v>
      </c>
      <c r="F110" s="23">
        <f>'Пр 1 (произв)'!F110</f>
        <v>2022</v>
      </c>
      <c r="G110" s="23">
        <f>'Пр 1 (произв)'!G110</f>
        <v>0</v>
      </c>
      <c r="H110" s="323">
        <f>'Пр 1 (произв)'!H110</f>
        <v>3.1782400000000002</v>
      </c>
      <c r="I110" s="323">
        <f>'Пр 1 (произв)'!K110</f>
        <v>0</v>
      </c>
      <c r="J110" s="323">
        <f>'Пр 1 (произв)'!O110</f>
        <v>0</v>
      </c>
      <c r="K110" s="323">
        <f>'Пр 1 (произв)'!Q110</f>
        <v>3.1782400000000002</v>
      </c>
      <c r="L110" s="325"/>
      <c r="M110" s="325"/>
      <c r="N110" s="323">
        <f t="shared" si="86"/>
        <v>3.1782400000000002</v>
      </c>
      <c r="O110" s="325"/>
      <c r="P110" s="323">
        <f>'Пр 1 (произв)'!R110</f>
        <v>0</v>
      </c>
      <c r="Q110" s="326"/>
      <c r="R110" s="325"/>
      <c r="S110" s="325"/>
      <c r="T110" s="325"/>
      <c r="U110" s="325"/>
      <c r="V110" s="325"/>
      <c r="W110" s="325"/>
      <c r="X110" s="325"/>
      <c r="Y110" s="325"/>
      <c r="Z110" s="325"/>
      <c r="AA110" s="325"/>
      <c r="AB110" s="325"/>
      <c r="AC110" s="323">
        <f>'Пр 1 (произв)'!AF110</f>
        <v>0</v>
      </c>
      <c r="AD110" s="323">
        <f>'Пр 1 (произв)'!AK110</f>
        <v>0</v>
      </c>
      <c r="AE110" s="323">
        <f>'Пр 1 (произв)'!AP110</f>
        <v>0</v>
      </c>
      <c r="AF110" s="323">
        <f>'Пр 1 (произв)'!AU110</f>
        <v>0</v>
      </c>
      <c r="AG110" s="323">
        <f>'Пр 1 (произв)'!AZ110</f>
        <v>3.1782400000000002</v>
      </c>
      <c r="AH110" s="323">
        <f>'Пр 1 (произв)'!BE110</f>
        <v>0</v>
      </c>
      <c r="AI110" s="323">
        <f t="shared" si="87"/>
        <v>3.1782400000000002</v>
      </c>
      <c r="AJ110" s="323">
        <f t="shared" si="88"/>
        <v>0</v>
      </c>
      <c r="AK110" s="313"/>
    </row>
    <row r="111" spans="1:37" ht="18" x14ac:dyDescent="0.25">
      <c r="A111" s="23" t="str">
        <f>'Пр 1 (произв)'!A111</f>
        <v>1.3.1.24</v>
      </c>
      <c r="B111" s="118" t="str">
        <f>'Пр 1 (произв)'!B111</f>
        <v>Приобретение 2-х дизель-генератов 30 кВт на ДЭС д.Чижа</v>
      </c>
      <c r="C111" s="23" t="str">
        <f>'Пр 1 (произв)'!C111</f>
        <v>L_ЗР.28</v>
      </c>
      <c r="D111" s="23" t="str">
        <f>'Пр 1 (произв)'!D111</f>
        <v>Н</v>
      </c>
      <c r="E111" s="23">
        <f>'Пр 1 (произв)'!E111</f>
        <v>2021</v>
      </c>
      <c r="F111" s="23">
        <f>'Пр 1 (произв)'!F111</f>
        <v>2022</v>
      </c>
      <c r="G111" s="23">
        <f>'Пр 1 (произв)'!G111</f>
        <v>0</v>
      </c>
      <c r="H111" s="323">
        <f>'Пр 1 (произв)'!H111</f>
        <v>1.4554592</v>
      </c>
      <c r="I111" s="323">
        <f>'Пр 1 (произв)'!K111</f>
        <v>0</v>
      </c>
      <c r="J111" s="323">
        <f>'Пр 1 (произв)'!O111</f>
        <v>0</v>
      </c>
      <c r="K111" s="323">
        <f>'Пр 1 (произв)'!Q111</f>
        <v>1.4554592</v>
      </c>
      <c r="L111" s="325"/>
      <c r="M111" s="325"/>
      <c r="N111" s="323">
        <f t="shared" si="86"/>
        <v>1.4554592</v>
      </c>
      <c r="O111" s="325"/>
      <c r="P111" s="323">
        <f>'Пр 1 (произв)'!R111</f>
        <v>0</v>
      </c>
      <c r="Q111" s="326"/>
      <c r="R111" s="325"/>
      <c r="S111" s="325"/>
      <c r="T111" s="325"/>
      <c r="U111" s="325"/>
      <c r="V111" s="325"/>
      <c r="W111" s="325"/>
      <c r="X111" s="325"/>
      <c r="Y111" s="325"/>
      <c r="Z111" s="325"/>
      <c r="AA111" s="325"/>
      <c r="AB111" s="325"/>
      <c r="AC111" s="323">
        <f>'Пр 1 (произв)'!AF111</f>
        <v>0</v>
      </c>
      <c r="AD111" s="323">
        <f>'Пр 1 (произв)'!AK111</f>
        <v>0</v>
      </c>
      <c r="AE111" s="323">
        <f>'Пр 1 (произв)'!AP111</f>
        <v>0.72772959999999998</v>
      </c>
      <c r="AF111" s="323">
        <f>'Пр 1 (произв)'!AU111</f>
        <v>0</v>
      </c>
      <c r="AG111" s="323">
        <f>'Пр 1 (произв)'!AZ111</f>
        <v>0.72772959999999998</v>
      </c>
      <c r="AH111" s="323">
        <f>'Пр 1 (произв)'!BE111</f>
        <v>0</v>
      </c>
      <c r="AI111" s="323">
        <f t="shared" si="87"/>
        <v>1.4554592</v>
      </c>
      <c r="AJ111" s="323">
        <f t="shared" si="88"/>
        <v>0</v>
      </c>
      <c r="AK111" s="313"/>
    </row>
    <row r="112" spans="1:37" ht="18" x14ac:dyDescent="0.25">
      <c r="A112" s="23" t="str">
        <f>'Пр 1 (произв)'!A112</f>
        <v>1.3.1.25</v>
      </c>
      <c r="B112" s="118" t="str">
        <f>'Пр 1 (произв)'!B112</f>
        <v>Приобретение 2-х  дизель-генераторов 60 кВт на ДЭС д.Чижа</v>
      </c>
      <c r="C112" s="23" t="str">
        <f>'Пр 1 (произв)'!C112</f>
        <v>L_ЗР.29</v>
      </c>
      <c r="D112" s="23" t="str">
        <f>'Пр 1 (произв)'!D112</f>
        <v>Н</v>
      </c>
      <c r="E112" s="23">
        <f>'Пр 1 (произв)'!E112</f>
        <v>2021</v>
      </c>
      <c r="F112" s="23">
        <f>'Пр 1 (произв)'!F112</f>
        <v>2021</v>
      </c>
      <c r="G112" s="23">
        <f>'Пр 1 (произв)'!G112</f>
        <v>0</v>
      </c>
      <c r="H112" s="323">
        <f>'Пр 1 (произв)'!H112</f>
        <v>2.1100871999999997</v>
      </c>
      <c r="I112" s="323">
        <f>'Пр 1 (произв)'!K112</f>
        <v>0</v>
      </c>
      <c r="J112" s="323">
        <f>'Пр 1 (произв)'!O112</f>
        <v>0</v>
      </c>
      <c r="K112" s="323">
        <f>'Пр 1 (произв)'!Q112</f>
        <v>2.1100871999999997</v>
      </c>
      <c r="L112" s="325"/>
      <c r="M112" s="325"/>
      <c r="N112" s="323">
        <f t="shared" si="86"/>
        <v>2.1100871999999997</v>
      </c>
      <c r="O112" s="325"/>
      <c r="P112" s="323">
        <f>'Пр 1 (произв)'!R112</f>
        <v>0</v>
      </c>
      <c r="Q112" s="326"/>
      <c r="R112" s="325"/>
      <c r="S112" s="325"/>
      <c r="T112" s="325"/>
      <c r="U112" s="325"/>
      <c r="V112" s="325"/>
      <c r="W112" s="325"/>
      <c r="X112" s="325"/>
      <c r="Y112" s="325"/>
      <c r="Z112" s="325"/>
      <c r="AA112" s="325"/>
      <c r="AB112" s="325"/>
      <c r="AC112" s="323">
        <f>'Пр 1 (произв)'!AF112</f>
        <v>0</v>
      </c>
      <c r="AD112" s="323">
        <f>'Пр 1 (произв)'!AK112</f>
        <v>0</v>
      </c>
      <c r="AE112" s="323">
        <f>'Пр 1 (произв)'!AP112</f>
        <v>1.0550435999999999</v>
      </c>
      <c r="AF112" s="323">
        <f>'Пр 1 (произв)'!AU112</f>
        <v>0</v>
      </c>
      <c r="AG112" s="323">
        <f>'Пр 1 (произв)'!AZ112</f>
        <v>1.0550435999999999</v>
      </c>
      <c r="AH112" s="323">
        <f>'Пр 1 (произв)'!BE112</f>
        <v>0</v>
      </c>
      <c r="AI112" s="323">
        <f t="shared" si="87"/>
        <v>2.1100871999999997</v>
      </c>
      <c r="AJ112" s="323">
        <f t="shared" si="88"/>
        <v>0</v>
      </c>
      <c r="AK112" s="313"/>
    </row>
    <row r="113" spans="1:37" ht="18" x14ac:dyDescent="0.25">
      <c r="A113" s="23" t="str">
        <f>'Пр 1 (произв)'!A113</f>
        <v>1.3.1.26</v>
      </c>
      <c r="B113" s="118" t="str">
        <f>'Пр 1 (произв)'!B113</f>
        <v>Приобретение дизель-генератора 100 кВт на ДЭС д.Каменка</v>
      </c>
      <c r="C113" s="23" t="str">
        <f>'Пр 1 (произв)'!C113</f>
        <v>L_ЗР.30</v>
      </c>
      <c r="D113" s="23" t="str">
        <f>'Пр 1 (произв)'!D113</f>
        <v>Н</v>
      </c>
      <c r="E113" s="23">
        <f>'Пр 1 (произв)'!E113</f>
        <v>2021</v>
      </c>
      <c r="F113" s="23">
        <f>'Пр 1 (произв)'!F113</f>
        <v>2022</v>
      </c>
      <c r="G113" s="23">
        <f>'Пр 1 (произв)'!G113</f>
        <v>0</v>
      </c>
      <c r="H113" s="323">
        <f>'Пр 1 (произв)'!H113</f>
        <v>1.5786326400000001</v>
      </c>
      <c r="I113" s="323">
        <f>'Пр 1 (произв)'!K113</f>
        <v>0</v>
      </c>
      <c r="J113" s="323">
        <f>'Пр 1 (произв)'!O113</f>
        <v>0</v>
      </c>
      <c r="K113" s="323">
        <f>'Пр 1 (произв)'!Q113</f>
        <v>1.5786326400000001</v>
      </c>
      <c r="L113" s="325"/>
      <c r="M113" s="325"/>
      <c r="N113" s="323">
        <f t="shared" si="86"/>
        <v>1.5786326400000001</v>
      </c>
      <c r="O113" s="325"/>
      <c r="P113" s="323">
        <f>'Пр 1 (произв)'!R113</f>
        <v>0</v>
      </c>
      <c r="Q113" s="326"/>
      <c r="R113" s="325"/>
      <c r="S113" s="325"/>
      <c r="T113" s="325"/>
      <c r="U113" s="325"/>
      <c r="V113" s="325"/>
      <c r="W113" s="325"/>
      <c r="X113" s="325"/>
      <c r="Y113" s="325"/>
      <c r="Z113" s="325"/>
      <c r="AA113" s="325"/>
      <c r="AB113" s="325"/>
      <c r="AC113" s="323">
        <f>'Пр 1 (произв)'!AF113</f>
        <v>0</v>
      </c>
      <c r="AD113" s="323">
        <f>'Пр 1 (произв)'!AK113</f>
        <v>0</v>
      </c>
      <c r="AE113" s="323">
        <f>'Пр 1 (произв)'!AP113</f>
        <v>1.5786326400000001</v>
      </c>
      <c r="AF113" s="323">
        <f>'Пр 1 (произв)'!AU113</f>
        <v>0</v>
      </c>
      <c r="AG113" s="323">
        <f>'Пр 1 (произв)'!AZ113</f>
        <v>0</v>
      </c>
      <c r="AH113" s="323">
        <f>'Пр 1 (произв)'!BE113</f>
        <v>0</v>
      </c>
      <c r="AI113" s="323">
        <f t="shared" si="87"/>
        <v>1.5786326400000001</v>
      </c>
      <c r="AJ113" s="323">
        <f t="shared" si="88"/>
        <v>0</v>
      </c>
      <c r="AK113" s="313"/>
    </row>
    <row r="114" spans="1:37" ht="18" x14ac:dyDescent="0.25">
      <c r="A114" s="23" t="str">
        <f>'Пр 1 (произв)'!A114</f>
        <v>1.3.1.27</v>
      </c>
      <c r="B114" s="118" t="str">
        <f>'Пр 1 (произв)'!B114</f>
        <v>Приобретение дизель-генератора 60 кВт на ДЭС д.Каменка</v>
      </c>
      <c r="C114" s="23" t="str">
        <f>'Пр 1 (произв)'!C114</f>
        <v>L_ЗР.31</v>
      </c>
      <c r="D114" s="23" t="str">
        <f>'Пр 1 (произв)'!D114</f>
        <v>Н</v>
      </c>
      <c r="E114" s="23">
        <f>'Пр 1 (произв)'!E114</f>
        <v>2021</v>
      </c>
      <c r="F114" s="23">
        <f>'Пр 1 (произв)'!F114</f>
        <v>2022</v>
      </c>
      <c r="G114" s="23">
        <f>'Пр 1 (произв)'!G114</f>
        <v>0</v>
      </c>
      <c r="H114" s="323">
        <f>'Пр 1 (произв)'!H114</f>
        <v>1.0550435999999999</v>
      </c>
      <c r="I114" s="323">
        <f>'Пр 1 (произв)'!K114</f>
        <v>0</v>
      </c>
      <c r="J114" s="323">
        <f>'Пр 1 (произв)'!O114</f>
        <v>0</v>
      </c>
      <c r="K114" s="323">
        <f>'Пр 1 (произв)'!Q114</f>
        <v>1.0550435999999999</v>
      </c>
      <c r="L114" s="325"/>
      <c r="M114" s="325"/>
      <c r="N114" s="323">
        <f t="shared" si="86"/>
        <v>1.0550435999999999</v>
      </c>
      <c r="O114" s="325"/>
      <c r="P114" s="323">
        <f>'Пр 1 (произв)'!R114</f>
        <v>0</v>
      </c>
      <c r="Q114" s="326"/>
      <c r="R114" s="325"/>
      <c r="S114" s="325"/>
      <c r="T114" s="325"/>
      <c r="U114" s="325"/>
      <c r="V114" s="325"/>
      <c r="W114" s="325"/>
      <c r="X114" s="325"/>
      <c r="Y114" s="325"/>
      <c r="Z114" s="325"/>
      <c r="AA114" s="325"/>
      <c r="AB114" s="325"/>
      <c r="AC114" s="323">
        <f>'Пр 1 (произв)'!AF114</f>
        <v>0</v>
      </c>
      <c r="AD114" s="323">
        <f>'Пр 1 (произв)'!AK114</f>
        <v>0</v>
      </c>
      <c r="AE114" s="323">
        <f>'Пр 1 (произв)'!AP114</f>
        <v>1.0550435999999999</v>
      </c>
      <c r="AF114" s="323">
        <f>'Пр 1 (произв)'!AU114</f>
        <v>0</v>
      </c>
      <c r="AG114" s="323">
        <f>'Пр 1 (произв)'!AZ114</f>
        <v>0</v>
      </c>
      <c r="AH114" s="323">
        <f>'Пр 1 (произв)'!BE114</f>
        <v>0</v>
      </c>
      <c r="AI114" s="323">
        <f t="shared" si="87"/>
        <v>1.0550435999999999</v>
      </c>
      <c r="AJ114" s="323">
        <f t="shared" si="88"/>
        <v>0</v>
      </c>
      <c r="AK114" s="313"/>
    </row>
    <row r="115" spans="1:37" ht="18" x14ac:dyDescent="0.25">
      <c r="A115" s="23" t="str">
        <f>'Пр 1 (произв)'!A115</f>
        <v>1.3.1.28</v>
      </c>
      <c r="B115" s="118" t="str">
        <f>'Пр 1 (произв)'!B115</f>
        <v>Приобретение 2-х дизель-генератов 30 кВт на ДЭС д.Волонга</v>
      </c>
      <c r="C115" s="23" t="str">
        <f>'Пр 1 (произв)'!C115</f>
        <v>L_ЗР.32</v>
      </c>
      <c r="D115" s="23" t="str">
        <f>'Пр 1 (произв)'!D115</f>
        <v>Н</v>
      </c>
      <c r="E115" s="23">
        <f>'Пр 1 (произв)'!E115</f>
        <v>2021</v>
      </c>
      <c r="F115" s="23">
        <f>'Пр 1 (произв)'!F115</f>
        <v>2022</v>
      </c>
      <c r="G115" s="23">
        <f>'Пр 1 (произв)'!G115</f>
        <v>0</v>
      </c>
      <c r="H115" s="323">
        <f>'Пр 1 (произв)'!H115</f>
        <v>1.4554592</v>
      </c>
      <c r="I115" s="323">
        <f>'Пр 1 (произв)'!K115</f>
        <v>0</v>
      </c>
      <c r="J115" s="323">
        <f>'Пр 1 (произв)'!O115</f>
        <v>0</v>
      </c>
      <c r="K115" s="323">
        <f>'Пр 1 (произв)'!Q115</f>
        <v>1.4554592</v>
      </c>
      <c r="L115" s="325"/>
      <c r="M115" s="325"/>
      <c r="N115" s="323">
        <f t="shared" si="86"/>
        <v>1.4554592</v>
      </c>
      <c r="O115" s="325"/>
      <c r="P115" s="323">
        <f>'Пр 1 (произв)'!R115</f>
        <v>0</v>
      </c>
      <c r="Q115" s="326"/>
      <c r="R115" s="325"/>
      <c r="S115" s="325"/>
      <c r="T115" s="325"/>
      <c r="U115" s="325"/>
      <c r="V115" s="325"/>
      <c r="W115" s="325"/>
      <c r="X115" s="325"/>
      <c r="Y115" s="325"/>
      <c r="Z115" s="325"/>
      <c r="AA115" s="325"/>
      <c r="AB115" s="325"/>
      <c r="AC115" s="323">
        <f>'Пр 1 (произв)'!AF115</f>
        <v>0</v>
      </c>
      <c r="AD115" s="323">
        <f>'Пр 1 (произв)'!AK115</f>
        <v>0</v>
      </c>
      <c r="AE115" s="323">
        <f>'Пр 1 (произв)'!AP115</f>
        <v>0.72772959999999998</v>
      </c>
      <c r="AF115" s="323">
        <f>'Пр 1 (произв)'!AU115</f>
        <v>0</v>
      </c>
      <c r="AG115" s="323">
        <f>'Пр 1 (произв)'!AZ115</f>
        <v>0.72772959999999998</v>
      </c>
      <c r="AH115" s="323">
        <f>'Пр 1 (произв)'!BE115</f>
        <v>0</v>
      </c>
      <c r="AI115" s="323">
        <f t="shared" si="87"/>
        <v>1.4554592</v>
      </c>
      <c r="AJ115" s="323">
        <f t="shared" si="88"/>
        <v>0</v>
      </c>
      <c r="AK115" s="313"/>
    </row>
    <row r="116" spans="1:37" ht="18" x14ac:dyDescent="0.25">
      <c r="A116" s="23" t="str">
        <f>'Пр 1 (произв)'!A116</f>
        <v>1.3.1.29</v>
      </c>
      <c r="B116" s="118" t="str">
        <f>'Пр 1 (произв)'!B116</f>
        <v>Приобретение дизель-генератора 60 кВт на ДЭС д.Макарово</v>
      </c>
      <c r="C116" s="23" t="str">
        <f>'Пр 1 (произв)'!C116</f>
        <v>L_ЗР.33</v>
      </c>
      <c r="D116" s="23" t="str">
        <f>'Пр 1 (произв)'!D116</f>
        <v>Н</v>
      </c>
      <c r="E116" s="23" t="e">
        <f>'Пр 1 (произв)'!E116</f>
        <v>#REF!</v>
      </c>
      <c r="F116" s="23" t="e">
        <f>'Пр 1 (произв)'!F116</f>
        <v>#REF!</v>
      </c>
      <c r="G116" s="23">
        <f>'Пр 1 (произв)'!G116</f>
        <v>0</v>
      </c>
      <c r="H116" s="323">
        <f>'Пр 1 (произв)'!H116</f>
        <v>1.0550435999999999</v>
      </c>
      <c r="I116" s="323">
        <f>'Пр 1 (произв)'!K116</f>
        <v>0</v>
      </c>
      <c r="J116" s="323">
        <f>'Пр 1 (произв)'!O116</f>
        <v>0</v>
      </c>
      <c r="K116" s="323">
        <f>'Пр 1 (произв)'!Q116</f>
        <v>1.0550435999999999</v>
      </c>
      <c r="L116" s="325"/>
      <c r="M116" s="325"/>
      <c r="N116" s="323">
        <f t="shared" si="86"/>
        <v>1.0550435999999999</v>
      </c>
      <c r="O116" s="325"/>
      <c r="P116" s="323">
        <f>'Пр 1 (произв)'!R116</f>
        <v>0</v>
      </c>
      <c r="Q116" s="326"/>
      <c r="R116" s="325"/>
      <c r="S116" s="325"/>
      <c r="T116" s="325"/>
      <c r="U116" s="325"/>
      <c r="V116" s="325"/>
      <c r="W116" s="325"/>
      <c r="X116" s="325"/>
      <c r="Y116" s="325"/>
      <c r="Z116" s="325"/>
      <c r="AA116" s="325"/>
      <c r="AB116" s="325"/>
      <c r="AC116" s="323">
        <f>'Пр 1 (произв)'!AF116</f>
        <v>0</v>
      </c>
      <c r="AD116" s="323">
        <f>'Пр 1 (произв)'!AK116</f>
        <v>0</v>
      </c>
      <c r="AE116" s="323">
        <f>'Пр 1 (произв)'!AP116</f>
        <v>1.0550435999999999</v>
      </c>
      <c r="AF116" s="323">
        <f>'Пр 1 (произв)'!AU116</f>
        <v>0</v>
      </c>
      <c r="AG116" s="323">
        <f>'Пр 1 (произв)'!AZ116</f>
        <v>0</v>
      </c>
      <c r="AH116" s="323">
        <f>'Пр 1 (произв)'!BE116</f>
        <v>0</v>
      </c>
      <c r="AI116" s="323">
        <f t="shared" si="87"/>
        <v>1.0550435999999999</v>
      </c>
      <c r="AJ116" s="323">
        <f t="shared" si="88"/>
        <v>0</v>
      </c>
      <c r="AK116" s="313"/>
    </row>
    <row r="117" spans="1:37" ht="18" x14ac:dyDescent="0.25">
      <c r="A117" s="23" t="str">
        <f>'Пр 1 (произв)'!A117</f>
        <v>1.3.1.30</v>
      </c>
      <c r="B117" s="118" t="str">
        <f>'Пр 1 (произв)'!B117</f>
        <v>Приобретение 2-х  дизель-генераторов 60 кВт на ДЭС д.Куя</v>
      </c>
      <c r="C117" s="23" t="str">
        <f>'Пр 1 (произв)'!C117</f>
        <v>L_ЗР.34</v>
      </c>
      <c r="D117" s="23" t="str">
        <f>'Пр 1 (произв)'!D117</f>
        <v>Н</v>
      </c>
      <c r="E117" s="23">
        <f>'Пр 1 (произв)'!E117</f>
        <v>2021</v>
      </c>
      <c r="F117" s="23">
        <f>'Пр 1 (произв)'!F117</f>
        <v>2022</v>
      </c>
      <c r="G117" s="23">
        <f>'Пр 1 (произв)'!G117</f>
        <v>0</v>
      </c>
      <c r="H117" s="323">
        <f>'Пр 1 (произв)'!H117</f>
        <v>2.1100871999999997</v>
      </c>
      <c r="I117" s="323">
        <f>'Пр 1 (произв)'!K117</f>
        <v>0</v>
      </c>
      <c r="J117" s="323">
        <f>'Пр 1 (произв)'!O117</f>
        <v>0</v>
      </c>
      <c r="K117" s="323">
        <f>'Пр 1 (произв)'!Q117</f>
        <v>2.1100871999999997</v>
      </c>
      <c r="L117" s="325"/>
      <c r="M117" s="325"/>
      <c r="N117" s="323">
        <f t="shared" si="86"/>
        <v>2.1100871999999997</v>
      </c>
      <c r="O117" s="325"/>
      <c r="P117" s="323">
        <f>'Пр 1 (произв)'!R117</f>
        <v>0</v>
      </c>
      <c r="Q117" s="326"/>
      <c r="R117" s="325"/>
      <c r="S117" s="325"/>
      <c r="T117" s="325"/>
      <c r="U117" s="325"/>
      <c r="V117" s="325"/>
      <c r="W117" s="325"/>
      <c r="X117" s="325"/>
      <c r="Y117" s="325"/>
      <c r="Z117" s="325"/>
      <c r="AA117" s="325"/>
      <c r="AB117" s="325"/>
      <c r="AC117" s="323">
        <f>'Пр 1 (произв)'!AF117</f>
        <v>0</v>
      </c>
      <c r="AD117" s="323">
        <f>'Пр 1 (произв)'!AK117</f>
        <v>0</v>
      </c>
      <c r="AE117" s="323">
        <f>'Пр 1 (произв)'!AP117</f>
        <v>1.0550435999999999</v>
      </c>
      <c r="AF117" s="323">
        <f>'Пр 1 (произв)'!AU117</f>
        <v>0</v>
      </c>
      <c r="AG117" s="323">
        <f>'Пр 1 (произв)'!AZ117</f>
        <v>1.0550435999999999</v>
      </c>
      <c r="AH117" s="323">
        <f>'Пр 1 (произв)'!BE117</f>
        <v>0</v>
      </c>
      <c r="AI117" s="323">
        <f t="shared" si="87"/>
        <v>2.1100871999999997</v>
      </c>
      <c r="AJ117" s="323">
        <f t="shared" si="88"/>
        <v>0</v>
      </c>
      <c r="AK117" s="313"/>
    </row>
    <row r="118" spans="1:37" ht="18" x14ac:dyDescent="0.25">
      <c r="A118" s="23" t="str">
        <f>'Пр 1 (произв)'!A118</f>
        <v>1.3.1.31</v>
      </c>
      <c r="B118" s="118" t="str">
        <f>'Пр 1 (произв)'!B118</f>
        <v>Приобретение дизель-генератора 16 кВт на ДЭС д.Кия</v>
      </c>
      <c r="C118" s="23" t="str">
        <f>'Пр 1 (произв)'!C118</f>
        <v>L_ЗР.35</v>
      </c>
      <c r="D118" s="23" t="str">
        <f>'Пр 1 (произв)'!D118</f>
        <v>Н</v>
      </c>
      <c r="E118" s="23">
        <f>'Пр 1 (произв)'!E118</f>
        <v>2021</v>
      </c>
      <c r="F118" s="23">
        <f>'Пр 1 (произв)'!F118</f>
        <v>2022</v>
      </c>
      <c r="G118" s="23">
        <f>'Пр 1 (произв)'!G118</f>
        <v>0</v>
      </c>
      <c r="H118" s="323">
        <f>'Пр 1 (произв)'!H118</f>
        <v>0.28692768000000002</v>
      </c>
      <c r="I118" s="323">
        <f>'Пр 1 (произв)'!K118</f>
        <v>0</v>
      </c>
      <c r="J118" s="323">
        <f>'Пр 1 (произв)'!O118</f>
        <v>0</v>
      </c>
      <c r="K118" s="323">
        <f>'Пр 1 (произв)'!Q118</f>
        <v>0.28692768000000002</v>
      </c>
      <c r="L118" s="325"/>
      <c r="M118" s="325"/>
      <c r="N118" s="323">
        <f t="shared" si="86"/>
        <v>0.28692768000000002</v>
      </c>
      <c r="O118" s="325"/>
      <c r="P118" s="323">
        <f>'Пр 1 (произв)'!R118</f>
        <v>0</v>
      </c>
      <c r="Q118" s="326"/>
      <c r="R118" s="325"/>
      <c r="S118" s="325"/>
      <c r="T118" s="325"/>
      <c r="U118" s="325"/>
      <c r="V118" s="325"/>
      <c r="W118" s="325"/>
      <c r="X118" s="325"/>
      <c r="Y118" s="325"/>
      <c r="Z118" s="325"/>
      <c r="AA118" s="325"/>
      <c r="AB118" s="325"/>
      <c r="AC118" s="323">
        <f>'Пр 1 (произв)'!AF118</f>
        <v>0</v>
      </c>
      <c r="AD118" s="323">
        <f>'Пр 1 (произв)'!AK118</f>
        <v>0</v>
      </c>
      <c r="AE118" s="323">
        <f>'Пр 1 (произв)'!AP118</f>
        <v>0.28692768000000002</v>
      </c>
      <c r="AF118" s="323">
        <f>'Пр 1 (произв)'!AU118</f>
        <v>0</v>
      </c>
      <c r="AG118" s="323">
        <f>'Пр 1 (произв)'!AZ118</f>
        <v>0</v>
      </c>
      <c r="AH118" s="323">
        <f>'Пр 1 (произв)'!BE118</f>
        <v>0</v>
      </c>
      <c r="AI118" s="323">
        <f t="shared" si="87"/>
        <v>0.28692768000000002</v>
      </c>
      <c r="AJ118" s="323">
        <f t="shared" si="88"/>
        <v>0</v>
      </c>
      <c r="AK118" s="313"/>
    </row>
    <row r="119" spans="1:37" ht="18" x14ac:dyDescent="0.25">
      <c r="A119" s="23" t="str">
        <f>'Пр 1 (произв)'!A119</f>
        <v>1.3.1.32</v>
      </c>
      <c r="B119" s="118" t="str">
        <f>'Пр 1 (произв)'!B119</f>
        <v>Приобретение дизель-генератора 60 кВт на ДЭС д. Пылемец</v>
      </c>
      <c r="C119" s="23" t="str">
        <f>'Пр 1 (произв)'!C119</f>
        <v>L_ЗР.36</v>
      </c>
      <c r="D119" s="23" t="str">
        <f>'Пр 1 (произв)'!D119</f>
        <v>Н</v>
      </c>
      <c r="E119" s="23">
        <f>'Пр 1 (произв)'!E119</f>
        <v>2022</v>
      </c>
      <c r="F119" s="23">
        <f>'Пр 1 (произв)'!F119</f>
        <v>2022</v>
      </c>
      <c r="G119" s="23">
        <f>'Пр 1 (произв)'!G119</f>
        <v>0</v>
      </c>
      <c r="H119" s="323">
        <f>'Пр 1 (произв)'!H119</f>
        <v>1.0550435999999999</v>
      </c>
      <c r="I119" s="323">
        <f>'Пр 1 (произв)'!K119</f>
        <v>0</v>
      </c>
      <c r="J119" s="323">
        <f>'Пр 1 (произв)'!O119</f>
        <v>0</v>
      </c>
      <c r="K119" s="323">
        <f>'Пр 1 (произв)'!Q119</f>
        <v>1.0550435999999999</v>
      </c>
      <c r="L119" s="325"/>
      <c r="M119" s="325"/>
      <c r="N119" s="323">
        <f t="shared" si="86"/>
        <v>1.0550435999999999</v>
      </c>
      <c r="O119" s="325"/>
      <c r="P119" s="323">
        <f>'Пр 1 (произв)'!R119</f>
        <v>0</v>
      </c>
      <c r="Q119" s="326"/>
      <c r="R119" s="325"/>
      <c r="S119" s="325"/>
      <c r="T119" s="325"/>
      <c r="U119" s="325"/>
      <c r="V119" s="325"/>
      <c r="W119" s="325"/>
      <c r="X119" s="325"/>
      <c r="Y119" s="325"/>
      <c r="Z119" s="325"/>
      <c r="AA119" s="325"/>
      <c r="AB119" s="325"/>
      <c r="AC119" s="323">
        <f>'Пр 1 (произв)'!AF119</f>
        <v>0</v>
      </c>
      <c r="AD119" s="323">
        <f>'Пр 1 (произв)'!AK119</f>
        <v>0</v>
      </c>
      <c r="AE119" s="323">
        <f>'Пр 1 (произв)'!AP119</f>
        <v>1.0550435999999999</v>
      </c>
      <c r="AF119" s="323">
        <f>'Пр 1 (произв)'!AU119</f>
        <v>0</v>
      </c>
      <c r="AG119" s="323">
        <f>'Пр 1 (произв)'!AZ119</f>
        <v>0</v>
      </c>
      <c r="AH119" s="323">
        <f>'Пр 1 (произв)'!BE119</f>
        <v>0</v>
      </c>
      <c r="AI119" s="323">
        <f t="shared" si="87"/>
        <v>1.0550435999999999</v>
      </c>
      <c r="AJ119" s="323">
        <f t="shared" si="88"/>
        <v>0</v>
      </c>
      <c r="AK119" s="313"/>
    </row>
    <row r="120" spans="1:37" ht="18" x14ac:dyDescent="0.25">
      <c r="A120" s="23" t="str">
        <f>'Пр 1 (произв)'!A120</f>
        <v>1.3.1.33</v>
      </c>
      <c r="B120" s="118" t="str">
        <f>'Пр 1 (произв)'!B120</f>
        <v>Приобретение 2-х дизель-генераторов 200 кВт на ДЭС д. Лабожское</v>
      </c>
      <c r="C120" s="23" t="str">
        <f>'Пр 1 (произв)'!C120</f>
        <v>L_ЗР.37</v>
      </c>
      <c r="D120" s="23" t="str">
        <f>'Пр 1 (произв)'!D120</f>
        <v>Н</v>
      </c>
      <c r="E120" s="23">
        <f>'Пр 1 (произв)'!E120</f>
        <v>2021</v>
      </c>
      <c r="F120" s="23">
        <f>'Пр 1 (произв)'!F120</f>
        <v>2021</v>
      </c>
      <c r="G120" s="23">
        <f>'Пр 1 (произв)'!G120</f>
        <v>0</v>
      </c>
      <c r="H120" s="323">
        <f>'Пр 1 (произв)'!H120</f>
        <v>3.4666666666666668</v>
      </c>
      <c r="I120" s="323">
        <f>'Пр 1 (произв)'!K120</f>
        <v>0</v>
      </c>
      <c r="J120" s="323">
        <f>'Пр 1 (произв)'!O120</f>
        <v>0</v>
      </c>
      <c r="K120" s="323">
        <f>'Пр 1 (произв)'!Q120</f>
        <v>3.4666666666666668</v>
      </c>
      <c r="L120" s="325"/>
      <c r="M120" s="325"/>
      <c r="N120" s="323">
        <f t="shared" si="86"/>
        <v>3.4666666666666668</v>
      </c>
      <c r="O120" s="325"/>
      <c r="P120" s="323">
        <f>'Пр 1 (произв)'!R120</f>
        <v>0</v>
      </c>
      <c r="Q120" s="326"/>
      <c r="R120" s="325"/>
      <c r="S120" s="325"/>
      <c r="T120" s="325"/>
      <c r="U120" s="325"/>
      <c r="V120" s="325"/>
      <c r="W120" s="325"/>
      <c r="X120" s="325"/>
      <c r="Y120" s="325"/>
      <c r="Z120" s="325"/>
      <c r="AA120" s="325"/>
      <c r="AB120" s="325"/>
      <c r="AC120" s="323">
        <f>'Пр 1 (произв)'!AF120</f>
        <v>0</v>
      </c>
      <c r="AD120" s="323">
        <f>'Пр 1 (произв)'!AK120</f>
        <v>0</v>
      </c>
      <c r="AE120" s="323">
        <f>'Пр 1 (произв)'!AP120</f>
        <v>3.4666666666666668</v>
      </c>
      <c r="AF120" s="323">
        <f>'Пр 1 (произв)'!AU120</f>
        <v>0</v>
      </c>
      <c r="AG120" s="323">
        <f>'Пр 1 (произв)'!AZ120</f>
        <v>0</v>
      </c>
      <c r="AH120" s="323">
        <f>'Пр 1 (произв)'!BE120</f>
        <v>0</v>
      </c>
      <c r="AI120" s="323">
        <f t="shared" si="87"/>
        <v>3.4666666666666668</v>
      </c>
      <c r="AJ120" s="323">
        <f t="shared" si="88"/>
        <v>0</v>
      </c>
      <c r="AK120" s="313"/>
    </row>
    <row r="121" spans="1:37" ht="18" x14ac:dyDescent="0.25">
      <c r="A121" s="23" t="str">
        <f>'Пр 1 (произв)'!A121</f>
        <v>1.3.1.34</v>
      </c>
      <c r="B121" s="118" t="str">
        <f>'Пр 1 (произв)'!B121</f>
        <v>Приобретение 2-х  дизель-генераторов 60 кВт на ДЭС д.Тошвиска</v>
      </c>
      <c r="C121" s="23" t="str">
        <f>'Пр 1 (произв)'!C121</f>
        <v>L_ЗР.38</v>
      </c>
      <c r="D121" s="23" t="str">
        <f>'Пр 1 (произв)'!D121</f>
        <v>Н</v>
      </c>
      <c r="E121" s="23">
        <f>'Пр 1 (произв)'!E121</f>
        <v>2021</v>
      </c>
      <c r="F121" s="23">
        <f>'Пр 1 (произв)'!F121</f>
        <v>2021</v>
      </c>
      <c r="G121" s="23">
        <f>'Пр 1 (произв)'!G121</f>
        <v>0</v>
      </c>
      <c r="H121" s="323">
        <f>'Пр 1 (произв)'!H121</f>
        <v>2.1100871999999997</v>
      </c>
      <c r="I121" s="323">
        <f>'Пр 1 (произв)'!K121</f>
        <v>0</v>
      </c>
      <c r="J121" s="323">
        <f>'Пр 1 (произв)'!O121</f>
        <v>0</v>
      </c>
      <c r="K121" s="323">
        <f>'Пр 1 (произв)'!Q121</f>
        <v>2.1100871999999997</v>
      </c>
      <c r="L121" s="325"/>
      <c r="M121" s="325"/>
      <c r="N121" s="323">
        <f t="shared" si="86"/>
        <v>2.1100871999999997</v>
      </c>
      <c r="O121" s="325"/>
      <c r="P121" s="323">
        <f>'Пр 1 (произв)'!R121</f>
        <v>0</v>
      </c>
      <c r="Q121" s="326"/>
      <c r="R121" s="325"/>
      <c r="S121" s="325"/>
      <c r="T121" s="325"/>
      <c r="U121" s="325"/>
      <c r="V121" s="325"/>
      <c r="W121" s="325"/>
      <c r="X121" s="325"/>
      <c r="Y121" s="325"/>
      <c r="Z121" s="325"/>
      <c r="AA121" s="325"/>
      <c r="AB121" s="325"/>
      <c r="AC121" s="323">
        <f>'Пр 1 (произв)'!AF121</f>
        <v>0</v>
      </c>
      <c r="AD121" s="323">
        <f>'Пр 1 (произв)'!AK121</f>
        <v>0</v>
      </c>
      <c r="AE121" s="323">
        <f>'Пр 1 (произв)'!AP121</f>
        <v>2.1100871999999997</v>
      </c>
      <c r="AF121" s="323">
        <f>'Пр 1 (произв)'!AU121</f>
        <v>0</v>
      </c>
      <c r="AG121" s="323">
        <f>'Пр 1 (произв)'!AZ121</f>
        <v>0</v>
      </c>
      <c r="AH121" s="323">
        <f>'Пр 1 (произв)'!BE121</f>
        <v>0</v>
      </c>
      <c r="AI121" s="323">
        <f t="shared" si="87"/>
        <v>2.1100871999999997</v>
      </c>
      <c r="AJ121" s="323">
        <f t="shared" si="88"/>
        <v>0</v>
      </c>
      <c r="AK121" s="313"/>
    </row>
    <row r="122" spans="1:37" ht="18" x14ac:dyDescent="0.25">
      <c r="A122" s="23" t="str">
        <f>'Пр 1 (произв)'!A122</f>
        <v>1.3.1.35</v>
      </c>
      <c r="B122" s="118" t="str">
        <f>'Пр 1 (произв)'!B122</f>
        <v>Приобретение дизель-генератора 315 кВт на ДЭС с. Великовисочное</v>
      </c>
      <c r="C122" s="23" t="str">
        <f>'Пр 1 (произв)'!C122</f>
        <v>L_ЗР.39</v>
      </c>
      <c r="D122" s="23" t="str">
        <f>'Пр 1 (произв)'!D122</f>
        <v>Н</v>
      </c>
      <c r="E122" s="23">
        <f>'Пр 1 (произв)'!E122</f>
        <v>2022</v>
      </c>
      <c r="F122" s="23">
        <f>'Пр 1 (произв)'!F122</f>
        <v>2022</v>
      </c>
      <c r="G122" s="23">
        <f>'Пр 1 (произв)'!G122</f>
        <v>0</v>
      </c>
      <c r="H122" s="323">
        <f>'Пр 1 (произв)'!H122</f>
        <v>3.1782400000000002</v>
      </c>
      <c r="I122" s="323">
        <f>'Пр 1 (произв)'!K122</f>
        <v>0</v>
      </c>
      <c r="J122" s="323">
        <f>'Пр 1 (произв)'!O122</f>
        <v>0</v>
      </c>
      <c r="K122" s="323">
        <f>'Пр 1 (произв)'!Q122</f>
        <v>3.1782400000000002</v>
      </c>
      <c r="L122" s="325"/>
      <c r="M122" s="325"/>
      <c r="N122" s="323">
        <f t="shared" si="86"/>
        <v>3.1782400000000002</v>
      </c>
      <c r="O122" s="325"/>
      <c r="P122" s="323">
        <f>'Пр 1 (произв)'!R122</f>
        <v>0</v>
      </c>
      <c r="Q122" s="326"/>
      <c r="R122" s="325"/>
      <c r="S122" s="325"/>
      <c r="T122" s="325"/>
      <c r="U122" s="325"/>
      <c r="V122" s="325"/>
      <c r="W122" s="325"/>
      <c r="X122" s="325"/>
      <c r="Y122" s="325"/>
      <c r="Z122" s="325"/>
      <c r="AA122" s="325"/>
      <c r="AB122" s="325"/>
      <c r="AC122" s="323">
        <f>'Пр 1 (произв)'!AF122</f>
        <v>0</v>
      </c>
      <c r="AD122" s="323">
        <f>'Пр 1 (произв)'!AK122</f>
        <v>0</v>
      </c>
      <c r="AE122" s="323">
        <f>'Пр 1 (произв)'!AP122</f>
        <v>3.1782400000000002</v>
      </c>
      <c r="AF122" s="323">
        <f>'Пр 1 (произв)'!AU122</f>
        <v>0</v>
      </c>
      <c r="AG122" s="323">
        <f>'Пр 1 (произв)'!AZ122</f>
        <v>0</v>
      </c>
      <c r="AH122" s="323">
        <f>'Пр 1 (произв)'!BE122</f>
        <v>0</v>
      </c>
      <c r="AI122" s="323">
        <f t="shared" si="87"/>
        <v>3.1782400000000002</v>
      </c>
      <c r="AJ122" s="323">
        <f t="shared" si="88"/>
        <v>0</v>
      </c>
      <c r="AK122" s="313"/>
    </row>
    <row r="123" spans="1:37" ht="18" x14ac:dyDescent="0.25">
      <c r="A123" s="23" t="str">
        <f>'Пр 1 (произв)'!A123</f>
        <v>1.3.1.36</v>
      </c>
      <c r="B123" s="118" t="str">
        <f>'Пр 1 (произв)'!B123</f>
        <v>Приобретение дизель-генерара 60 кВт на ДЭС д.Снопа</v>
      </c>
      <c r="C123" s="23" t="str">
        <f>'Пр 1 (произв)'!C123</f>
        <v>M_ЗР.40</v>
      </c>
      <c r="D123" s="23" t="str">
        <f>'Пр 1 (произв)'!D123</f>
        <v>Н</v>
      </c>
      <c r="E123" s="23">
        <f>'Пр 1 (произв)'!E123</f>
        <v>2021</v>
      </c>
      <c r="F123" s="23">
        <f>'Пр 1 (произв)'!F123</f>
        <v>2022</v>
      </c>
      <c r="G123" s="23">
        <f>'Пр 1 (произв)'!G123</f>
        <v>0</v>
      </c>
      <c r="H123" s="323">
        <f>'Пр 1 (произв)'!H123</f>
        <v>1.0972453439999998</v>
      </c>
      <c r="I123" s="323">
        <f>'Пр 1 (произв)'!K123</f>
        <v>0</v>
      </c>
      <c r="J123" s="323">
        <f>'Пр 1 (произв)'!O123</f>
        <v>0</v>
      </c>
      <c r="K123" s="323">
        <f>'Пр 1 (произв)'!Q123</f>
        <v>1.0972453439999998</v>
      </c>
      <c r="L123" s="325"/>
      <c r="M123" s="325"/>
      <c r="N123" s="323">
        <f t="shared" si="86"/>
        <v>1.0972453439999998</v>
      </c>
      <c r="O123" s="325"/>
      <c r="P123" s="323">
        <f>'Пр 1 (произв)'!R123</f>
        <v>0</v>
      </c>
      <c r="Q123" s="326"/>
      <c r="R123" s="325"/>
      <c r="S123" s="325"/>
      <c r="T123" s="325"/>
      <c r="U123" s="325"/>
      <c r="V123" s="325"/>
      <c r="W123" s="325"/>
      <c r="X123" s="325"/>
      <c r="Y123" s="325"/>
      <c r="Z123" s="325"/>
      <c r="AA123" s="325"/>
      <c r="AB123" s="325"/>
      <c r="AC123" s="323">
        <f>'Пр 1 (произв)'!AF123</f>
        <v>0</v>
      </c>
      <c r="AD123" s="323">
        <f>'Пр 1 (произв)'!AK123</f>
        <v>0</v>
      </c>
      <c r="AE123" s="323">
        <f>'Пр 1 (произв)'!AP123</f>
        <v>0</v>
      </c>
      <c r="AF123" s="323">
        <f>'Пр 1 (произв)'!AU123</f>
        <v>0</v>
      </c>
      <c r="AG123" s="323">
        <f>'Пр 1 (произв)'!AZ123</f>
        <v>1.0972453439999998</v>
      </c>
      <c r="AH123" s="323">
        <f>'Пр 1 (произв)'!BE123</f>
        <v>0</v>
      </c>
      <c r="AI123" s="323">
        <f t="shared" si="87"/>
        <v>1.0972453439999998</v>
      </c>
      <c r="AJ123" s="323">
        <f t="shared" si="88"/>
        <v>0</v>
      </c>
      <c r="AK123" s="313"/>
    </row>
    <row r="124" spans="1:37" ht="18" x14ac:dyDescent="0.25">
      <c r="A124" s="23" t="str">
        <f>'Пр 1 (произв)'!A124</f>
        <v>1.3.1.37</v>
      </c>
      <c r="B124" s="118" t="str">
        <f>'Пр 1 (произв)'!B124</f>
        <v>Приобретение 2-х дизель-генераторов 315 кВт на ДЭС п.Хорей-Вер</v>
      </c>
      <c r="C124" s="23" t="str">
        <f>'Пр 1 (произв)'!C124</f>
        <v>M_ЗР.41</v>
      </c>
      <c r="D124" s="23" t="str">
        <f>'Пр 1 (произв)'!D124</f>
        <v>Н</v>
      </c>
      <c r="E124" s="23">
        <f>'Пр 1 (произв)'!E124</f>
        <v>2022</v>
      </c>
      <c r="F124" s="23">
        <f>'Пр 1 (произв)'!F124</f>
        <v>2023</v>
      </c>
      <c r="G124" s="23">
        <f>'Пр 1 (произв)'!G124</f>
        <v>0</v>
      </c>
      <c r="H124" s="323">
        <f>'Пр 1 (произв)'!H124</f>
        <v>6.3564800000000004</v>
      </c>
      <c r="I124" s="323">
        <f>'Пр 1 (произв)'!K124</f>
        <v>0</v>
      </c>
      <c r="J124" s="323">
        <f>'Пр 1 (произв)'!O124</f>
        <v>0</v>
      </c>
      <c r="K124" s="323">
        <f>'Пр 1 (произв)'!Q124</f>
        <v>6.3564800000000004</v>
      </c>
      <c r="L124" s="325"/>
      <c r="M124" s="325"/>
      <c r="N124" s="323">
        <f t="shared" si="86"/>
        <v>6.3564800000000004</v>
      </c>
      <c r="O124" s="325"/>
      <c r="P124" s="323">
        <f>'Пр 1 (произв)'!R124</f>
        <v>0</v>
      </c>
      <c r="Q124" s="326"/>
      <c r="R124" s="325"/>
      <c r="S124" s="325"/>
      <c r="T124" s="325"/>
      <c r="U124" s="325"/>
      <c r="V124" s="325"/>
      <c r="W124" s="325"/>
      <c r="X124" s="325"/>
      <c r="Y124" s="325"/>
      <c r="Z124" s="325"/>
      <c r="AA124" s="325"/>
      <c r="AB124" s="325"/>
      <c r="AC124" s="323">
        <f>'Пр 1 (произв)'!AF124</f>
        <v>0</v>
      </c>
      <c r="AD124" s="323">
        <f>'Пр 1 (произв)'!AK124</f>
        <v>0</v>
      </c>
      <c r="AE124" s="323">
        <f>'Пр 1 (произв)'!AP124</f>
        <v>0</v>
      </c>
      <c r="AF124" s="323">
        <f>'Пр 1 (произв)'!AU124</f>
        <v>0</v>
      </c>
      <c r="AG124" s="323">
        <f>'Пр 1 (произв)'!AZ124</f>
        <v>6.3564800000000004</v>
      </c>
      <c r="AH124" s="323">
        <f>'Пр 1 (произв)'!BE124</f>
        <v>0</v>
      </c>
      <c r="AI124" s="323">
        <f t="shared" si="87"/>
        <v>6.3564800000000004</v>
      </c>
      <c r="AJ124" s="323">
        <f t="shared" si="88"/>
        <v>0</v>
      </c>
      <c r="AK124" s="313"/>
    </row>
    <row r="125" spans="1:37" ht="18" x14ac:dyDescent="0.25">
      <c r="A125" s="23" t="str">
        <f>'Пр 1 (произв)'!A125</f>
        <v>1.3.1.38</v>
      </c>
      <c r="B125" s="118" t="str">
        <f>'Пр 1 (произв)'!B125</f>
        <v>Приобретение 2-х дизель-генераторов 200 кВт на ДЭС с. Несь</v>
      </c>
      <c r="C125" s="23" t="str">
        <f>'Пр 1 (произв)'!C125</f>
        <v>M_ЗР.42</v>
      </c>
      <c r="D125" s="23" t="str">
        <f>'Пр 1 (произв)'!D125</f>
        <v>Н</v>
      </c>
      <c r="E125" s="23">
        <f>'Пр 1 (произв)'!E125</f>
        <v>2021</v>
      </c>
      <c r="F125" s="23">
        <f>'Пр 1 (произв)'!F125</f>
        <v>2021</v>
      </c>
      <c r="G125" s="23">
        <f>'Пр 1 (произв)'!G125</f>
        <v>0</v>
      </c>
      <c r="H125" s="323">
        <f>'Пр 1 (произв)'!H125</f>
        <v>3.4666666666666668</v>
      </c>
      <c r="I125" s="323">
        <f>'Пр 1 (произв)'!K125</f>
        <v>0</v>
      </c>
      <c r="J125" s="323">
        <f>'Пр 1 (произв)'!O125</f>
        <v>0</v>
      </c>
      <c r="K125" s="323">
        <f>'Пр 1 (произв)'!Q125</f>
        <v>3.4666666666666668</v>
      </c>
      <c r="L125" s="325"/>
      <c r="M125" s="325"/>
      <c r="N125" s="323">
        <f t="shared" si="86"/>
        <v>3.4666666666666668</v>
      </c>
      <c r="O125" s="325"/>
      <c r="P125" s="323">
        <f>'Пр 1 (произв)'!R125</f>
        <v>0</v>
      </c>
      <c r="Q125" s="326"/>
      <c r="R125" s="325"/>
      <c r="S125" s="325"/>
      <c r="T125" s="325"/>
      <c r="U125" s="325"/>
      <c r="V125" s="325"/>
      <c r="W125" s="325"/>
      <c r="X125" s="325"/>
      <c r="Y125" s="325"/>
      <c r="Z125" s="325"/>
      <c r="AA125" s="325"/>
      <c r="AB125" s="325"/>
      <c r="AC125" s="323">
        <f>'Пр 1 (произв)'!AF125</f>
        <v>0</v>
      </c>
      <c r="AD125" s="323">
        <f>'Пр 1 (произв)'!AK125</f>
        <v>0</v>
      </c>
      <c r="AE125" s="323">
        <f>'Пр 1 (произв)'!AP125</f>
        <v>0</v>
      </c>
      <c r="AF125" s="323">
        <f>'Пр 1 (произв)'!AU125</f>
        <v>0</v>
      </c>
      <c r="AG125" s="323">
        <f>'Пр 1 (произв)'!AZ125</f>
        <v>3.4666666666666668</v>
      </c>
      <c r="AH125" s="323">
        <f>'Пр 1 (произв)'!BE125</f>
        <v>0</v>
      </c>
      <c r="AI125" s="323">
        <f t="shared" si="87"/>
        <v>3.4666666666666668</v>
      </c>
      <c r="AJ125" s="323">
        <f t="shared" si="88"/>
        <v>0</v>
      </c>
      <c r="AK125" s="313"/>
    </row>
    <row r="126" spans="1:37" ht="18" x14ac:dyDescent="0.25">
      <c r="A126" s="23" t="str">
        <f>'Пр 1 (произв)'!A126</f>
        <v>1.3.1.39</v>
      </c>
      <c r="B126" s="118" t="str">
        <f>'Пр 1 (произв)'!B126</f>
        <v>Приобретение 2-х дизель-генераторов 100 кВт на ДЭС д.Хонгурей</v>
      </c>
      <c r="C126" s="23" t="str">
        <f>'Пр 1 (произв)'!C126</f>
        <v>M_ЗР.43</v>
      </c>
      <c r="D126" s="23" t="str">
        <f>'Пр 1 (произв)'!D126</f>
        <v>Н</v>
      </c>
      <c r="E126" s="23">
        <f>'Пр 1 (произв)'!E126</f>
        <v>2021</v>
      </c>
      <c r="F126" s="23">
        <f>'Пр 1 (произв)'!F126</f>
        <v>2022</v>
      </c>
      <c r="G126" s="23">
        <f>'Пр 1 (произв)'!G126</f>
        <v>0</v>
      </c>
      <c r="H126" s="323">
        <f>'Пр 1 (произв)'!H126</f>
        <v>3.1572652800000003</v>
      </c>
      <c r="I126" s="323">
        <f>'Пр 1 (произв)'!K126</f>
        <v>0</v>
      </c>
      <c r="J126" s="323">
        <f>'Пр 1 (произв)'!O126</f>
        <v>0</v>
      </c>
      <c r="K126" s="323">
        <f>'Пр 1 (произв)'!Q126</f>
        <v>3.1572652800000003</v>
      </c>
      <c r="L126" s="325"/>
      <c r="M126" s="325"/>
      <c r="N126" s="323">
        <f t="shared" si="86"/>
        <v>3.1572652800000003</v>
      </c>
      <c r="O126" s="325"/>
      <c r="P126" s="323">
        <f>'Пр 1 (произв)'!R126</f>
        <v>0</v>
      </c>
      <c r="Q126" s="326"/>
      <c r="R126" s="325"/>
      <c r="S126" s="325"/>
      <c r="T126" s="325"/>
      <c r="U126" s="325"/>
      <c r="V126" s="325"/>
      <c r="W126" s="325"/>
      <c r="X126" s="325"/>
      <c r="Y126" s="325"/>
      <c r="Z126" s="325"/>
      <c r="AA126" s="325"/>
      <c r="AB126" s="325"/>
      <c r="AC126" s="323">
        <f>'Пр 1 (произв)'!AF126</f>
        <v>0</v>
      </c>
      <c r="AD126" s="323">
        <f>'Пр 1 (произв)'!AK126</f>
        <v>0</v>
      </c>
      <c r="AE126" s="323">
        <f>'Пр 1 (произв)'!AP126</f>
        <v>0</v>
      </c>
      <c r="AF126" s="323">
        <f>'Пр 1 (произв)'!AU126</f>
        <v>0</v>
      </c>
      <c r="AG126" s="323">
        <f>'Пр 1 (произв)'!AZ126</f>
        <v>3.1572652800000003</v>
      </c>
      <c r="AH126" s="323">
        <f>'Пр 1 (произв)'!BE126</f>
        <v>0</v>
      </c>
      <c r="AI126" s="323">
        <f t="shared" si="87"/>
        <v>3.1572652800000003</v>
      </c>
      <c r="AJ126" s="323">
        <f t="shared" si="88"/>
        <v>0</v>
      </c>
      <c r="AK126" s="313"/>
    </row>
    <row r="127" spans="1:37" ht="18" x14ac:dyDescent="0.25">
      <c r="A127" s="23" t="str">
        <f>'Пр 1 (произв)'!A127</f>
        <v>1.3.1.40</v>
      </c>
      <c r="B127" s="118" t="str">
        <f>'Пр 1 (произв)'!B127</f>
        <v>Приобретение дизель-генератора 100 кВт на ДЭС д.Макарово</v>
      </c>
      <c r="C127" s="23" t="str">
        <f>'Пр 1 (произв)'!C127</f>
        <v>M_ЗР.44</v>
      </c>
      <c r="D127" s="23" t="str">
        <f>'Пр 1 (произв)'!D127</f>
        <v>Н</v>
      </c>
      <c r="E127" s="23">
        <f>'Пр 1 (произв)'!E127</f>
        <v>2023</v>
      </c>
      <c r="F127" s="23">
        <f>'Пр 1 (произв)'!F127</f>
        <v>2023</v>
      </c>
      <c r="G127" s="23">
        <f>'Пр 1 (произв)'!G127</f>
        <v>0</v>
      </c>
      <c r="H127" s="323">
        <f>'Пр 1 (произв)'!H127</f>
        <v>1.5786326400000001</v>
      </c>
      <c r="I127" s="323">
        <f>'Пр 1 (произв)'!K127</f>
        <v>0</v>
      </c>
      <c r="J127" s="323">
        <f>'Пр 1 (произв)'!O127</f>
        <v>0</v>
      </c>
      <c r="K127" s="323">
        <f>'Пр 1 (произв)'!Q127</f>
        <v>1.5786326400000001</v>
      </c>
      <c r="L127" s="325"/>
      <c r="M127" s="325"/>
      <c r="N127" s="323">
        <f t="shared" si="86"/>
        <v>1.5786326400000001</v>
      </c>
      <c r="O127" s="325"/>
      <c r="P127" s="323">
        <f>'Пр 1 (произв)'!R127</f>
        <v>0</v>
      </c>
      <c r="Q127" s="326"/>
      <c r="R127" s="325"/>
      <c r="S127" s="325"/>
      <c r="T127" s="325"/>
      <c r="U127" s="325"/>
      <c r="V127" s="325"/>
      <c r="W127" s="325"/>
      <c r="X127" s="325"/>
      <c r="Y127" s="325"/>
      <c r="Z127" s="325"/>
      <c r="AA127" s="325"/>
      <c r="AB127" s="325"/>
      <c r="AC127" s="323">
        <f>'Пр 1 (произв)'!AF127</f>
        <v>0</v>
      </c>
      <c r="AD127" s="323">
        <f>'Пр 1 (произв)'!AK127</f>
        <v>0</v>
      </c>
      <c r="AE127" s="323">
        <f>'Пр 1 (произв)'!AP127</f>
        <v>0</v>
      </c>
      <c r="AF127" s="323">
        <f>'Пр 1 (произв)'!AU127</f>
        <v>0</v>
      </c>
      <c r="AG127" s="323">
        <f>'Пр 1 (произв)'!AZ127</f>
        <v>1.5786326400000001</v>
      </c>
      <c r="AH127" s="323">
        <f>'Пр 1 (произв)'!BE127</f>
        <v>0</v>
      </c>
      <c r="AI127" s="323">
        <f t="shared" si="87"/>
        <v>1.5786326400000001</v>
      </c>
      <c r="AJ127" s="323">
        <f t="shared" si="88"/>
        <v>0</v>
      </c>
      <c r="AK127" s="313"/>
    </row>
    <row r="128" spans="1:37" ht="18" x14ac:dyDescent="0.25">
      <c r="A128" s="23" t="str">
        <f>'Пр 1 (произв)'!A128</f>
        <v>1.3.1.41</v>
      </c>
      <c r="B128" s="118" t="str">
        <f>'Пр 1 (произв)'!B128</f>
        <v>Приобретение дизель-генератора 30 кВт на ДЭС д.Кия</v>
      </c>
      <c r="C128" s="23" t="str">
        <f>'Пр 1 (произв)'!C128</f>
        <v>M_ЗР.45</v>
      </c>
      <c r="D128" s="23" t="str">
        <f>'Пр 1 (произв)'!D128</f>
        <v>Н</v>
      </c>
      <c r="E128" s="23">
        <f>'Пр 1 (произв)'!E128</f>
        <v>2021</v>
      </c>
      <c r="F128" s="23">
        <f>'Пр 1 (произв)'!F128</f>
        <v>2021</v>
      </c>
      <c r="G128" s="23">
        <f>'Пр 1 (произв)'!G128</f>
        <v>0</v>
      </c>
      <c r="H128" s="323">
        <f>'Пр 1 (произв)'!H128</f>
        <v>0.75683878399999993</v>
      </c>
      <c r="I128" s="323">
        <f>'Пр 1 (произв)'!K128</f>
        <v>0</v>
      </c>
      <c r="J128" s="323">
        <f>'Пр 1 (произв)'!O128</f>
        <v>0</v>
      </c>
      <c r="K128" s="323">
        <f>'Пр 1 (произв)'!Q128</f>
        <v>0.75683878399999993</v>
      </c>
      <c r="L128" s="325"/>
      <c r="M128" s="325"/>
      <c r="N128" s="323">
        <f t="shared" si="86"/>
        <v>0.75683878399999993</v>
      </c>
      <c r="O128" s="325"/>
      <c r="P128" s="323">
        <f>'Пр 1 (произв)'!R128</f>
        <v>0</v>
      </c>
      <c r="Q128" s="326"/>
      <c r="R128" s="325"/>
      <c r="S128" s="325"/>
      <c r="T128" s="325"/>
      <c r="U128" s="325"/>
      <c r="V128" s="325"/>
      <c r="W128" s="325"/>
      <c r="X128" s="325"/>
      <c r="Y128" s="325"/>
      <c r="Z128" s="325"/>
      <c r="AA128" s="325"/>
      <c r="AB128" s="325"/>
      <c r="AC128" s="323">
        <f>'Пр 1 (произв)'!AF128</f>
        <v>0</v>
      </c>
      <c r="AD128" s="323">
        <f>'Пр 1 (произв)'!AK128</f>
        <v>0</v>
      </c>
      <c r="AE128" s="323">
        <f>'Пр 1 (произв)'!AP128</f>
        <v>0</v>
      </c>
      <c r="AF128" s="323">
        <f>'Пр 1 (произв)'!AU128</f>
        <v>0</v>
      </c>
      <c r="AG128" s="323">
        <f>'Пр 1 (произв)'!AZ128</f>
        <v>0.75683878399999993</v>
      </c>
      <c r="AH128" s="323">
        <f>'Пр 1 (произв)'!BE128</f>
        <v>0</v>
      </c>
      <c r="AI128" s="323">
        <f t="shared" si="87"/>
        <v>0.75683878399999993</v>
      </c>
      <c r="AJ128" s="323">
        <f t="shared" si="88"/>
        <v>0</v>
      </c>
      <c r="AK128" s="313"/>
    </row>
    <row r="129" spans="1:37" outlineLevel="1" x14ac:dyDescent="0.25">
      <c r="A129" s="23">
        <f>'Пр 1 (произв)'!A129</f>
        <v>0</v>
      </c>
      <c r="B129" s="118">
        <f>'Пр 1 (произв)'!B129</f>
        <v>0</v>
      </c>
      <c r="C129" s="23">
        <f>'Пр 1 (произв)'!C129</f>
        <v>0</v>
      </c>
      <c r="D129" s="23" t="str">
        <f>'Пр 1 (произв)'!D129</f>
        <v>Н</v>
      </c>
      <c r="E129" s="23">
        <f>'Пр 1 (произв)'!E129</f>
        <v>0</v>
      </c>
      <c r="F129" s="23">
        <f>'Пр 1 (произв)'!F129</f>
        <v>0</v>
      </c>
      <c r="G129" s="23">
        <f>'Пр 1 (произв)'!G129</f>
        <v>0</v>
      </c>
      <c r="H129" s="323">
        <f>'Пр 1 (произв)'!H129</f>
        <v>0</v>
      </c>
      <c r="I129" s="323">
        <f>'Пр 1 (произв)'!K129</f>
        <v>0</v>
      </c>
      <c r="J129" s="323">
        <f>'Пр 1 (произв)'!O129</f>
        <v>0</v>
      </c>
      <c r="K129" s="323">
        <f>'Пр 1 (произв)'!Q129</f>
        <v>0</v>
      </c>
      <c r="L129" s="325"/>
      <c r="M129" s="325"/>
      <c r="N129" s="323">
        <f t="shared" si="86"/>
        <v>0</v>
      </c>
      <c r="O129" s="325"/>
      <c r="P129" s="323">
        <f>'Пр 1 (произв)'!R129</f>
        <v>0</v>
      </c>
      <c r="Q129" s="326"/>
      <c r="R129" s="325"/>
      <c r="S129" s="325"/>
      <c r="T129" s="325"/>
      <c r="U129" s="325"/>
      <c r="V129" s="325"/>
      <c r="W129" s="325"/>
      <c r="X129" s="325"/>
      <c r="Y129" s="325"/>
      <c r="Z129" s="325"/>
      <c r="AA129" s="325"/>
      <c r="AB129" s="325"/>
      <c r="AC129" s="323">
        <f>'Пр 1 (произв)'!AF129</f>
        <v>0</v>
      </c>
      <c r="AD129" s="323">
        <f>'Пр 1 (произв)'!AK129</f>
        <v>0</v>
      </c>
      <c r="AE129" s="323">
        <f>'Пр 1 (произв)'!AP129</f>
        <v>0</v>
      </c>
      <c r="AF129" s="323">
        <f>'Пр 1 (произв)'!AU129</f>
        <v>0</v>
      </c>
      <c r="AG129" s="323">
        <f>'Пр 1 (произв)'!AZ129</f>
        <v>0</v>
      </c>
      <c r="AH129" s="323">
        <f>'Пр 1 (произв)'!BE129</f>
        <v>0</v>
      </c>
      <c r="AI129" s="323">
        <f t="shared" si="87"/>
        <v>0</v>
      </c>
      <c r="AJ129" s="323">
        <f t="shared" si="88"/>
        <v>0</v>
      </c>
      <c r="AK129" s="313"/>
    </row>
    <row r="130" spans="1:37" outlineLevel="1" x14ac:dyDescent="0.25">
      <c r="A130" s="23" t="str">
        <f>'Пр 1 (произв)'!A130</f>
        <v>1.3.1</v>
      </c>
      <c r="B130" s="118" t="str">
        <f>'Пр 1 (произв)'!B130</f>
        <v>Наименование инвестиционного проекта</v>
      </c>
      <c r="C130" s="23">
        <f>'Пр 1 (произв)'!C130</f>
        <v>0</v>
      </c>
      <c r="D130" s="23" t="str">
        <f>'Пр 1 (произв)'!D130</f>
        <v>Н</v>
      </c>
      <c r="E130" s="23">
        <f>'Пр 1 (произв)'!E130</f>
        <v>0</v>
      </c>
      <c r="F130" s="23">
        <f>'Пр 1 (произв)'!F130</f>
        <v>0</v>
      </c>
      <c r="G130" s="23">
        <f>'Пр 1 (произв)'!G130</f>
        <v>0</v>
      </c>
      <c r="H130" s="323">
        <f>'Пр 1 (произв)'!H130</f>
        <v>0</v>
      </c>
      <c r="I130" s="323">
        <f>'Пр 1 (произв)'!K130</f>
        <v>0</v>
      </c>
      <c r="J130" s="323">
        <f>'Пр 1 (произв)'!O130</f>
        <v>0</v>
      </c>
      <c r="K130" s="323">
        <f>'Пр 1 (произв)'!Q130</f>
        <v>0</v>
      </c>
      <c r="L130" s="325"/>
      <c r="M130" s="325"/>
      <c r="N130" s="323">
        <f t="shared" si="86"/>
        <v>0</v>
      </c>
      <c r="O130" s="325"/>
      <c r="P130" s="323">
        <f>'Пр 1 (произв)'!R130</f>
        <v>0</v>
      </c>
      <c r="Q130" s="326"/>
      <c r="R130" s="325"/>
      <c r="S130" s="325"/>
      <c r="T130" s="325"/>
      <c r="U130" s="325"/>
      <c r="V130" s="325"/>
      <c r="W130" s="325"/>
      <c r="X130" s="325"/>
      <c r="Y130" s="325"/>
      <c r="Z130" s="325"/>
      <c r="AA130" s="325"/>
      <c r="AB130" s="325"/>
      <c r="AC130" s="323">
        <f>'Пр 1 (произв)'!AF130</f>
        <v>0</v>
      </c>
      <c r="AD130" s="323">
        <f>'Пр 1 (произв)'!AK130</f>
        <v>0</v>
      </c>
      <c r="AE130" s="323">
        <f>'Пр 1 (произв)'!AP130</f>
        <v>0</v>
      </c>
      <c r="AF130" s="323">
        <f>'Пр 1 (произв)'!AU130</f>
        <v>0</v>
      </c>
      <c r="AG130" s="323">
        <f>'Пр 1 (произв)'!AZ130</f>
        <v>0</v>
      </c>
      <c r="AH130" s="323">
        <f>'Пр 1 (произв)'!BE130</f>
        <v>0</v>
      </c>
      <c r="AI130" s="323">
        <f t="shared" si="87"/>
        <v>0</v>
      </c>
      <c r="AJ130" s="323">
        <f t="shared" si="88"/>
        <v>0</v>
      </c>
      <c r="AK130" s="313"/>
    </row>
    <row r="131" spans="1:37" outlineLevel="1" x14ac:dyDescent="0.25">
      <c r="A131" s="23" t="str">
        <f>'Пр 1 (произв)'!A131</f>
        <v>...</v>
      </c>
      <c r="B131" s="118" t="str">
        <f>'Пр 1 (произв)'!B131</f>
        <v>...</v>
      </c>
      <c r="C131" s="23">
        <f>'Пр 1 (произв)'!C131</f>
        <v>0</v>
      </c>
      <c r="D131" s="23" t="str">
        <f>'Пр 1 (произв)'!D131</f>
        <v>Н</v>
      </c>
      <c r="E131" s="23">
        <f>'Пр 1 (произв)'!E131</f>
        <v>0</v>
      </c>
      <c r="F131" s="23">
        <f>'Пр 1 (произв)'!F131</f>
        <v>0</v>
      </c>
      <c r="G131" s="23">
        <f>'Пр 1 (произв)'!G131</f>
        <v>0</v>
      </c>
      <c r="H131" s="323">
        <f>'Пр 1 (произв)'!H131</f>
        <v>0</v>
      </c>
      <c r="I131" s="323">
        <f>'Пр 1 (произв)'!K131</f>
        <v>0</v>
      </c>
      <c r="J131" s="323">
        <f>'Пр 1 (произв)'!O131</f>
        <v>0</v>
      </c>
      <c r="K131" s="323">
        <f>'Пр 1 (произв)'!Q131</f>
        <v>0</v>
      </c>
      <c r="L131" s="325"/>
      <c r="M131" s="325"/>
      <c r="N131" s="323">
        <f t="shared" si="86"/>
        <v>0</v>
      </c>
      <c r="O131" s="325"/>
      <c r="P131" s="323">
        <f>'Пр 1 (произв)'!R131</f>
        <v>0</v>
      </c>
      <c r="Q131" s="326"/>
      <c r="R131" s="325"/>
      <c r="S131" s="325"/>
      <c r="T131" s="325"/>
      <c r="U131" s="325"/>
      <c r="V131" s="325"/>
      <c r="W131" s="325"/>
      <c r="X131" s="325"/>
      <c r="Y131" s="325"/>
      <c r="Z131" s="325"/>
      <c r="AA131" s="325"/>
      <c r="AB131" s="325"/>
      <c r="AC131" s="323">
        <f>'Пр 1 (произв)'!AF131</f>
        <v>0</v>
      </c>
      <c r="AD131" s="323">
        <f>'Пр 1 (произв)'!AK131</f>
        <v>0</v>
      </c>
      <c r="AE131" s="323">
        <f>'Пр 1 (произв)'!AP131</f>
        <v>0</v>
      </c>
      <c r="AF131" s="323">
        <f>'Пр 1 (произв)'!AU131</f>
        <v>0</v>
      </c>
      <c r="AG131" s="323">
        <f>'Пр 1 (произв)'!AZ131</f>
        <v>0</v>
      </c>
      <c r="AH131" s="323">
        <f>'Пр 1 (произв)'!BE131</f>
        <v>0</v>
      </c>
      <c r="AI131" s="323">
        <f t="shared" si="87"/>
        <v>0</v>
      </c>
      <c r="AJ131" s="323">
        <f t="shared" si="88"/>
        <v>0</v>
      </c>
      <c r="AK131" s="313"/>
    </row>
    <row r="132" spans="1:37" ht="18" x14ac:dyDescent="0.25">
      <c r="A132" s="23" t="str">
        <f>'Пр 1 (произв)'!A132</f>
        <v>1.3.2</v>
      </c>
      <c r="B132" s="134" t="str">
        <f>'Пр 1 (произв)'!B132</f>
        <v>Модернизация, техническое перевооружение котельных, всего, в том числе:</v>
      </c>
      <c r="C132" s="314" t="str">
        <f>'Пр 1 (произв)'!C132</f>
        <v>Г</v>
      </c>
      <c r="D132" s="314" t="str">
        <f>'Пр 1 (произв)'!D132</f>
        <v>Н</v>
      </c>
      <c r="E132" s="314">
        <f>'Пр 1 (произв)'!E132</f>
        <v>0</v>
      </c>
      <c r="F132" s="314">
        <f>'Пр 1 (произв)'!F132</f>
        <v>0</v>
      </c>
      <c r="G132" s="314">
        <f>'Пр 1 (произв)'!G132</f>
        <v>0</v>
      </c>
      <c r="H132" s="288">
        <f>SUM(H133:H135)</f>
        <v>0</v>
      </c>
      <c r="I132" s="288">
        <f>SUM(I133:I135)</f>
        <v>0</v>
      </c>
      <c r="J132" s="288">
        <f>SUM(J133:J135)</f>
        <v>0</v>
      </c>
      <c r="K132" s="288">
        <f t="shared" ref="K132:AJ132" si="89">SUM(K133:K135)</f>
        <v>0</v>
      </c>
      <c r="L132" s="288">
        <f t="shared" si="89"/>
        <v>0</v>
      </c>
      <c r="M132" s="288">
        <f t="shared" si="89"/>
        <v>0</v>
      </c>
      <c r="N132" s="288">
        <f t="shared" si="89"/>
        <v>0</v>
      </c>
      <c r="O132" s="288">
        <f t="shared" si="89"/>
        <v>0</v>
      </c>
      <c r="P132" s="288">
        <f t="shared" si="89"/>
        <v>0</v>
      </c>
      <c r="Q132" s="288">
        <f t="shared" si="89"/>
        <v>0</v>
      </c>
      <c r="R132" s="288">
        <f t="shared" si="89"/>
        <v>0</v>
      </c>
      <c r="S132" s="288">
        <f t="shared" si="89"/>
        <v>0</v>
      </c>
      <c r="T132" s="288">
        <f t="shared" si="89"/>
        <v>0</v>
      </c>
      <c r="U132" s="288">
        <f t="shared" si="89"/>
        <v>0</v>
      </c>
      <c r="V132" s="288">
        <f t="shared" si="89"/>
        <v>0</v>
      </c>
      <c r="W132" s="288">
        <f t="shared" si="89"/>
        <v>0</v>
      </c>
      <c r="X132" s="288">
        <f t="shared" si="89"/>
        <v>0</v>
      </c>
      <c r="Y132" s="288">
        <f t="shared" si="89"/>
        <v>0</v>
      </c>
      <c r="Z132" s="288">
        <f t="shared" si="89"/>
        <v>0</v>
      </c>
      <c r="AA132" s="288">
        <f t="shared" si="89"/>
        <v>0</v>
      </c>
      <c r="AB132" s="288">
        <f t="shared" si="89"/>
        <v>0</v>
      </c>
      <c r="AC132" s="288">
        <f t="shared" si="89"/>
        <v>0</v>
      </c>
      <c r="AD132" s="288">
        <f t="shared" si="89"/>
        <v>0</v>
      </c>
      <c r="AE132" s="288">
        <f t="shared" si="89"/>
        <v>0</v>
      </c>
      <c r="AF132" s="288">
        <f t="shared" si="89"/>
        <v>0</v>
      </c>
      <c r="AG132" s="288">
        <f t="shared" si="89"/>
        <v>0</v>
      </c>
      <c r="AH132" s="288">
        <f t="shared" si="89"/>
        <v>0</v>
      </c>
      <c r="AI132" s="288">
        <f t="shared" si="89"/>
        <v>0</v>
      </c>
      <c r="AJ132" s="288">
        <f t="shared" si="89"/>
        <v>0</v>
      </c>
      <c r="AK132" s="313"/>
    </row>
    <row r="133" spans="1:37" ht="18" hidden="1" outlineLevel="1" x14ac:dyDescent="0.25">
      <c r="A133" s="23" t="str">
        <f>'Пр 1 (произв)'!A132</f>
        <v>1.3.2</v>
      </c>
      <c r="B133" s="118" t="str">
        <f>'Пр 1 (произв)'!B132</f>
        <v>Модернизация, техническое перевооружение котельных, всего, в том числе:</v>
      </c>
      <c r="C133" s="23" t="str">
        <f>'Пр 1 (произв)'!C132</f>
        <v>Г</v>
      </c>
      <c r="D133" s="23" t="str">
        <f>'Пр 1 (произв)'!D132</f>
        <v>Н</v>
      </c>
      <c r="E133" s="23">
        <f>'Пр 1 (произв)'!E132</f>
        <v>0</v>
      </c>
      <c r="F133" s="23">
        <f>'Пр 1 (произв)'!F132</f>
        <v>0</v>
      </c>
      <c r="G133" s="23">
        <f>'Пр 1 (произв)'!G132</f>
        <v>0</v>
      </c>
      <c r="H133" s="323">
        <f>'Пр 1 (произв)'!H132</f>
        <v>0</v>
      </c>
      <c r="I133" s="323">
        <f>'Пр 1 (произв)'!K132</f>
        <v>0</v>
      </c>
      <c r="J133" s="323">
        <f>'Пр 1 (произв)'!O132</f>
        <v>0</v>
      </c>
      <c r="K133" s="323">
        <f>'Пр 1 (произв)'!Q132</f>
        <v>0</v>
      </c>
      <c r="L133" s="325"/>
      <c r="M133" s="325"/>
      <c r="N133" s="325"/>
      <c r="O133" s="325"/>
      <c r="P133" s="323">
        <f>'Пр 1 (произв)'!R132</f>
        <v>0</v>
      </c>
      <c r="Q133" s="326"/>
      <c r="R133" s="325"/>
      <c r="S133" s="325"/>
      <c r="T133" s="325"/>
      <c r="U133" s="325"/>
      <c r="V133" s="325"/>
      <c r="W133" s="325"/>
      <c r="X133" s="325"/>
      <c r="Y133" s="325"/>
      <c r="Z133" s="325"/>
      <c r="AA133" s="325"/>
      <c r="AB133" s="325"/>
      <c r="AC133" s="323">
        <f>'Пр 1 (произв)'!AF132</f>
        <v>0</v>
      </c>
      <c r="AD133" s="323">
        <f>'Пр 1 (произв)'!AK132</f>
        <v>0</v>
      </c>
      <c r="AE133" s="323">
        <f>'Пр 1 (произв)'!AP132</f>
        <v>0</v>
      </c>
      <c r="AF133" s="323">
        <f>'Пр 1 (произв)'!AU132</f>
        <v>0</v>
      </c>
      <c r="AG133" s="323">
        <f>'Пр 1 (произв)'!AZ132</f>
        <v>0</v>
      </c>
      <c r="AH133" s="323">
        <f>'Пр 1 (произв)'!BE132</f>
        <v>0</v>
      </c>
      <c r="AI133" s="323">
        <f t="shared" ref="AI133:AI135" si="90">AC133+AE133+AG133</f>
        <v>0</v>
      </c>
      <c r="AJ133" s="323">
        <f t="shared" ref="AJ133:AJ135" si="91">AD133+AF133+AH133</f>
        <v>0</v>
      </c>
      <c r="AK133" s="313"/>
    </row>
    <row r="134" spans="1:37" hidden="1" outlineLevel="1" x14ac:dyDescent="0.25">
      <c r="A134" s="23" t="str">
        <f>'Пр 1 (произв)'!A133</f>
        <v>1.3.2</v>
      </c>
      <c r="B134" s="118" t="str">
        <f>'Пр 1 (произв)'!B133</f>
        <v>Наименование инвестиционного проекта</v>
      </c>
      <c r="C134" s="23">
        <f>'Пр 1 (произв)'!C133</f>
        <v>0</v>
      </c>
      <c r="D134" s="23" t="str">
        <f>'Пр 1 (произв)'!D133</f>
        <v>Н</v>
      </c>
      <c r="E134" s="23">
        <f>'Пр 1 (произв)'!E133</f>
        <v>0</v>
      </c>
      <c r="F134" s="23">
        <f>'Пр 1 (произв)'!F133</f>
        <v>0</v>
      </c>
      <c r="G134" s="23">
        <f>'Пр 1 (произв)'!G133</f>
        <v>0</v>
      </c>
      <c r="H134" s="323">
        <f>'Пр 1 (произв)'!H133</f>
        <v>0</v>
      </c>
      <c r="I134" s="323">
        <f>'Пр 1 (произв)'!K133</f>
        <v>0</v>
      </c>
      <c r="J134" s="323">
        <f>'Пр 1 (произв)'!O133</f>
        <v>0</v>
      </c>
      <c r="K134" s="323">
        <f>'Пр 1 (произв)'!Q133</f>
        <v>0</v>
      </c>
      <c r="L134" s="325"/>
      <c r="M134" s="325"/>
      <c r="N134" s="325"/>
      <c r="O134" s="325"/>
      <c r="P134" s="323">
        <f>'Пр 1 (произв)'!R133</f>
        <v>0</v>
      </c>
      <c r="Q134" s="326"/>
      <c r="R134" s="325"/>
      <c r="S134" s="325"/>
      <c r="T134" s="325"/>
      <c r="U134" s="325"/>
      <c r="V134" s="325"/>
      <c r="W134" s="325"/>
      <c r="X134" s="325"/>
      <c r="Y134" s="325"/>
      <c r="Z134" s="325"/>
      <c r="AA134" s="325"/>
      <c r="AB134" s="325"/>
      <c r="AC134" s="323">
        <f>'Пр 1 (произв)'!AF133</f>
        <v>0</v>
      </c>
      <c r="AD134" s="323">
        <f>'Пр 1 (произв)'!AK133</f>
        <v>0</v>
      </c>
      <c r="AE134" s="323">
        <f>'Пр 1 (произв)'!AP133</f>
        <v>0</v>
      </c>
      <c r="AF134" s="323">
        <f>'Пр 1 (произв)'!AU133</f>
        <v>0</v>
      </c>
      <c r="AG134" s="323">
        <f>'Пр 1 (произв)'!AZ133</f>
        <v>0</v>
      </c>
      <c r="AH134" s="323">
        <f>'Пр 1 (произв)'!BE133</f>
        <v>0</v>
      </c>
      <c r="AI134" s="323">
        <f t="shared" si="90"/>
        <v>0</v>
      </c>
      <c r="AJ134" s="323">
        <f t="shared" si="91"/>
        <v>0</v>
      </c>
      <c r="AK134" s="313"/>
    </row>
    <row r="135" spans="1:37" hidden="1" outlineLevel="1" x14ac:dyDescent="0.25">
      <c r="A135" s="23" t="str">
        <f>'Пр 1 (произв)'!A134</f>
        <v>1.3.2</v>
      </c>
      <c r="B135" s="118" t="str">
        <f>'Пр 1 (произв)'!B134</f>
        <v>Наименование инвестиционного проекта</v>
      </c>
      <c r="C135" s="23">
        <f>'Пр 1 (произв)'!C134</f>
        <v>0</v>
      </c>
      <c r="D135" s="23" t="str">
        <f>'Пр 1 (произв)'!D134</f>
        <v>Н</v>
      </c>
      <c r="E135" s="23">
        <f>'Пр 1 (произв)'!E134</f>
        <v>0</v>
      </c>
      <c r="F135" s="23">
        <f>'Пр 1 (произв)'!F134</f>
        <v>0</v>
      </c>
      <c r="G135" s="23">
        <f>'Пр 1 (произв)'!G134</f>
        <v>0</v>
      </c>
      <c r="H135" s="323">
        <f>'Пр 1 (произв)'!H134</f>
        <v>0</v>
      </c>
      <c r="I135" s="323">
        <f>'Пр 1 (произв)'!K134</f>
        <v>0</v>
      </c>
      <c r="J135" s="323">
        <f>'Пр 1 (произв)'!O134</f>
        <v>0</v>
      </c>
      <c r="K135" s="323">
        <f>'Пр 1 (произв)'!Q134</f>
        <v>0</v>
      </c>
      <c r="L135" s="325"/>
      <c r="M135" s="325"/>
      <c r="N135" s="325"/>
      <c r="O135" s="325"/>
      <c r="P135" s="323">
        <f>'Пр 1 (произв)'!R134</f>
        <v>0</v>
      </c>
      <c r="Q135" s="326"/>
      <c r="R135" s="325"/>
      <c r="S135" s="325"/>
      <c r="T135" s="325"/>
      <c r="U135" s="325"/>
      <c r="V135" s="325"/>
      <c r="W135" s="325"/>
      <c r="X135" s="325"/>
      <c r="Y135" s="325"/>
      <c r="Z135" s="325"/>
      <c r="AA135" s="325"/>
      <c r="AB135" s="325"/>
      <c r="AC135" s="323">
        <f>'Пр 1 (произв)'!AF134</f>
        <v>0</v>
      </c>
      <c r="AD135" s="323">
        <f>'Пр 1 (произв)'!AK134</f>
        <v>0</v>
      </c>
      <c r="AE135" s="323">
        <f>'Пр 1 (произв)'!AP134</f>
        <v>0</v>
      </c>
      <c r="AF135" s="323">
        <f>'Пр 1 (произв)'!AU134</f>
        <v>0</v>
      </c>
      <c r="AG135" s="323">
        <f>'Пр 1 (произв)'!AZ134</f>
        <v>0</v>
      </c>
      <c r="AH135" s="323">
        <f>'Пр 1 (произв)'!BE134</f>
        <v>0</v>
      </c>
      <c r="AI135" s="323">
        <f t="shared" si="90"/>
        <v>0</v>
      </c>
      <c r="AJ135" s="323">
        <f t="shared" si="91"/>
        <v>0</v>
      </c>
      <c r="AK135" s="313"/>
    </row>
    <row r="136" spans="1:37" ht="18" collapsed="1" x14ac:dyDescent="0.25">
      <c r="A136" s="23" t="str">
        <f>'Пр 1 (произв)'!A136</f>
        <v>1.3.3</v>
      </c>
      <c r="B136" s="134" t="str">
        <f>'Пр 1 (произв)'!B136</f>
        <v>Модернизация, техническое перевооружение тепловых сетей, всего, в том числе:</v>
      </c>
      <c r="C136" s="314" t="str">
        <f>'Пр 1 (произв)'!C136</f>
        <v>Г</v>
      </c>
      <c r="D136" s="314" t="str">
        <f>'Пр 1 (произв)'!D136</f>
        <v>Н</v>
      </c>
      <c r="E136" s="314">
        <f>'Пр 1 (произв)'!E136</f>
        <v>0</v>
      </c>
      <c r="F136" s="314">
        <f>'Пр 1 (произв)'!F136</f>
        <v>0</v>
      </c>
      <c r="G136" s="314">
        <f>'Пр 1 (произв)'!G136</f>
        <v>0</v>
      </c>
      <c r="H136" s="288">
        <f>SUM(H137:H139)</f>
        <v>0</v>
      </c>
      <c r="I136" s="288">
        <f>SUM(I137:I139)</f>
        <v>0</v>
      </c>
      <c r="J136" s="288">
        <f>SUM(J137:J139)</f>
        <v>0</v>
      </c>
      <c r="K136" s="288">
        <f t="shared" ref="K136:AJ136" si="92">SUM(K137:K139)</f>
        <v>0</v>
      </c>
      <c r="L136" s="288">
        <f t="shared" si="92"/>
        <v>0</v>
      </c>
      <c r="M136" s="288">
        <f t="shared" si="92"/>
        <v>0</v>
      </c>
      <c r="N136" s="288">
        <f t="shared" si="92"/>
        <v>0</v>
      </c>
      <c r="O136" s="288">
        <f t="shared" si="92"/>
        <v>0</v>
      </c>
      <c r="P136" s="288">
        <f t="shared" si="92"/>
        <v>0</v>
      </c>
      <c r="Q136" s="288">
        <f t="shared" si="92"/>
        <v>0</v>
      </c>
      <c r="R136" s="288">
        <f t="shared" si="92"/>
        <v>0</v>
      </c>
      <c r="S136" s="288">
        <f t="shared" si="92"/>
        <v>0</v>
      </c>
      <c r="T136" s="288">
        <f t="shared" si="92"/>
        <v>0</v>
      </c>
      <c r="U136" s="288">
        <f t="shared" si="92"/>
        <v>0</v>
      </c>
      <c r="V136" s="288">
        <f t="shared" si="92"/>
        <v>0</v>
      </c>
      <c r="W136" s="288">
        <f t="shared" si="92"/>
        <v>0</v>
      </c>
      <c r="X136" s="288">
        <f t="shared" si="92"/>
        <v>0</v>
      </c>
      <c r="Y136" s="288">
        <f t="shared" si="92"/>
        <v>0</v>
      </c>
      <c r="Z136" s="288">
        <f t="shared" si="92"/>
        <v>0</v>
      </c>
      <c r="AA136" s="288">
        <f t="shared" si="92"/>
        <v>0</v>
      </c>
      <c r="AB136" s="288">
        <f t="shared" si="92"/>
        <v>0</v>
      </c>
      <c r="AC136" s="288">
        <f t="shared" si="92"/>
        <v>0</v>
      </c>
      <c r="AD136" s="288">
        <f t="shared" si="92"/>
        <v>0</v>
      </c>
      <c r="AE136" s="288">
        <f t="shared" si="92"/>
        <v>0</v>
      </c>
      <c r="AF136" s="288">
        <f t="shared" si="92"/>
        <v>0</v>
      </c>
      <c r="AG136" s="288">
        <f t="shared" si="92"/>
        <v>0</v>
      </c>
      <c r="AH136" s="288">
        <f t="shared" si="92"/>
        <v>0</v>
      </c>
      <c r="AI136" s="288">
        <f t="shared" si="92"/>
        <v>0</v>
      </c>
      <c r="AJ136" s="288">
        <f t="shared" si="92"/>
        <v>0</v>
      </c>
      <c r="AK136" s="313"/>
    </row>
    <row r="137" spans="1:37" ht="18" hidden="1" outlineLevel="1" x14ac:dyDescent="0.25">
      <c r="A137" s="23" t="str">
        <f>'Пр 1 (произв)'!A136</f>
        <v>1.3.3</v>
      </c>
      <c r="B137" s="118" t="str">
        <f>'Пр 1 (произв)'!B136</f>
        <v>Модернизация, техническое перевооружение тепловых сетей, всего, в том числе:</v>
      </c>
      <c r="C137" s="23" t="str">
        <f>'Пр 1 (произв)'!C136</f>
        <v>Г</v>
      </c>
      <c r="D137" s="23" t="str">
        <f>'Пр 1 (произв)'!D136</f>
        <v>Н</v>
      </c>
      <c r="E137" s="23">
        <f>'Пр 1 (произв)'!E136</f>
        <v>0</v>
      </c>
      <c r="F137" s="23">
        <f>'Пр 1 (произв)'!F136</f>
        <v>0</v>
      </c>
      <c r="G137" s="23">
        <f>'Пр 1 (произв)'!G136</f>
        <v>0</v>
      </c>
      <c r="H137" s="323">
        <f>'Пр 1 (произв)'!H136</f>
        <v>0</v>
      </c>
      <c r="I137" s="323">
        <f>'Пр 1 (произв)'!K136</f>
        <v>0</v>
      </c>
      <c r="J137" s="323">
        <f>'Пр 1 (произв)'!O136</f>
        <v>0</v>
      </c>
      <c r="K137" s="323">
        <f>'Пр 1 (произв)'!Q136</f>
        <v>0</v>
      </c>
      <c r="L137" s="325"/>
      <c r="M137" s="325"/>
      <c r="N137" s="325"/>
      <c r="O137" s="325"/>
      <c r="P137" s="323">
        <f>'Пр 1 (произв)'!R136</f>
        <v>0</v>
      </c>
      <c r="Q137" s="326"/>
      <c r="R137" s="325"/>
      <c r="S137" s="325"/>
      <c r="T137" s="325"/>
      <c r="U137" s="325"/>
      <c r="V137" s="325"/>
      <c r="W137" s="325"/>
      <c r="X137" s="325"/>
      <c r="Y137" s="325"/>
      <c r="Z137" s="325"/>
      <c r="AA137" s="325"/>
      <c r="AB137" s="325"/>
      <c r="AC137" s="323">
        <f>'Пр 1 (произв)'!AF136</f>
        <v>0</v>
      </c>
      <c r="AD137" s="323">
        <f>'Пр 1 (произв)'!AK136</f>
        <v>0</v>
      </c>
      <c r="AE137" s="323">
        <f>'Пр 1 (произв)'!AP136</f>
        <v>0</v>
      </c>
      <c r="AF137" s="323">
        <f>'Пр 1 (произв)'!AU136</f>
        <v>0</v>
      </c>
      <c r="AG137" s="323">
        <f>'Пр 1 (произв)'!AZ136</f>
        <v>0</v>
      </c>
      <c r="AH137" s="323">
        <f>'Пр 1 (произв)'!BE136</f>
        <v>0</v>
      </c>
      <c r="AI137" s="323">
        <f t="shared" ref="AI137:AI139" si="93">AC137+AE137+AG137</f>
        <v>0</v>
      </c>
      <c r="AJ137" s="323">
        <f t="shared" ref="AJ137:AJ139" si="94">AD137+AF137+AH137</f>
        <v>0</v>
      </c>
      <c r="AK137" s="313"/>
    </row>
    <row r="138" spans="1:37" hidden="1" outlineLevel="1" x14ac:dyDescent="0.25">
      <c r="A138" s="23" t="str">
        <f>'Пр 1 (произв)'!A137</f>
        <v>1.3.3</v>
      </c>
      <c r="B138" s="118" t="str">
        <f>'Пр 1 (произв)'!B137</f>
        <v>Наименование инвестиционного проекта</v>
      </c>
      <c r="C138" s="23">
        <f>'Пр 1 (произв)'!C137</f>
        <v>0</v>
      </c>
      <c r="D138" s="23">
        <f>'Пр 1 (произв)'!D137</f>
        <v>0</v>
      </c>
      <c r="E138" s="23">
        <f>'Пр 1 (произв)'!E137</f>
        <v>0</v>
      </c>
      <c r="F138" s="23">
        <f>'Пр 1 (произв)'!F137</f>
        <v>0</v>
      </c>
      <c r="G138" s="23">
        <f>'Пр 1 (произв)'!G137</f>
        <v>0</v>
      </c>
      <c r="H138" s="323">
        <f>'Пр 1 (произв)'!H137</f>
        <v>0</v>
      </c>
      <c r="I138" s="323">
        <f>'Пр 1 (произв)'!K137</f>
        <v>0</v>
      </c>
      <c r="J138" s="323">
        <f>'Пр 1 (произв)'!O137</f>
        <v>0</v>
      </c>
      <c r="K138" s="323">
        <f>'Пр 1 (произв)'!Q137</f>
        <v>0</v>
      </c>
      <c r="L138" s="325"/>
      <c r="M138" s="325"/>
      <c r="N138" s="325"/>
      <c r="O138" s="325"/>
      <c r="P138" s="323">
        <f>'Пр 1 (произв)'!R137</f>
        <v>0</v>
      </c>
      <c r="Q138" s="326"/>
      <c r="R138" s="325"/>
      <c r="S138" s="325"/>
      <c r="T138" s="325"/>
      <c r="U138" s="325"/>
      <c r="V138" s="325"/>
      <c r="W138" s="325"/>
      <c r="X138" s="325"/>
      <c r="Y138" s="325"/>
      <c r="Z138" s="325"/>
      <c r="AA138" s="325"/>
      <c r="AB138" s="325"/>
      <c r="AC138" s="323">
        <f>'Пр 1 (произв)'!AF137</f>
        <v>0</v>
      </c>
      <c r="AD138" s="323">
        <f>'Пр 1 (произв)'!AK137</f>
        <v>0</v>
      </c>
      <c r="AE138" s="323">
        <f>'Пр 1 (произв)'!AP137</f>
        <v>0</v>
      </c>
      <c r="AF138" s="323">
        <f>'Пр 1 (произв)'!AU137</f>
        <v>0</v>
      </c>
      <c r="AG138" s="323">
        <f>'Пр 1 (произв)'!AZ137</f>
        <v>0</v>
      </c>
      <c r="AH138" s="323">
        <f>'Пр 1 (произв)'!BE137</f>
        <v>0</v>
      </c>
      <c r="AI138" s="323">
        <f t="shared" si="93"/>
        <v>0</v>
      </c>
      <c r="AJ138" s="323">
        <f t="shared" si="94"/>
        <v>0</v>
      </c>
      <c r="AK138" s="313"/>
    </row>
    <row r="139" spans="1:37" hidden="1" outlineLevel="1" x14ac:dyDescent="0.25">
      <c r="A139" s="23" t="str">
        <f>'Пр 1 (произв)'!A138</f>
        <v>1.3.3</v>
      </c>
      <c r="B139" s="118" t="str">
        <f>'Пр 1 (произв)'!B138</f>
        <v>Наименование инвестиционного проекта</v>
      </c>
      <c r="C139" s="23">
        <f>'Пр 1 (произв)'!C138</f>
        <v>0</v>
      </c>
      <c r="D139" s="23">
        <f>'Пр 1 (произв)'!D138</f>
        <v>0</v>
      </c>
      <c r="E139" s="23">
        <f>'Пр 1 (произв)'!E138</f>
        <v>0</v>
      </c>
      <c r="F139" s="23">
        <f>'Пр 1 (произв)'!F138</f>
        <v>0</v>
      </c>
      <c r="G139" s="23">
        <f>'Пр 1 (произв)'!G138</f>
        <v>0</v>
      </c>
      <c r="H139" s="323">
        <f>'Пр 1 (произв)'!H138</f>
        <v>0</v>
      </c>
      <c r="I139" s="323">
        <f>'Пр 1 (произв)'!K138</f>
        <v>0</v>
      </c>
      <c r="J139" s="323">
        <f>'Пр 1 (произв)'!O138</f>
        <v>0</v>
      </c>
      <c r="K139" s="323">
        <f>'Пр 1 (произв)'!Q138</f>
        <v>0</v>
      </c>
      <c r="L139" s="325"/>
      <c r="M139" s="325"/>
      <c r="N139" s="325"/>
      <c r="O139" s="325"/>
      <c r="P139" s="323">
        <f>'Пр 1 (произв)'!R138</f>
        <v>0</v>
      </c>
      <c r="Q139" s="326"/>
      <c r="R139" s="325"/>
      <c r="S139" s="325"/>
      <c r="T139" s="325"/>
      <c r="U139" s="325"/>
      <c r="V139" s="325"/>
      <c r="W139" s="325"/>
      <c r="X139" s="325"/>
      <c r="Y139" s="325"/>
      <c r="Z139" s="325"/>
      <c r="AA139" s="325"/>
      <c r="AB139" s="325"/>
      <c r="AC139" s="323">
        <f>'Пр 1 (произв)'!AF138</f>
        <v>0</v>
      </c>
      <c r="AD139" s="323">
        <f>'Пр 1 (произв)'!AK138</f>
        <v>0</v>
      </c>
      <c r="AE139" s="323">
        <f>'Пр 1 (произв)'!AP138</f>
        <v>0</v>
      </c>
      <c r="AF139" s="323">
        <f>'Пр 1 (произв)'!AU138</f>
        <v>0</v>
      </c>
      <c r="AG139" s="323">
        <f>'Пр 1 (произв)'!AZ138</f>
        <v>0</v>
      </c>
      <c r="AH139" s="323">
        <f>'Пр 1 (произв)'!BE138</f>
        <v>0</v>
      </c>
      <c r="AI139" s="323">
        <f t="shared" si="93"/>
        <v>0</v>
      </c>
      <c r="AJ139" s="323">
        <f t="shared" si="94"/>
        <v>0</v>
      </c>
      <c r="AK139" s="313"/>
    </row>
    <row r="140" spans="1:37" ht="27" collapsed="1" x14ac:dyDescent="0.25">
      <c r="A140" s="23" t="str">
        <f>'Пр 1 (произв)'!A140</f>
        <v>1.3.4</v>
      </c>
      <c r="B140" s="134" t="str">
        <f>'Пр 1 (произв)'!B140</f>
        <v>Модернизация, техническое перевооружение прочих объектов основных средств, всего, в том числе:</v>
      </c>
      <c r="C140" s="314" t="str">
        <f>'Пр 1 (произв)'!C140</f>
        <v>Г</v>
      </c>
      <c r="D140" s="314">
        <f>'Пр 1 (произв)'!D140</f>
        <v>0</v>
      </c>
      <c r="E140" s="314">
        <f>'Пр 1 (произв)'!E140</f>
        <v>0</v>
      </c>
      <c r="F140" s="314">
        <f>'Пр 1 (произв)'!F140</f>
        <v>0</v>
      </c>
      <c r="G140" s="314">
        <f>'Пр 1 (произв)'!G140</f>
        <v>0</v>
      </c>
      <c r="H140" s="288">
        <f>SUM(H141:H143)</f>
        <v>0</v>
      </c>
      <c r="I140" s="288">
        <f>SUM(I141:I143)</f>
        <v>0</v>
      </c>
      <c r="J140" s="288">
        <f>SUM(J141:J143)</f>
        <v>0</v>
      </c>
      <c r="K140" s="288">
        <f t="shared" ref="K140:AJ140" si="95">SUM(K141:K143)</f>
        <v>0</v>
      </c>
      <c r="L140" s="288">
        <f t="shared" si="95"/>
        <v>0</v>
      </c>
      <c r="M140" s="288">
        <f t="shared" si="95"/>
        <v>0</v>
      </c>
      <c r="N140" s="288">
        <f t="shared" si="95"/>
        <v>0</v>
      </c>
      <c r="O140" s="288">
        <f t="shared" si="95"/>
        <v>0</v>
      </c>
      <c r="P140" s="288">
        <f t="shared" si="95"/>
        <v>0</v>
      </c>
      <c r="Q140" s="288">
        <f t="shared" si="95"/>
        <v>0</v>
      </c>
      <c r="R140" s="288">
        <f t="shared" si="95"/>
        <v>0</v>
      </c>
      <c r="S140" s="288">
        <f t="shared" si="95"/>
        <v>0</v>
      </c>
      <c r="T140" s="288">
        <f t="shared" si="95"/>
        <v>0</v>
      </c>
      <c r="U140" s="288">
        <f t="shared" si="95"/>
        <v>0</v>
      </c>
      <c r="V140" s="288">
        <f t="shared" si="95"/>
        <v>0</v>
      </c>
      <c r="W140" s="288">
        <f t="shared" si="95"/>
        <v>0</v>
      </c>
      <c r="X140" s="288">
        <f t="shared" si="95"/>
        <v>0</v>
      </c>
      <c r="Y140" s="288">
        <f t="shared" si="95"/>
        <v>0</v>
      </c>
      <c r="Z140" s="288">
        <f t="shared" si="95"/>
        <v>0</v>
      </c>
      <c r="AA140" s="288">
        <f t="shared" si="95"/>
        <v>0</v>
      </c>
      <c r="AB140" s="288">
        <f t="shared" si="95"/>
        <v>0</v>
      </c>
      <c r="AC140" s="288">
        <f t="shared" si="95"/>
        <v>0</v>
      </c>
      <c r="AD140" s="288">
        <f t="shared" si="95"/>
        <v>0</v>
      </c>
      <c r="AE140" s="288">
        <f t="shared" si="95"/>
        <v>0</v>
      </c>
      <c r="AF140" s="288">
        <f t="shared" si="95"/>
        <v>0</v>
      </c>
      <c r="AG140" s="288">
        <f t="shared" si="95"/>
        <v>0</v>
      </c>
      <c r="AH140" s="288">
        <f t="shared" si="95"/>
        <v>0</v>
      </c>
      <c r="AI140" s="288">
        <f t="shared" si="95"/>
        <v>0</v>
      </c>
      <c r="AJ140" s="288">
        <f t="shared" si="95"/>
        <v>0</v>
      </c>
      <c r="AK140" s="313"/>
    </row>
    <row r="141" spans="1:37" ht="27" hidden="1" outlineLevel="1" x14ac:dyDescent="0.25">
      <c r="A141" s="23" t="str">
        <f>'Пр 1 (произв)'!A140</f>
        <v>1.3.4</v>
      </c>
      <c r="B141" s="118" t="str">
        <f>'Пр 1 (произв)'!B140</f>
        <v>Модернизация, техническое перевооружение прочих объектов основных средств, всего, в том числе:</v>
      </c>
      <c r="C141" s="23" t="str">
        <f>'Пр 1 (произв)'!C140</f>
        <v>Г</v>
      </c>
      <c r="D141" s="23">
        <f>'Пр 1 (произв)'!D140</f>
        <v>0</v>
      </c>
      <c r="E141" s="23">
        <f>'Пр 1 (произв)'!E140</f>
        <v>0</v>
      </c>
      <c r="F141" s="23">
        <f>'Пр 1 (произв)'!F140</f>
        <v>0</v>
      </c>
      <c r="G141" s="23">
        <f>'Пр 1 (произв)'!G140</f>
        <v>0</v>
      </c>
      <c r="H141" s="323">
        <f>'Пр 1 (произв)'!H140</f>
        <v>0</v>
      </c>
      <c r="I141" s="323">
        <f>'Пр 1 (произв)'!K140</f>
        <v>0</v>
      </c>
      <c r="J141" s="323">
        <f>'Пр 1 (произв)'!O140</f>
        <v>0</v>
      </c>
      <c r="K141" s="323">
        <f>'Пр 1 (произв)'!Q140</f>
        <v>0</v>
      </c>
      <c r="L141" s="325"/>
      <c r="M141" s="325"/>
      <c r="N141" s="325"/>
      <c r="O141" s="325"/>
      <c r="P141" s="323">
        <f>'Пр 1 (произв)'!R140</f>
        <v>0</v>
      </c>
      <c r="Q141" s="326"/>
      <c r="R141" s="325"/>
      <c r="S141" s="325"/>
      <c r="T141" s="325"/>
      <c r="U141" s="325"/>
      <c r="V141" s="325"/>
      <c r="W141" s="325"/>
      <c r="X141" s="325"/>
      <c r="Y141" s="325"/>
      <c r="Z141" s="325"/>
      <c r="AA141" s="325"/>
      <c r="AB141" s="325"/>
      <c r="AC141" s="323">
        <f>'Пр 1 (произв)'!AF140</f>
        <v>0</v>
      </c>
      <c r="AD141" s="323">
        <f>'Пр 1 (произв)'!AK140</f>
        <v>0</v>
      </c>
      <c r="AE141" s="323">
        <f>'Пр 1 (произв)'!AP140</f>
        <v>0</v>
      </c>
      <c r="AF141" s="323">
        <f>'Пр 1 (произв)'!AU140</f>
        <v>0</v>
      </c>
      <c r="AG141" s="323">
        <f>'Пр 1 (произв)'!AZ140</f>
        <v>0</v>
      </c>
      <c r="AH141" s="323">
        <f>'Пр 1 (произв)'!BE140</f>
        <v>0</v>
      </c>
      <c r="AI141" s="323">
        <f t="shared" ref="AI141:AI143" si="96">AC141+AE141+AG141</f>
        <v>0</v>
      </c>
      <c r="AJ141" s="323">
        <f t="shared" ref="AJ141:AJ143" si="97">AD141+AF141+AH141</f>
        <v>0</v>
      </c>
      <c r="AK141" s="313"/>
    </row>
    <row r="142" spans="1:37" hidden="1" outlineLevel="1" x14ac:dyDescent="0.25">
      <c r="A142" s="23" t="str">
        <f>'Пр 1 (произв)'!A141</f>
        <v>1.3.4</v>
      </c>
      <c r="B142" s="118" t="str">
        <f>'Пр 1 (произв)'!B141</f>
        <v>Наименование инвестиционного проекта</v>
      </c>
      <c r="C142" s="23">
        <f>'Пр 1 (произв)'!C141</f>
        <v>0</v>
      </c>
      <c r="D142" s="23">
        <f>'Пр 1 (произв)'!D141</f>
        <v>0</v>
      </c>
      <c r="E142" s="23">
        <f>'Пр 1 (произв)'!E141</f>
        <v>0</v>
      </c>
      <c r="F142" s="23">
        <f>'Пр 1 (произв)'!F141</f>
        <v>0</v>
      </c>
      <c r="G142" s="23">
        <f>'Пр 1 (произв)'!G141</f>
        <v>0</v>
      </c>
      <c r="H142" s="323">
        <f>'Пр 1 (произв)'!H141</f>
        <v>0</v>
      </c>
      <c r="I142" s="323">
        <f>'Пр 1 (произв)'!K141</f>
        <v>0</v>
      </c>
      <c r="J142" s="323">
        <f>'Пр 1 (произв)'!O141</f>
        <v>0</v>
      </c>
      <c r="K142" s="323">
        <f>'Пр 1 (произв)'!Q141</f>
        <v>0</v>
      </c>
      <c r="L142" s="325"/>
      <c r="M142" s="325"/>
      <c r="N142" s="325"/>
      <c r="O142" s="325"/>
      <c r="P142" s="323">
        <f>'Пр 1 (произв)'!R141</f>
        <v>0</v>
      </c>
      <c r="Q142" s="326"/>
      <c r="R142" s="325"/>
      <c r="S142" s="325"/>
      <c r="T142" s="325"/>
      <c r="U142" s="325"/>
      <c r="V142" s="325"/>
      <c r="W142" s="325"/>
      <c r="X142" s="325"/>
      <c r="Y142" s="325"/>
      <c r="Z142" s="325"/>
      <c r="AA142" s="325"/>
      <c r="AB142" s="325"/>
      <c r="AC142" s="323">
        <f>'Пр 1 (произв)'!AF141</f>
        <v>0</v>
      </c>
      <c r="AD142" s="323">
        <f>'Пр 1 (произв)'!AK141</f>
        <v>0</v>
      </c>
      <c r="AE142" s="323">
        <f>'Пр 1 (произв)'!AP141</f>
        <v>0</v>
      </c>
      <c r="AF142" s="323">
        <f>'Пр 1 (произв)'!AU141</f>
        <v>0</v>
      </c>
      <c r="AG142" s="323">
        <f>'Пр 1 (произв)'!AZ141</f>
        <v>0</v>
      </c>
      <c r="AH142" s="323">
        <f>'Пр 1 (произв)'!BE141</f>
        <v>0</v>
      </c>
      <c r="AI142" s="323">
        <f t="shared" si="96"/>
        <v>0</v>
      </c>
      <c r="AJ142" s="323">
        <f t="shared" si="97"/>
        <v>0</v>
      </c>
      <c r="AK142" s="313"/>
    </row>
    <row r="143" spans="1:37" hidden="1" outlineLevel="1" x14ac:dyDescent="0.25">
      <c r="A143" s="23" t="str">
        <f>'Пр 1 (произв)'!A142</f>
        <v>1.3.4</v>
      </c>
      <c r="B143" s="118" t="str">
        <f>'Пр 1 (произв)'!B142</f>
        <v>Наименование инвестиционного проекта</v>
      </c>
      <c r="C143" s="23">
        <f>'Пр 1 (произв)'!C142</f>
        <v>0</v>
      </c>
      <c r="D143" s="23">
        <f>'Пр 1 (произв)'!D142</f>
        <v>0</v>
      </c>
      <c r="E143" s="23">
        <f>'Пр 1 (произв)'!E142</f>
        <v>0</v>
      </c>
      <c r="F143" s="23">
        <f>'Пр 1 (произв)'!F142</f>
        <v>0</v>
      </c>
      <c r="G143" s="23">
        <f>'Пр 1 (произв)'!G142</f>
        <v>0</v>
      </c>
      <c r="H143" s="323">
        <f>'Пр 1 (произв)'!H142</f>
        <v>0</v>
      </c>
      <c r="I143" s="323">
        <f>'Пр 1 (произв)'!K142</f>
        <v>0</v>
      </c>
      <c r="J143" s="323">
        <f>'Пр 1 (произв)'!O142</f>
        <v>0</v>
      </c>
      <c r="K143" s="323">
        <f>'Пр 1 (произв)'!Q142</f>
        <v>0</v>
      </c>
      <c r="L143" s="325"/>
      <c r="M143" s="325"/>
      <c r="N143" s="325"/>
      <c r="O143" s="325"/>
      <c r="P143" s="323">
        <f>'Пр 1 (произв)'!R142</f>
        <v>0</v>
      </c>
      <c r="Q143" s="326"/>
      <c r="R143" s="325"/>
      <c r="S143" s="325"/>
      <c r="T143" s="325"/>
      <c r="U143" s="325"/>
      <c r="V143" s="325"/>
      <c r="W143" s="325"/>
      <c r="X143" s="325"/>
      <c r="Y143" s="325"/>
      <c r="Z143" s="325"/>
      <c r="AA143" s="325"/>
      <c r="AB143" s="325"/>
      <c r="AC143" s="323">
        <f>'Пр 1 (произв)'!AF142</f>
        <v>0</v>
      </c>
      <c r="AD143" s="323">
        <f>'Пр 1 (произв)'!AK142</f>
        <v>0</v>
      </c>
      <c r="AE143" s="323">
        <f>'Пр 1 (произв)'!AP142</f>
        <v>0</v>
      </c>
      <c r="AF143" s="323">
        <f>'Пр 1 (произв)'!AU142</f>
        <v>0</v>
      </c>
      <c r="AG143" s="323">
        <f>'Пр 1 (произв)'!AZ142</f>
        <v>0</v>
      </c>
      <c r="AH143" s="323">
        <f>'Пр 1 (произв)'!BE142</f>
        <v>0</v>
      </c>
      <c r="AI143" s="323">
        <f t="shared" si="96"/>
        <v>0</v>
      </c>
      <c r="AJ143" s="323">
        <f t="shared" si="97"/>
        <v>0</v>
      </c>
      <c r="AK143" s="313"/>
    </row>
    <row r="144" spans="1:37" ht="27" collapsed="1" x14ac:dyDescent="0.25">
      <c r="A144" s="23" t="str">
        <f>'Пр 1 (произв)'!A144</f>
        <v>1.4</v>
      </c>
      <c r="B144" s="130" t="str">
        <f>'Пр 1 (произв)'!B144</f>
        <v>Инвестиционные проекты, реализация которых обуславливается схемами теплоснабжения, всего, в том числе:</v>
      </c>
      <c r="C144" s="315" t="str">
        <f>'Пр 1 (произв)'!C144</f>
        <v>Г</v>
      </c>
      <c r="D144" s="315"/>
      <c r="E144" s="315"/>
      <c r="F144" s="315"/>
      <c r="G144" s="315"/>
      <c r="H144" s="251">
        <f>H145+H154</f>
        <v>0</v>
      </c>
      <c r="I144" s="251">
        <f>I145+I154</f>
        <v>0</v>
      </c>
      <c r="J144" s="251">
        <f>J145+J154</f>
        <v>0</v>
      </c>
      <c r="K144" s="251">
        <f t="shared" ref="K144:AJ144" si="98">K145+K154</f>
        <v>0</v>
      </c>
      <c r="L144" s="251">
        <f t="shared" si="98"/>
        <v>0</v>
      </c>
      <c r="M144" s="251">
        <f t="shared" si="98"/>
        <v>0</v>
      </c>
      <c r="N144" s="251">
        <f t="shared" si="98"/>
        <v>0</v>
      </c>
      <c r="O144" s="251">
        <f t="shared" si="98"/>
        <v>0</v>
      </c>
      <c r="P144" s="251">
        <f t="shared" si="98"/>
        <v>0</v>
      </c>
      <c r="Q144" s="251">
        <f t="shared" si="98"/>
        <v>0</v>
      </c>
      <c r="R144" s="251">
        <f t="shared" si="98"/>
        <v>0</v>
      </c>
      <c r="S144" s="251">
        <f t="shared" si="98"/>
        <v>0</v>
      </c>
      <c r="T144" s="251">
        <f t="shared" si="98"/>
        <v>0</v>
      </c>
      <c r="U144" s="251">
        <f t="shared" si="98"/>
        <v>0</v>
      </c>
      <c r="V144" s="251">
        <f t="shared" si="98"/>
        <v>0</v>
      </c>
      <c r="W144" s="251">
        <f t="shared" si="98"/>
        <v>0</v>
      </c>
      <c r="X144" s="251">
        <f t="shared" si="98"/>
        <v>0</v>
      </c>
      <c r="Y144" s="251">
        <f t="shared" si="98"/>
        <v>0</v>
      </c>
      <c r="Z144" s="251">
        <f t="shared" si="98"/>
        <v>0</v>
      </c>
      <c r="AA144" s="251">
        <f t="shared" si="98"/>
        <v>0</v>
      </c>
      <c r="AB144" s="251">
        <f t="shared" si="98"/>
        <v>0</v>
      </c>
      <c r="AC144" s="251">
        <f t="shared" si="98"/>
        <v>0</v>
      </c>
      <c r="AD144" s="251">
        <f t="shared" si="98"/>
        <v>0</v>
      </c>
      <c r="AE144" s="251">
        <f t="shared" si="98"/>
        <v>0</v>
      </c>
      <c r="AF144" s="251">
        <f t="shared" si="98"/>
        <v>0</v>
      </c>
      <c r="AG144" s="251">
        <f t="shared" si="98"/>
        <v>0</v>
      </c>
      <c r="AH144" s="251">
        <f t="shared" si="98"/>
        <v>0</v>
      </c>
      <c r="AI144" s="251">
        <f t="shared" si="98"/>
        <v>0</v>
      </c>
      <c r="AJ144" s="251">
        <f t="shared" si="98"/>
        <v>0</v>
      </c>
      <c r="AK144" s="313"/>
    </row>
    <row r="145" spans="1:37" x14ac:dyDescent="0.25">
      <c r="A145" s="23" t="str">
        <f>'Пр 1 (произв)'!A145</f>
        <v>1.4.1</v>
      </c>
      <c r="B145" s="118" t="s">
        <v>626</v>
      </c>
      <c r="C145" s="23">
        <f>'Пр 1 (произв)'!C145</f>
        <v>0</v>
      </c>
      <c r="D145" s="23">
        <f>'Пр 1 (произв)'!D145</f>
        <v>0</v>
      </c>
      <c r="E145" s="23">
        <f>'Пр 1 (произв)'!E145</f>
        <v>0</v>
      </c>
      <c r="F145" s="23">
        <f>'Пр 1 (произв)'!F145</f>
        <v>0</v>
      </c>
      <c r="G145" s="23">
        <f>'Пр 1 (произв)'!G145</f>
        <v>0</v>
      </c>
      <c r="H145" s="323">
        <f>H146+H150+H155+H159</f>
        <v>0</v>
      </c>
      <c r="I145" s="323">
        <f>I146+I150+I155+I159</f>
        <v>0</v>
      </c>
      <c r="J145" s="323">
        <f>O146+O150+O155+O159</f>
        <v>0</v>
      </c>
      <c r="K145" s="323">
        <f>'Пр 1 (произв)'!Q145</f>
        <v>0</v>
      </c>
      <c r="L145" s="325"/>
      <c r="M145" s="325"/>
      <c r="N145" s="325"/>
      <c r="O145" s="325"/>
      <c r="P145" s="323">
        <f>'Пр 1 (произв)'!R145</f>
        <v>0</v>
      </c>
      <c r="Q145" s="325"/>
      <c r="R145" s="325"/>
      <c r="S145" s="325"/>
      <c r="T145" s="325"/>
      <c r="U145" s="325"/>
      <c r="V145" s="325"/>
      <c r="W145" s="325"/>
      <c r="X145" s="325"/>
      <c r="Y145" s="325"/>
      <c r="Z145" s="325"/>
      <c r="AA145" s="325"/>
      <c r="AB145" s="325"/>
      <c r="AC145" s="323">
        <f>'Пр 1 (произв)'!AF145</f>
        <v>0</v>
      </c>
      <c r="AD145" s="323">
        <f>'Пр 1 (произв)'!AK145</f>
        <v>0</v>
      </c>
      <c r="AE145" s="323">
        <f>'Пр 1 (произв)'!AP145</f>
        <v>0</v>
      </c>
      <c r="AF145" s="323">
        <f>'Пр 1 (произв)'!AU145</f>
        <v>0</v>
      </c>
      <c r="AG145" s="323">
        <f>'Пр 1 (произв)'!AZ145</f>
        <v>0</v>
      </c>
      <c r="AH145" s="323">
        <f>'Пр 1 (произв)'!BE145</f>
        <v>0</v>
      </c>
      <c r="AI145" s="323">
        <f t="shared" ref="AI145:AI162" si="99">AC145+AE145+AG145</f>
        <v>0</v>
      </c>
      <c r="AJ145" s="323">
        <f t="shared" ref="AJ145:AJ162" si="100">AD145+AF145+AH145</f>
        <v>0</v>
      </c>
      <c r="AK145" s="313"/>
    </row>
    <row r="146" spans="1:37" s="316" customFormat="1" ht="27" x14ac:dyDescent="0.25">
      <c r="A146" s="314" t="str">
        <f>'Пр 1 (произв)'!A146</f>
        <v>1.4.1.1</v>
      </c>
      <c r="B146" s="134" t="str">
        <f>'Пр 1 (произв)'!B146</f>
        <v>Строительство, реконструкция, модернизация и техническое перевооружение источников тепловой энергии, всего, в том числе:</v>
      </c>
      <c r="C146" s="314">
        <f>'Пр 1 (произв)'!C146</f>
        <v>0</v>
      </c>
      <c r="D146" s="314">
        <f>'Пр 1 (произв)'!D146</f>
        <v>0</v>
      </c>
      <c r="E146" s="314">
        <f>'Пр 1 (произв)'!E146</f>
        <v>0</v>
      </c>
      <c r="F146" s="314">
        <f>'Пр 1 (произв)'!F146</f>
        <v>0</v>
      </c>
      <c r="G146" s="314">
        <f>'Пр 1 (произв)'!G146</f>
        <v>0</v>
      </c>
      <c r="H146" s="327">
        <f>'Пр 1 (произв)'!H146</f>
        <v>0</v>
      </c>
      <c r="I146" s="327">
        <f>'Пр 1 (произв)'!I146</f>
        <v>0</v>
      </c>
      <c r="J146" s="327">
        <f>'Пр 1 (произв)'!O146</f>
        <v>0</v>
      </c>
      <c r="K146" s="327">
        <f>'Пр 1 (произв)'!Q146</f>
        <v>0</v>
      </c>
      <c r="L146" s="328"/>
      <c r="M146" s="328"/>
      <c r="N146" s="328"/>
      <c r="O146" s="328"/>
      <c r="P146" s="327">
        <f>'Пр 1 (произв)'!R146</f>
        <v>0</v>
      </c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7">
        <f>'Пр 1 (произв)'!AF146</f>
        <v>0</v>
      </c>
      <c r="AD146" s="327">
        <f>'Пр 1 (произв)'!AK146</f>
        <v>0</v>
      </c>
      <c r="AE146" s="327">
        <f>'Пр 1 (произв)'!AP146</f>
        <v>0</v>
      </c>
      <c r="AF146" s="327">
        <f>'Пр 1 (произв)'!AU146</f>
        <v>0</v>
      </c>
      <c r="AG146" s="327">
        <f>'Пр 1 (произв)'!AZ146</f>
        <v>0</v>
      </c>
      <c r="AH146" s="327">
        <f>'Пр 1 (произв)'!BE146</f>
        <v>0</v>
      </c>
      <c r="AI146" s="327">
        <f t="shared" si="99"/>
        <v>0</v>
      </c>
      <c r="AJ146" s="327">
        <f t="shared" si="100"/>
        <v>0</v>
      </c>
      <c r="AK146" s="322"/>
    </row>
    <row r="147" spans="1:37" ht="27" hidden="1" outlineLevel="1" x14ac:dyDescent="0.25">
      <c r="A147" s="23" t="str">
        <f>'Пр 1 (произв)'!A146</f>
        <v>1.4.1.1</v>
      </c>
      <c r="B147" s="118" t="str">
        <f>'Пр 1 (произв)'!B146</f>
        <v>Строительство, реконструкция, модернизация и техническое перевооружение источников тепловой энергии, всего, в том числе:</v>
      </c>
      <c r="C147" s="23">
        <f>'Пр 1 (произв)'!C146</f>
        <v>0</v>
      </c>
      <c r="D147" s="23">
        <f>'Пр 1 (произв)'!D146</f>
        <v>0</v>
      </c>
      <c r="E147" s="23">
        <f>'Пр 1 (произв)'!E146</f>
        <v>0</v>
      </c>
      <c r="F147" s="23">
        <f>'Пр 1 (произв)'!F146</f>
        <v>0</v>
      </c>
      <c r="G147" s="23">
        <f>'Пр 1 (произв)'!G146</f>
        <v>0</v>
      </c>
      <c r="H147" s="323">
        <f>'Пр 1 (произв)'!H146</f>
        <v>0</v>
      </c>
      <c r="I147" s="323">
        <f>'Пр 1 (произв)'!K146</f>
        <v>0</v>
      </c>
      <c r="J147" s="323">
        <f>'Пр 1 (произв)'!O146</f>
        <v>0</v>
      </c>
      <c r="K147" s="323">
        <f>'Пр 1 (произв)'!Q146</f>
        <v>0</v>
      </c>
      <c r="L147" s="325"/>
      <c r="M147" s="325"/>
      <c r="N147" s="325"/>
      <c r="O147" s="325"/>
      <c r="P147" s="323">
        <f>'Пр 1 (произв)'!R146</f>
        <v>0</v>
      </c>
      <c r="Q147" s="326"/>
      <c r="R147" s="325"/>
      <c r="S147" s="325"/>
      <c r="T147" s="325"/>
      <c r="U147" s="325"/>
      <c r="V147" s="325"/>
      <c r="W147" s="325"/>
      <c r="X147" s="325"/>
      <c r="Y147" s="325"/>
      <c r="Z147" s="325"/>
      <c r="AA147" s="325"/>
      <c r="AB147" s="325"/>
      <c r="AC147" s="323">
        <f>'Пр 1 (произв)'!AF146</f>
        <v>0</v>
      </c>
      <c r="AD147" s="323">
        <f>'Пр 1 (произв)'!AK146</f>
        <v>0</v>
      </c>
      <c r="AE147" s="323">
        <f>'Пр 1 (произв)'!AP146</f>
        <v>0</v>
      </c>
      <c r="AF147" s="323">
        <f>'Пр 1 (произв)'!AU146</f>
        <v>0</v>
      </c>
      <c r="AG147" s="323">
        <f>'Пр 1 (произв)'!AZ146</f>
        <v>0</v>
      </c>
      <c r="AH147" s="323">
        <f>'Пр 1 (произв)'!BE146</f>
        <v>0</v>
      </c>
      <c r="AI147" s="323">
        <f t="shared" si="99"/>
        <v>0</v>
      </c>
      <c r="AJ147" s="323">
        <f t="shared" si="100"/>
        <v>0</v>
      </c>
      <c r="AK147" s="313"/>
    </row>
    <row r="148" spans="1:37" hidden="1" outlineLevel="1" x14ac:dyDescent="0.25">
      <c r="A148" s="23" t="str">
        <f>'Пр 1 (произв)'!A147</f>
        <v>1.4.1.1</v>
      </c>
      <c r="B148" s="118" t="str">
        <f>'Пр 1 (произв)'!B147</f>
        <v>Наименование инвестиционного проекта</v>
      </c>
      <c r="C148" s="23">
        <f>'Пр 1 (произв)'!C147</f>
        <v>0</v>
      </c>
      <c r="D148" s="23">
        <f>'Пр 1 (произв)'!D147</f>
        <v>0</v>
      </c>
      <c r="E148" s="23">
        <f>'Пр 1 (произв)'!E147</f>
        <v>0</v>
      </c>
      <c r="F148" s="23">
        <f>'Пр 1 (произв)'!F147</f>
        <v>0</v>
      </c>
      <c r="G148" s="23">
        <f>'Пр 1 (произв)'!G147</f>
        <v>0</v>
      </c>
      <c r="H148" s="323">
        <f>'Пр 1 (произв)'!H147</f>
        <v>0</v>
      </c>
      <c r="I148" s="323">
        <f>'Пр 1 (произв)'!K147</f>
        <v>0</v>
      </c>
      <c r="J148" s="323">
        <f>'Пр 1 (произв)'!O147</f>
        <v>0</v>
      </c>
      <c r="K148" s="323">
        <f>'Пр 1 (произв)'!Q147</f>
        <v>0</v>
      </c>
      <c r="L148" s="325"/>
      <c r="M148" s="325"/>
      <c r="N148" s="325"/>
      <c r="O148" s="325"/>
      <c r="P148" s="323">
        <f>'Пр 1 (произв)'!R147</f>
        <v>0</v>
      </c>
      <c r="Q148" s="326"/>
      <c r="R148" s="325"/>
      <c r="S148" s="325"/>
      <c r="T148" s="325"/>
      <c r="U148" s="325"/>
      <c r="V148" s="325"/>
      <c r="W148" s="325"/>
      <c r="X148" s="325"/>
      <c r="Y148" s="325"/>
      <c r="Z148" s="325"/>
      <c r="AA148" s="325"/>
      <c r="AB148" s="325"/>
      <c r="AC148" s="323">
        <f>'Пр 1 (произв)'!AF147</f>
        <v>0</v>
      </c>
      <c r="AD148" s="323">
        <f>'Пр 1 (произв)'!AK147</f>
        <v>0</v>
      </c>
      <c r="AE148" s="323">
        <f>'Пр 1 (произв)'!AP147</f>
        <v>0</v>
      </c>
      <c r="AF148" s="323">
        <f>'Пр 1 (произв)'!AU147</f>
        <v>0</v>
      </c>
      <c r="AG148" s="323">
        <f>'Пр 1 (произв)'!AZ147</f>
        <v>0</v>
      </c>
      <c r="AH148" s="323">
        <f>'Пр 1 (произв)'!BE147</f>
        <v>0</v>
      </c>
      <c r="AI148" s="323">
        <f t="shared" si="99"/>
        <v>0</v>
      </c>
      <c r="AJ148" s="323">
        <f t="shared" si="100"/>
        <v>0</v>
      </c>
      <c r="AK148" s="313"/>
    </row>
    <row r="149" spans="1:37" hidden="1" outlineLevel="1" x14ac:dyDescent="0.25">
      <c r="A149" s="23" t="str">
        <f>'Пр 1 (произв)'!A148</f>
        <v>1.4.1.1</v>
      </c>
      <c r="B149" s="118" t="str">
        <f>'Пр 1 (произв)'!B148</f>
        <v>Наименование инвестиционного проекта</v>
      </c>
      <c r="C149" s="23">
        <f>'Пр 1 (произв)'!C148</f>
        <v>0</v>
      </c>
      <c r="D149" s="23">
        <f>'Пр 1 (произв)'!D148</f>
        <v>0</v>
      </c>
      <c r="E149" s="23">
        <f>'Пр 1 (произв)'!E148</f>
        <v>0</v>
      </c>
      <c r="F149" s="23">
        <f>'Пр 1 (произв)'!F148</f>
        <v>0</v>
      </c>
      <c r="G149" s="23">
        <f>'Пр 1 (произв)'!G148</f>
        <v>0</v>
      </c>
      <c r="H149" s="323">
        <f>'Пр 1 (произв)'!H148</f>
        <v>0</v>
      </c>
      <c r="I149" s="323">
        <f>'Пр 1 (произв)'!K148</f>
        <v>0</v>
      </c>
      <c r="J149" s="323">
        <f>'Пр 1 (произв)'!O148</f>
        <v>0</v>
      </c>
      <c r="K149" s="323">
        <f>'Пр 1 (произв)'!Q148</f>
        <v>0</v>
      </c>
      <c r="L149" s="325"/>
      <c r="M149" s="325"/>
      <c r="N149" s="325"/>
      <c r="O149" s="325"/>
      <c r="P149" s="323">
        <f>'Пр 1 (произв)'!R148</f>
        <v>0</v>
      </c>
      <c r="Q149" s="326"/>
      <c r="R149" s="325"/>
      <c r="S149" s="325"/>
      <c r="T149" s="325"/>
      <c r="U149" s="325"/>
      <c r="V149" s="325"/>
      <c r="W149" s="325"/>
      <c r="X149" s="325"/>
      <c r="Y149" s="325"/>
      <c r="Z149" s="325"/>
      <c r="AA149" s="325"/>
      <c r="AB149" s="325"/>
      <c r="AC149" s="323">
        <f>'Пр 1 (произв)'!AF148</f>
        <v>0</v>
      </c>
      <c r="AD149" s="323">
        <f>'Пр 1 (произв)'!AK148</f>
        <v>0</v>
      </c>
      <c r="AE149" s="323">
        <f>'Пр 1 (произв)'!AP148</f>
        <v>0</v>
      </c>
      <c r="AF149" s="323">
        <f>'Пр 1 (произв)'!AU148</f>
        <v>0</v>
      </c>
      <c r="AG149" s="323">
        <f>'Пр 1 (произв)'!AZ148</f>
        <v>0</v>
      </c>
      <c r="AH149" s="323">
        <f>'Пр 1 (произв)'!BE148</f>
        <v>0</v>
      </c>
      <c r="AI149" s="323">
        <f t="shared" si="99"/>
        <v>0</v>
      </c>
      <c r="AJ149" s="323">
        <f t="shared" si="100"/>
        <v>0</v>
      </c>
      <c r="AK149" s="313"/>
    </row>
    <row r="150" spans="1:37" s="316" customFormat="1" ht="27" collapsed="1" x14ac:dyDescent="0.25">
      <c r="A150" s="314" t="str">
        <f>'Пр 1 (произв)'!A150</f>
        <v>1.4.1.2</v>
      </c>
      <c r="B150" s="134" t="str">
        <f>'Пр 1 (произв)'!B150</f>
        <v>Строительство, реконструкция, модернизация и техническое перевооружение тепловых сетей, всего, в том числе:</v>
      </c>
      <c r="C150" s="314">
        <f>'Пр 1 (произв)'!C150</f>
        <v>0</v>
      </c>
      <c r="D150" s="314">
        <f>'Пр 1 (произв)'!D150</f>
        <v>0</v>
      </c>
      <c r="E150" s="314">
        <f>'Пр 1 (произв)'!E150</f>
        <v>0</v>
      </c>
      <c r="F150" s="314">
        <f>'Пр 1 (произв)'!F150</f>
        <v>0</v>
      </c>
      <c r="G150" s="314">
        <f>'Пр 1 (произв)'!G150</f>
        <v>0</v>
      </c>
      <c r="H150" s="327">
        <f>'Пр 1 (произв)'!H150</f>
        <v>0</v>
      </c>
      <c r="I150" s="327">
        <f>'Пр 1 (произв)'!I150</f>
        <v>0</v>
      </c>
      <c r="J150" s="327">
        <f>'Пр 1 (произв)'!O150</f>
        <v>0</v>
      </c>
      <c r="K150" s="327">
        <f>'Пр 1 (произв)'!Q150</f>
        <v>0</v>
      </c>
      <c r="L150" s="328"/>
      <c r="M150" s="328"/>
      <c r="N150" s="328"/>
      <c r="O150" s="328"/>
      <c r="P150" s="327">
        <f>'Пр 1 (произв)'!R150</f>
        <v>0</v>
      </c>
      <c r="Q150" s="328"/>
      <c r="R150" s="328"/>
      <c r="S150" s="328"/>
      <c r="T150" s="328"/>
      <c r="U150" s="328"/>
      <c r="V150" s="328"/>
      <c r="W150" s="328"/>
      <c r="X150" s="328"/>
      <c r="Y150" s="328"/>
      <c r="Z150" s="328"/>
      <c r="AA150" s="328"/>
      <c r="AB150" s="328"/>
      <c r="AC150" s="327">
        <f>'Пр 1 (произв)'!AF150</f>
        <v>0</v>
      </c>
      <c r="AD150" s="327">
        <f>'Пр 1 (произв)'!AK150</f>
        <v>0</v>
      </c>
      <c r="AE150" s="327">
        <f>'Пр 1 (произв)'!AP150</f>
        <v>0</v>
      </c>
      <c r="AF150" s="327">
        <f>'Пр 1 (произв)'!AU150</f>
        <v>0</v>
      </c>
      <c r="AG150" s="327">
        <f>'Пр 1 (произв)'!AZ150</f>
        <v>0</v>
      </c>
      <c r="AH150" s="327">
        <f>'Пр 1 (произв)'!BE150</f>
        <v>0</v>
      </c>
      <c r="AI150" s="327">
        <f t="shared" si="99"/>
        <v>0</v>
      </c>
      <c r="AJ150" s="327">
        <f t="shared" si="100"/>
        <v>0</v>
      </c>
      <c r="AK150" s="322"/>
    </row>
    <row r="151" spans="1:37" ht="27" hidden="1" outlineLevel="1" x14ac:dyDescent="0.25">
      <c r="A151" s="23" t="str">
        <f>'Пр 1 (произв)'!A150</f>
        <v>1.4.1.2</v>
      </c>
      <c r="B151" s="118" t="str">
        <f>'Пр 1 (произв)'!B150</f>
        <v>Строительство, реконструкция, модернизация и техническое перевооружение тепловых сетей, всего, в том числе:</v>
      </c>
      <c r="C151" s="23">
        <f>'Пр 1 (произв)'!C150</f>
        <v>0</v>
      </c>
      <c r="D151" s="23">
        <f>'Пр 1 (произв)'!D150</f>
        <v>0</v>
      </c>
      <c r="E151" s="23">
        <f>'Пр 1 (произв)'!E150</f>
        <v>0</v>
      </c>
      <c r="F151" s="23">
        <f>'Пр 1 (произв)'!F150</f>
        <v>0</v>
      </c>
      <c r="G151" s="23">
        <f>'Пр 1 (произв)'!G150</f>
        <v>0</v>
      </c>
      <c r="H151" s="323">
        <f>'Пр 1 (произв)'!H150</f>
        <v>0</v>
      </c>
      <c r="I151" s="323">
        <f>'Пр 1 (произв)'!K150</f>
        <v>0</v>
      </c>
      <c r="J151" s="323">
        <f>'Пр 1 (произв)'!O150</f>
        <v>0</v>
      </c>
      <c r="K151" s="323">
        <f>'Пр 1 (произв)'!Q150</f>
        <v>0</v>
      </c>
      <c r="L151" s="325"/>
      <c r="M151" s="325"/>
      <c r="N151" s="325"/>
      <c r="O151" s="325"/>
      <c r="P151" s="323">
        <f>'Пр 1 (произв)'!R150</f>
        <v>0</v>
      </c>
      <c r="Q151" s="326"/>
      <c r="R151" s="325"/>
      <c r="S151" s="325"/>
      <c r="T151" s="325"/>
      <c r="U151" s="325"/>
      <c r="V151" s="325"/>
      <c r="W151" s="325"/>
      <c r="X151" s="325"/>
      <c r="Y151" s="325"/>
      <c r="Z151" s="325"/>
      <c r="AA151" s="325"/>
      <c r="AB151" s="325"/>
      <c r="AC151" s="323">
        <f>'Пр 1 (произв)'!AF150</f>
        <v>0</v>
      </c>
      <c r="AD151" s="323">
        <f>'Пр 1 (произв)'!AK150</f>
        <v>0</v>
      </c>
      <c r="AE151" s="323">
        <f>'Пр 1 (произв)'!AP150</f>
        <v>0</v>
      </c>
      <c r="AF151" s="323">
        <f>'Пр 1 (произв)'!AU150</f>
        <v>0</v>
      </c>
      <c r="AG151" s="323">
        <f>'Пр 1 (произв)'!AZ150</f>
        <v>0</v>
      </c>
      <c r="AH151" s="323">
        <f>'Пр 1 (произв)'!BE150</f>
        <v>0</v>
      </c>
      <c r="AI151" s="323">
        <f t="shared" si="99"/>
        <v>0</v>
      </c>
      <c r="AJ151" s="323">
        <f t="shared" si="100"/>
        <v>0</v>
      </c>
      <c r="AK151" s="313"/>
    </row>
    <row r="152" spans="1:37" hidden="1" outlineLevel="1" x14ac:dyDescent="0.25">
      <c r="A152" s="23" t="str">
        <f>'Пр 1 (произв)'!A151</f>
        <v>1.4.1.2</v>
      </c>
      <c r="B152" s="118" t="str">
        <f>'Пр 1 (произв)'!B151</f>
        <v>Наименование инвестиционного проекта</v>
      </c>
      <c r="C152" s="23">
        <f>'Пр 1 (произв)'!C151</f>
        <v>0</v>
      </c>
      <c r="D152" s="23">
        <f>'Пр 1 (произв)'!D151</f>
        <v>0</v>
      </c>
      <c r="E152" s="23">
        <f>'Пр 1 (произв)'!E151</f>
        <v>0</v>
      </c>
      <c r="F152" s="23">
        <f>'Пр 1 (произв)'!F151</f>
        <v>0</v>
      </c>
      <c r="G152" s="23">
        <f>'Пр 1 (произв)'!G151</f>
        <v>0</v>
      </c>
      <c r="H152" s="323">
        <f>'Пр 1 (произв)'!H151</f>
        <v>0</v>
      </c>
      <c r="I152" s="323">
        <f>'Пр 1 (произв)'!K151</f>
        <v>0</v>
      </c>
      <c r="J152" s="323">
        <f>'Пр 1 (произв)'!O151</f>
        <v>0</v>
      </c>
      <c r="K152" s="323">
        <f>'Пр 1 (произв)'!Q151</f>
        <v>0</v>
      </c>
      <c r="L152" s="325"/>
      <c r="M152" s="325"/>
      <c r="N152" s="325"/>
      <c r="O152" s="325"/>
      <c r="P152" s="323">
        <f>'Пр 1 (произв)'!R151</f>
        <v>0</v>
      </c>
      <c r="Q152" s="326"/>
      <c r="R152" s="325"/>
      <c r="S152" s="325"/>
      <c r="T152" s="325"/>
      <c r="U152" s="325"/>
      <c r="V152" s="325"/>
      <c r="W152" s="325"/>
      <c r="X152" s="325"/>
      <c r="Y152" s="325"/>
      <c r="Z152" s="325"/>
      <c r="AA152" s="325"/>
      <c r="AB152" s="325"/>
      <c r="AC152" s="323">
        <f>'Пр 1 (произв)'!AF151</f>
        <v>0</v>
      </c>
      <c r="AD152" s="323">
        <f>'Пр 1 (произв)'!AK151</f>
        <v>0</v>
      </c>
      <c r="AE152" s="323">
        <f>'Пр 1 (произв)'!AP151</f>
        <v>0</v>
      </c>
      <c r="AF152" s="323">
        <f>'Пр 1 (произв)'!AU151</f>
        <v>0</v>
      </c>
      <c r="AG152" s="323">
        <f>'Пр 1 (произв)'!AZ151</f>
        <v>0</v>
      </c>
      <c r="AH152" s="323">
        <f>'Пр 1 (произв)'!BE151</f>
        <v>0</v>
      </c>
      <c r="AI152" s="323">
        <f t="shared" si="99"/>
        <v>0</v>
      </c>
      <c r="AJ152" s="323">
        <f t="shared" si="100"/>
        <v>0</v>
      </c>
      <c r="AK152" s="313"/>
    </row>
    <row r="153" spans="1:37" hidden="1" outlineLevel="1" x14ac:dyDescent="0.25">
      <c r="A153" s="23" t="str">
        <f>'Пр 1 (произв)'!A152</f>
        <v>1.4.1.2</v>
      </c>
      <c r="B153" s="118" t="str">
        <f>'Пр 1 (произв)'!B152</f>
        <v>Наименование инвестиционного проекта</v>
      </c>
      <c r="C153" s="23">
        <f>'Пр 1 (произв)'!C152</f>
        <v>0</v>
      </c>
      <c r="D153" s="23">
        <f>'Пр 1 (произв)'!D152</f>
        <v>0</v>
      </c>
      <c r="E153" s="23">
        <f>'Пр 1 (произв)'!E152</f>
        <v>0</v>
      </c>
      <c r="F153" s="23">
        <f>'Пр 1 (произв)'!F152</f>
        <v>0</v>
      </c>
      <c r="G153" s="23">
        <f>'Пр 1 (произв)'!G152</f>
        <v>0</v>
      </c>
      <c r="H153" s="323">
        <f>'Пр 1 (произв)'!H152</f>
        <v>0</v>
      </c>
      <c r="I153" s="323">
        <f>'Пр 1 (произв)'!K152</f>
        <v>0</v>
      </c>
      <c r="J153" s="323">
        <f>'Пр 1 (произв)'!O152</f>
        <v>0</v>
      </c>
      <c r="K153" s="323">
        <f>'Пр 1 (произв)'!Q152</f>
        <v>0</v>
      </c>
      <c r="L153" s="325"/>
      <c r="M153" s="325"/>
      <c r="N153" s="325"/>
      <c r="O153" s="325"/>
      <c r="P153" s="323">
        <f>'Пр 1 (произв)'!R152</f>
        <v>0</v>
      </c>
      <c r="Q153" s="326"/>
      <c r="R153" s="325"/>
      <c r="S153" s="325"/>
      <c r="T153" s="325"/>
      <c r="U153" s="325"/>
      <c r="V153" s="325"/>
      <c r="W153" s="325"/>
      <c r="X153" s="325"/>
      <c r="Y153" s="325"/>
      <c r="Z153" s="325"/>
      <c r="AA153" s="325"/>
      <c r="AB153" s="325"/>
      <c r="AC153" s="323">
        <f>'Пр 1 (произв)'!AF152</f>
        <v>0</v>
      </c>
      <c r="AD153" s="323">
        <f>'Пр 1 (произв)'!AK152</f>
        <v>0</v>
      </c>
      <c r="AE153" s="323">
        <f>'Пр 1 (произв)'!AP152</f>
        <v>0</v>
      </c>
      <c r="AF153" s="323">
        <f>'Пр 1 (произв)'!AU152</f>
        <v>0</v>
      </c>
      <c r="AG153" s="323">
        <f>'Пр 1 (произв)'!AZ152</f>
        <v>0</v>
      </c>
      <c r="AH153" s="323">
        <f>'Пр 1 (произв)'!BE152</f>
        <v>0</v>
      </c>
      <c r="AI153" s="323">
        <f t="shared" si="99"/>
        <v>0</v>
      </c>
      <c r="AJ153" s="323">
        <f t="shared" si="100"/>
        <v>0</v>
      </c>
      <c r="AK153" s="313"/>
    </row>
    <row r="154" spans="1:37" hidden="1" outlineLevel="1" x14ac:dyDescent="0.25">
      <c r="A154" s="23" t="str">
        <f>'Пр 1 (произв)'!A153</f>
        <v>...</v>
      </c>
      <c r="B154" s="118" t="str">
        <f>'Пр 1 (произв)'!B153</f>
        <v>...</v>
      </c>
      <c r="C154" s="23">
        <f>'Пр 1 (произв)'!C153</f>
        <v>0</v>
      </c>
      <c r="D154" s="23">
        <f>'Пр 1 (произв)'!D153</f>
        <v>0</v>
      </c>
      <c r="E154" s="23">
        <f>'Пр 1 (произв)'!E153</f>
        <v>0</v>
      </c>
      <c r="F154" s="23">
        <f>'Пр 1 (произв)'!F153</f>
        <v>0</v>
      </c>
      <c r="G154" s="23">
        <f>'Пр 1 (произв)'!G153</f>
        <v>0</v>
      </c>
      <c r="H154" s="323">
        <f>'Пр 1 (произв)'!H153</f>
        <v>0</v>
      </c>
      <c r="I154" s="323">
        <f>'Пр 1 (произв)'!K153</f>
        <v>0</v>
      </c>
      <c r="J154" s="323">
        <f>'Пр 1 (произв)'!O153</f>
        <v>0</v>
      </c>
      <c r="K154" s="323">
        <f>'Пр 1 (произв)'!Q153</f>
        <v>0</v>
      </c>
      <c r="L154" s="325"/>
      <c r="M154" s="325"/>
      <c r="N154" s="325"/>
      <c r="O154" s="325"/>
      <c r="P154" s="323">
        <f>'Пр 1 (произв)'!R153</f>
        <v>0</v>
      </c>
      <c r="Q154" s="326"/>
      <c r="R154" s="325"/>
      <c r="S154" s="325"/>
      <c r="T154" s="325"/>
      <c r="U154" s="325"/>
      <c r="V154" s="325"/>
      <c r="W154" s="325"/>
      <c r="X154" s="325"/>
      <c r="Y154" s="325"/>
      <c r="Z154" s="325"/>
      <c r="AA154" s="325"/>
      <c r="AB154" s="325"/>
      <c r="AC154" s="323">
        <f>'Пр 1 (произв)'!AF153</f>
        <v>0</v>
      </c>
      <c r="AD154" s="323">
        <f>'Пр 1 (произв)'!AK153</f>
        <v>0</v>
      </c>
      <c r="AE154" s="323">
        <f>'Пр 1 (произв)'!AP153</f>
        <v>0</v>
      </c>
      <c r="AF154" s="323">
        <f>'Пр 1 (произв)'!AU153</f>
        <v>0</v>
      </c>
      <c r="AG154" s="323">
        <f>'Пр 1 (произв)'!AZ153</f>
        <v>0</v>
      </c>
      <c r="AH154" s="323">
        <f>'Пр 1 (произв)'!BE153</f>
        <v>0</v>
      </c>
      <c r="AI154" s="323">
        <f t="shared" si="99"/>
        <v>0</v>
      </c>
      <c r="AJ154" s="323">
        <f t="shared" si="100"/>
        <v>0</v>
      </c>
      <c r="AK154" s="313"/>
    </row>
    <row r="155" spans="1:37" hidden="1" outlineLevel="1" x14ac:dyDescent="0.25">
      <c r="A155" s="23" t="str">
        <f>'Пр 1 (произв)'!A154</f>
        <v>1.4.2</v>
      </c>
      <c r="B155" s="118" t="str">
        <f>'Пр 1 (произв)'!B154</f>
        <v>Наименование поселения (городского округа)</v>
      </c>
      <c r="C155" s="23">
        <f>'Пр 1 (произв)'!C154</f>
        <v>0</v>
      </c>
      <c r="D155" s="23">
        <f>'Пр 1 (произв)'!D154</f>
        <v>0</v>
      </c>
      <c r="E155" s="23">
        <f>'Пр 1 (произв)'!E154</f>
        <v>0</v>
      </c>
      <c r="F155" s="23">
        <f>'Пр 1 (произв)'!F154</f>
        <v>0</v>
      </c>
      <c r="G155" s="23">
        <f>'Пр 1 (произв)'!G154</f>
        <v>0</v>
      </c>
      <c r="H155" s="323">
        <f>'Пр 1 (произв)'!H154</f>
        <v>0</v>
      </c>
      <c r="I155" s="323">
        <f>'Пр 1 (произв)'!K154</f>
        <v>0</v>
      </c>
      <c r="J155" s="323">
        <f>'Пр 1 (произв)'!O154</f>
        <v>0</v>
      </c>
      <c r="K155" s="323">
        <f>'Пр 1 (произв)'!Q154</f>
        <v>0</v>
      </c>
      <c r="L155" s="325"/>
      <c r="M155" s="325"/>
      <c r="N155" s="325"/>
      <c r="O155" s="325"/>
      <c r="P155" s="323">
        <f>'Пр 1 (произв)'!R154</f>
        <v>0</v>
      </c>
      <c r="Q155" s="326"/>
      <c r="R155" s="325"/>
      <c r="S155" s="325"/>
      <c r="T155" s="325"/>
      <c r="U155" s="325"/>
      <c r="V155" s="325"/>
      <c r="W155" s="325"/>
      <c r="X155" s="325"/>
      <c r="Y155" s="325"/>
      <c r="Z155" s="325"/>
      <c r="AA155" s="325"/>
      <c r="AB155" s="325"/>
      <c r="AC155" s="323">
        <f>'Пр 1 (произв)'!AF154</f>
        <v>0</v>
      </c>
      <c r="AD155" s="323">
        <f>'Пр 1 (произв)'!AK154</f>
        <v>0</v>
      </c>
      <c r="AE155" s="323">
        <f>'Пр 1 (произв)'!AP154</f>
        <v>0</v>
      </c>
      <c r="AF155" s="323">
        <f>'Пр 1 (произв)'!AU154</f>
        <v>0</v>
      </c>
      <c r="AG155" s="323">
        <f>'Пр 1 (произв)'!AZ154</f>
        <v>0</v>
      </c>
      <c r="AH155" s="323">
        <f>'Пр 1 (произв)'!BE154</f>
        <v>0</v>
      </c>
      <c r="AI155" s="323">
        <f t="shared" si="99"/>
        <v>0</v>
      </c>
      <c r="AJ155" s="323">
        <f t="shared" si="100"/>
        <v>0</v>
      </c>
      <c r="AK155" s="313"/>
    </row>
    <row r="156" spans="1:37" ht="27" hidden="1" outlineLevel="1" x14ac:dyDescent="0.25">
      <c r="A156" s="23" t="str">
        <f>'Пр 1 (произв)'!A155</f>
        <v>1.4.2.1</v>
      </c>
      <c r="B156" s="118" t="str">
        <f>'Пр 1 (произв)'!B155</f>
        <v>Строительство, реконструкция, модернизация и техническое перевооружение источников тепловой энергии, всего, в том числе:</v>
      </c>
      <c r="C156" s="23">
        <f>'Пр 1 (произв)'!C155</f>
        <v>0</v>
      </c>
      <c r="D156" s="23">
        <f>'Пр 1 (произв)'!D155</f>
        <v>0</v>
      </c>
      <c r="E156" s="23">
        <f>'Пр 1 (произв)'!E155</f>
        <v>0</v>
      </c>
      <c r="F156" s="23">
        <f>'Пр 1 (произв)'!F155</f>
        <v>0</v>
      </c>
      <c r="G156" s="23">
        <f>'Пр 1 (произв)'!G155</f>
        <v>0</v>
      </c>
      <c r="H156" s="323">
        <f>'Пр 1 (произв)'!H155</f>
        <v>0</v>
      </c>
      <c r="I156" s="323">
        <f>'Пр 1 (произв)'!K155</f>
        <v>0</v>
      </c>
      <c r="J156" s="323">
        <f>'Пр 1 (произв)'!O155</f>
        <v>0</v>
      </c>
      <c r="K156" s="323">
        <f>'Пр 1 (произв)'!Q155</f>
        <v>0</v>
      </c>
      <c r="L156" s="325"/>
      <c r="M156" s="325"/>
      <c r="N156" s="325"/>
      <c r="O156" s="325"/>
      <c r="P156" s="323">
        <f>'Пр 1 (произв)'!R155</f>
        <v>0</v>
      </c>
      <c r="Q156" s="326"/>
      <c r="R156" s="325"/>
      <c r="S156" s="325"/>
      <c r="T156" s="325"/>
      <c r="U156" s="325"/>
      <c r="V156" s="325"/>
      <c r="W156" s="325"/>
      <c r="X156" s="325"/>
      <c r="Y156" s="325"/>
      <c r="Z156" s="325"/>
      <c r="AA156" s="325"/>
      <c r="AB156" s="325"/>
      <c r="AC156" s="323">
        <f>'Пр 1 (произв)'!AF155</f>
        <v>0</v>
      </c>
      <c r="AD156" s="323">
        <f>'Пр 1 (произв)'!AK155</f>
        <v>0</v>
      </c>
      <c r="AE156" s="323">
        <f>'Пр 1 (произв)'!AP155</f>
        <v>0</v>
      </c>
      <c r="AF156" s="323">
        <f>'Пр 1 (произв)'!AU155</f>
        <v>0</v>
      </c>
      <c r="AG156" s="323">
        <f>'Пр 1 (произв)'!AZ155</f>
        <v>0</v>
      </c>
      <c r="AH156" s="323">
        <f>'Пр 1 (произв)'!BE155</f>
        <v>0</v>
      </c>
      <c r="AI156" s="323">
        <f t="shared" si="99"/>
        <v>0</v>
      </c>
      <c r="AJ156" s="323">
        <f t="shared" si="100"/>
        <v>0</v>
      </c>
      <c r="AK156" s="313"/>
    </row>
    <row r="157" spans="1:37" hidden="1" outlineLevel="1" x14ac:dyDescent="0.25">
      <c r="A157" s="23" t="str">
        <f>'Пр 1 (произв)'!A156</f>
        <v>1.4.2.1</v>
      </c>
      <c r="B157" s="118" t="str">
        <f>'Пр 1 (произв)'!B156</f>
        <v>Наименование инвестиционного проекта</v>
      </c>
      <c r="C157" s="23">
        <f>'Пр 1 (произв)'!C156</f>
        <v>0</v>
      </c>
      <c r="D157" s="23">
        <f>'Пр 1 (произв)'!D156</f>
        <v>0</v>
      </c>
      <c r="E157" s="23">
        <f>'Пр 1 (произв)'!E156</f>
        <v>0</v>
      </c>
      <c r="F157" s="23">
        <f>'Пр 1 (произв)'!F156</f>
        <v>0</v>
      </c>
      <c r="G157" s="23">
        <f>'Пр 1 (произв)'!G156</f>
        <v>0</v>
      </c>
      <c r="H157" s="323">
        <f>'Пр 1 (произв)'!H156</f>
        <v>0</v>
      </c>
      <c r="I157" s="323">
        <f>'Пр 1 (произв)'!K156</f>
        <v>0</v>
      </c>
      <c r="J157" s="323">
        <f>'Пр 1 (произв)'!O156</f>
        <v>0</v>
      </c>
      <c r="K157" s="323">
        <f>'Пр 1 (произв)'!Q156</f>
        <v>0</v>
      </c>
      <c r="L157" s="325"/>
      <c r="M157" s="325"/>
      <c r="N157" s="325"/>
      <c r="O157" s="325"/>
      <c r="P157" s="323">
        <f>'Пр 1 (произв)'!R156</f>
        <v>0</v>
      </c>
      <c r="Q157" s="326"/>
      <c r="R157" s="325"/>
      <c r="S157" s="325"/>
      <c r="T157" s="325"/>
      <c r="U157" s="325"/>
      <c r="V157" s="325"/>
      <c r="W157" s="325"/>
      <c r="X157" s="325"/>
      <c r="Y157" s="325"/>
      <c r="Z157" s="325"/>
      <c r="AA157" s="325"/>
      <c r="AB157" s="325"/>
      <c r="AC157" s="323">
        <f>'Пр 1 (произв)'!AF156</f>
        <v>0</v>
      </c>
      <c r="AD157" s="323">
        <f>'Пр 1 (произв)'!AK156</f>
        <v>0</v>
      </c>
      <c r="AE157" s="323">
        <f>'Пр 1 (произв)'!AP156</f>
        <v>0</v>
      </c>
      <c r="AF157" s="323">
        <f>'Пр 1 (произв)'!AU156</f>
        <v>0</v>
      </c>
      <c r="AG157" s="323">
        <f>'Пр 1 (произв)'!AZ156</f>
        <v>0</v>
      </c>
      <c r="AH157" s="323">
        <f>'Пр 1 (произв)'!BE156</f>
        <v>0</v>
      </c>
      <c r="AI157" s="323">
        <f t="shared" si="99"/>
        <v>0</v>
      </c>
      <c r="AJ157" s="323">
        <f t="shared" si="100"/>
        <v>0</v>
      </c>
      <c r="AK157" s="313"/>
    </row>
    <row r="158" spans="1:37" hidden="1" outlineLevel="1" x14ac:dyDescent="0.25">
      <c r="A158" s="23" t="str">
        <f>'Пр 1 (произв)'!A157</f>
        <v>1.4.2.1</v>
      </c>
      <c r="B158" s="118" t="str">
        <f>'Пр 1 (произв)'!B157</f>
        <v>Наименование инвестиционного проекта</v>
      </c>
      <c r="C158" s="23">
        <f>'Пр 1 (произв)'!C157</f>
        <v>0</v>
      </c>
      <c r="D158" s="23">
        <f>'Пр 1 (произв)'!D157</f>
        <v>0</v>
      </c>
      <c r="E158" s="23">
        <f>'Пр 1 (произв)'!E157</f>
        <v>0</v>
      </c>
      <c r="F158" s="23">
        <f>'Пр 1 (произв)'!F157</f>
        <v>0</v>
      </c>
      <c r="G158" s="23">
        <f>'Пр 1 (произв)'!G157</f>
        <v>0</v>
      </c>
      <c r="H158" s="323">
        <f>'Пр 1 (произв)'!H157</f>
        <v>0</v>
      </c>
      <c r="I158" s="323">
        <f>'Пр 1 (произв)'!K157</f>
        <v>0</v>
      </c>
      <c r="J158" s="323">
        <f>'Пр 1 (произв)'!O157</f>
        <v>0</v>
      </c>
      <c r="K158" s="323">
        <f>'Пр 1 (произв)'!Q157</f>
        <v>0</v>
      </c>
      <c r="L158" s="325"/>
      <c r="M158" s="325"/>
      <c r="N158" s="325"/>
      <c r="O158" s="325"/>
      <c r="P158" s="323">
        <f>'Пр 1 (произв)'!R157</f>
        <v>0</v>
      </c>
      <c r="Q158" s="326"/>
      <c r="R158" s="325"/>
      <c r="S158" s="325"/>
      <c r="T158" s="325"/>
      <c r="U158" s="325"/>
      <c r="V158" s="325"/>
      <c r="W158" s="325"/>
      <c r="X158" s="325"/>
      <c r="Y158" s="325"/>
      <c r="Z158" s="325"/>
      <c r="AA158" s="325"/>
      <c r="AB158" s="325"/>
      <c r="AC158" s="323">
        <f>'Пр 1 (произв)'!AF157</f>
        <v>0</v>
      </c>
      <c r="AD158" s="323">
        <f>'Пр 1 (произв)'!AK157</f>
        <v>0</v>
      </c>
      <c r="AE158" s="323">
        <f>'Пр 1 (произв)'!AP157</f>
        <v>0</v>
      </c>
      <c r="AF158" s="323">
        <f>'Пр 1 (произв)'!AU157</f>
        <v>0</v>
      </c>
      <c r="AG158" s="323">
        <f>'Пр 1 (произв)'!AZ157</f>
        <v>0</v>
      </c>
      <c r="AH158" s="323">
        <f>'Пр 1 (произв)'!BE157</f>
        <v>0</v>
      </c>
      <c r="AI158" s="323">
        <f t="shared" si="99"/>
        <v>0</v>
      </c>
      <c r="AJ158" s="323">
        <f t="shared" si="100"/>
        <v>0</v>
      </c>
      <c r="AK158" s="313"/>
    </row>
    <row r="159" spans="1:37" hidden="1" outlineLevel="1" x14ac:dyDescent="0.25">
      <c r="A159" s="23" t="str">
        <f>'Пр 1 (произв)'!A158</f>
        <v>...</v>
      </c>
      <c r="B159" s="118" t="str">
        <f>'Пр 1 (произв)'!B158</f>
        <v>...</v>
      </c>
      <c r="C159" s="23">
        <f>'Пр 1 (произв)'!C158</f>
        <v>0</v>
      </c>
      <c r="D159" s="23">
        <f>'Пр 1 (произв)'!D158</f>
        <v>0</v>
      </c>
      <c r="E159" s="23">
        <f>'Пр 1 (произв)'!E158</f>
        <v>0</v>
      </c>
      <c r="F159" s="23">
        <f>'Пр 1 (произв)'!F158</f>
        <v>0</v>
      </c>
      <c r="G159" s="23">
        <f>'Пр 1 (произв)'!G158</f>
        <v>0</v>
      </c>
      <c r="H159" s="323">
        <f>'Пр 1 (произв)'!H158</f>
        <v>0</v>
      </c>
      <c r="I159" s="323">
        <f>'Пр 1 (произв)'!K158</f>
        <v>0</v>
      </c>
      <c r="J159" s="323">
        <f>'Пр 1 (произв)'!O158</f>
        <v>0</v>
      </c>
      <c r="K159" s="323">
        <f>'Пр 1 (произв)'!Q158</f>
        <v>0</v>
      </c>
      <c r="L159" s="325"/>
      <c r="M159" s="325"/>
      <c r="N159" s="325"/>
      <c r="O159" s="325"/>
      <c r="P159" s="323">
        <f>'Пр 1 (произв)'!R158</f>
        <v>0</v>
      </c>
      <c r="Q159" s="326"/>
      <c r="R159" s="325"/>
      <c r="S159" s="325"/>
      <c r="T159" s="325"/>
      <c r="U159" s="325"/>
      <c r="V159" s="325"/>
      <c r="W159" s="325"/>
      <c r="X159" s="325"/>
      <c r="Y159" s="325"/>
      <c r="Z159" s="325"/>
      <c r="AA159" s="325"/>
      <c r="AB159" s="325"/>
      <c r="AC159" s="323">
        <f>'Пр 1 (произв)'!AF158</f>
        <v>0</v>
      </c>
      <c r="AD159" s="323">
        <f>'Пр 1 (произв)'!AK158</f>
        <v>0</v>
      </c>
      <c r="AE159" s="323">
        <f>'Пр 1 (произв)'!AP158</f>
        <v>0</v>
      </c>
      <c r="AF159" s="323">
        <f>'Пр 1 (произв)'!AU158</f>
        <v>0</v>
      </c>
      <c r="AG159" s="323">
        <f>'Пр 1 (произв)'!AZ158</f>
        <v>0</v>
      </c>
      <c r="AH159" s="323">
        <f>'Пр 1 (произв)'!BE158</f>
        <v>0</v>
      </c>
      <c r="AI159" s="323">
        <f t="shared" si="99"/>
        <v>0</v>
      </c>
      <c r="AJ159" s="323">
        <f t="shared" si="100"/>
        <v>0</v>
      </c>
      <c r="AK159" s="313"/>
    </row>
    <row r="160" spans="1:37" ht="27" hidden="1" outlineLevel="1" x14ac:dyDescent="0.25">
      <c r="A160" s="23" t="str">
        <f>'Пр 1 (произв)'!A159</f>
        <v>1.4.2.2</v>
      </c>
      <c r="B160" s="118" t="str">
        <f>'Пр 1 (произв)'!B159</f>
        <v>Строительство, реконструкция, модернизация и техническое перевооружение тепловых сетей, всего, в том числе:</v>
      </c>
      <c r="C160" s="23">
        <f>'Пр 1 (произв)'!C159</f>
        <v>0</v>
      </c>
      <c r="D160" s="23">
        <f>'Пр 1 (произв)'!D159</f>
        <v>0</v>
      </c>
      <c r="E160" s="23">
        <f>'Пр 1 (произв)'!E159</f>
        <v>0</v>
      </c>
      <c r="F160" s="23">
        <f>'Пр 1 (произв)'!F159</f>
        <v>0</v>
      </c>
      <c r="G160" s="23">
        <f>'Пр 1 (произв)'!G159</f>
        <v>0</v>
      </c>
      <c r="H160" s="323">
        <f>'Пр 1 (произв)'!H159</f>
        <v>0</v>
      </c>
      <c r="I160" s="323">
        <f>'Пр 1 (произв)'!K159</f>
        <v>0</v>
      </c>
      <c r="J160" s="323">
        <f>'Пр 1 (произв)'!O159</f>
        <v>0</v>
      </c>
      <c r="K160" s="323">
        <f>'Пр 1 (произв)'!Q159</f>
        <v>0</v>
      </c>
      <c r="L160" s="325"/>
      <c r="M160" s="325"/>
      <c r="N160" s="325"/>
      <c r="O160" s="325"/>
      <c r="P160" s="323">
        <f>'Пр 1 (произв)'!R159</f>
        <v>0</v>
      </c>
      <c r="Q160" s="326"/>
      <c r="R160" s="325"/>
      <c r="S160" s="325"/>
      <c r="T160" s="325"/>
      <c r="U160" s="325"/>
      <c r="V160" s="325"/>
      <c r="W160" s="325"/>
      <c r="X160" s="325"/>
      <c r="Y160" s="325"/>
      <c r="Z160" s="325"/>
      <c r="AA160" s="325"/>
      <c r="AB160" s="325"/>
      <c r="AC160" s="323">
        <f>'Пр 1 (произв)'!AF159</f>
        <v>0</v>
      </c>
      <c r="AD160" s="323">
        <f>'Пр 1 (произв)'!AK159</f>
        <v>0</v>
      </c>
      <c r="AE160" s="323">
        <f>'Пр 1 (произв)'!AP159</f>
        <v>0</v>
      </c>
      <c r="AF160" s="323">
        <f>'Пр 1 (произв)'!AU159</f>
        <v>0</v>
      </c>
      <c r="AG160" s="323">
        <f>'Пр 1 (произв)'!AZ159</f>
        <v>0</v>
      </c>
      <c r="AH160" s="323">
        <f>'Пр 1 (произв)'!BE159</f>
        <v>0</v>
      </c>
      <c r="AI160" s="323">
        <f t="shared" si="99"/>
        <v>0</v>
      </c>
      <c r="AJ160" s="323">
        <f t="shared" si="100"/>
        <v>0</v>
      </c>
      <c r="AK160" s="313"/>
    </row>
    <row r="161" spans="1:37" hidden="1" outlineLevel="1" x14ac:dyDescent="0.25">
      <c r="A161" s="23" t="str">
        <f>'Пр 1 (произв)'!A160</f>
        <v>1.4.2.2</v>
      </c>
      <c r="B161" s="118" t="str">
        <f>'Пр 1 (произв)'!B160</f>
        <v>Наименование инвестиционного проекта</v>
      </c>
      <c r="C161" s="23">
        <f>'Пр 1 (произв)'!C160</f>
        <v>0</v>
      </c>
      <c r="D161" s="23">
        <f>'Пр 1 (произв)'!D160</f>
        <v>0</v>
      </c>
      <c r="E161" s="23">
        <f>'Пр 1 (произв)'!E160</f>
        <v>0</v>
      </c>
      <c r="F161" s="23">
        <f>'Пр 1 (произв)'!F160</f>
        <v>0</v>
      </c>
      <c r="G161" s="23">
        <f>'Пр 1 (произв)'!G160</f>
        <v>0</v>
      </c>
      <c r="H161" s="323">
        <f>'Пр 1 (произв)'!H160</f>
        <v>0</v>
      </c>
      <c r="I161" s="323">
        <f>'Пр 1 (произв)'!K160</f>
        <v>0</v>
      </c>
      <c r="J161" s="323">
        <f>'Пр 1 (произв)'!O160</f>
        <v>0</v>
      </c>
      <c r="K161" s="323">
        <f>'Пр 1 (произв)'!Q160</f>
        <v>0</v>
      </c>
      <c r="L161" s="325"/>
      <c r="M161" s="325"/>
      <c r="N161" s="325"/>
      <c r="O161" s="325"/>
      <c r="P161" s="323">
        <f>'Пр 1 (произв)'!R160</f>
        <v>0</v>
      </c>
      <c r="Q161" s="326"/>
      <c r="R161" s="325"/>
      <c r="S161" s="325"/>
      <c r="T161" s="325"/>
      <c r="U161" s="325"/>
      <c r="V161" s="325"/>
      <c r="W161" s="325"/>
      <c r="X161" s="325"/>
      <c r="Y161" s="325"/>
      <c r="Z161" s="325"/>
      <c r="AA161" s="325"/>
      <c r="AB161" s="325"/>
      <c r="AC161" s="323">
        <f>'Пр 1 (произв)'!AF160</f>
        <v>0</v>
      </c>
      <c r="AD161" s="323">
        <f>'Пр 1 (произв)'!AK160</f>
        <v>0</v>
      </c>
      <c r="AE161" s="323">
        <f>'Пр 1 (произв)'!AP160</f>
        <v>0</v>
      </c>
      <c r="AF161" s="323">
        <f>'Пр 1 (произв)'!AU160</f>
        <v>0</v>
      </c>
      <c r="AG161" s="323">
        <f>'Пр 1 (произв)'!AZ160</f>
        <v>0</v>
      </c>
      <c r="AH161" s="323">
        <f>'Пр 1 (произв)'!BE160</f>
        <v>0</v>
      </c>
      <c r="AI161" s="323">
        <f t="shared" si="99"/>
        <v>0</v>
      </c>
      <c r="AJ161" s="323">
        <f t="shared" si="100"/>
        <v>0</v>
      </c>
      <c r="AK161" s="313"/>
    </row>
    <row r="162" spans="1:37" hidden="1" outlineLevel="1" x14ac:dyDescent="0.25">
      <c r="A162" s="23" t="str">
        <f>'Пр 1 (произв)'!A161</f>
        <v>1.4.2.2</v>
      </c>
      <c r="B162" s="118" t="str">
        <f>'Пр 1 (произв)'!B161</f>
        <v>Наименование инвестиционного проекта</v>
      </c>
      <c r="C162" s="23">
        <f>'Пр 1 (произв)'!C161</f>
        <v>0</v>
      </c>
      <c r="D162" s="23">
        <f>'Пр 1 (произв)'!D161</f>
        <v>0</v>
      </c>
      <c r="E162" s="23">
        <f>'Пр 1 (произв)'!E161</f>
        <v>0</v>
      </c>
      <c r="F162" s="23">
        <f>'Пр 1 (произв)'!F161</f>
        <v>0</v>
      </c>
      <c r="G162" s="23">
        <f>'Пр 1 (произв)'!G161</f>
        <v>0</v>
      </c>
      <c r="H162" s="323">
        <f>'Пр 1 (произв)'!H161</f>
        <v>0</v>
      </c>
      <c r="I162" s="323">
        <f>'Пр 1 (произв)'!K161</f>
        <v>0</v>
      </c>
      <c r="J162" s="323">
        <f>'Пр 1 (произв)'!O161</f>
        <v>0</v>
      </c>
      <c r="K162" s="323">
        <f>'Пр 1 (произв)'!Q161</f>
        <v>0</v>
      </c>
      <c r="L162" s="325"/>
      <c r="M162" s="325"/>
      <c r="N162" s="325"/>
      <c r="O162" s="325"/>
      <c r="P162" s="323">
        <f>'Пр 1 (произв)'!R161</f>
        <v>0</v>
      </c>
      <c r="Q162" s="326"/>
      <c r="R162" s="325"/>
      <c r="S162" s="325"/>
      <c r="T162" s="325"/>
      <c r="U162" s="325"/>
      <c r="V162" s="325"/>
      <c r="W162" s="325"/>
      <c r="X162" s="325"/>
      <c r="Y162" s="325"/>
      <c r="Z162" s="325"/>
      <c r="AA162" s="325"/>
      <c r="AB162" s="325"/>
      <c r="AC162" s="323">
        <f>'Пр 1 (произв)'!AF161</f>
        <v>0</v>
      </c>
      <c r="AD162" s="323">
        <f>'Пр 1 (произв)'!AK161</f>
        <v>0</v>
      </c>
      <c r="AE162" s="323">
        <f>'Пр 1 (произв)'!AP161</f>
        <v>0</v>
      </c>
      <c r="AF162" s="323">
        <f>'Пр 1 (произв)'!AU161</f>
        <v>0</v>
      </c>
      <c r="AG162" s="323">
        <f>'Пр 1 (произв)'!AZ161</f>
        <v>0</v>
      </c>
      <c r="AH162" s="323">
        <f>'Пр 1 (произв)'!BE161</f>
        <v>0</v>
      </c>
      <c r="AI162" s="323">
        <f t="shared" si="99"/>
        <v>0</v>
      </c>
      <c r="AJ162" s="323">
        <f t="shared" si="100"/>
        <v>0</v>
      </c>
      <c r="AK162" s="313"/>
    </row>
    <row r="163" spans="1:37" collapsed="1" x14ac:dyDescent="0.25">
      <c r="A163" s="23" t="str">
        <f>'Пр 1 (произв)'!A163</f>
        <v>1.5</v>
      </c>
      <c r="B163" s="130" t="str">
        <f>'Пр 1 (произв)'!B163</f>
        <v>Новое строительство, всего, в том числе:</v>
      </c>
      <c r="C163" s="315" t="str">
        <f>'Пр 1 (произв)'!C163</f>
        <v>Г</v>
      </c>
      <c r="D163" s="315"/>
      <c r="E163" s="315"/>
      <c r="F163" s="315"/>
      <c r="G163" s="315"/>
      <c r="H163" s="251">
        <f t="shared" ref="H163:AJ163" si="101">H164+H169+H173+H177</f>
        <v>90.618371452039995</v>
      </c>
      <c r="I163" s="251">
        <f t="shared" si="101"/>
        <v>0</v>
      </c>
      <c r="J163" s="251">
        <f t="shared" si="101"/>
        <v>0</v>
      </c>
      <c r="K163" s="251">
        <f t="shared" si="101"/>
        <v>90.618371452039995</v>
      </c>
      <c r="L163" s="251">
        <f t="shared" si="101"/>
        <v>0</v>
      </c>
      <c r="M163" s="251">
        <f t="shared" si="101"/>
        <v>0</v>
      </c>
      <c r="N163" s="251">
        <f t="shared" si="101"/>
        <v>90.618371452039995</v>
      </c>
      <c r="O163" s="251">
        <f t="shared" si="101"/>
        <v>0</v>
      </c>
      <c r="P163" s="251">
        <f t="shared" si="101"/>
        <v>0</v>
      </c>
      <c r="Q163" s="251">
        <f t="shared" si="101"/>
        <v>0</v>
      </c>
      <c r="R163" s="251">
        <f t="shared" si="101"/>
        <v>0</v>
      </c>
      <c r="S163" s="251">
        <f t="shared" si="101"/>
        <v>0</v>
      </c>
      <c r="T163" s="251">
        <f t="shared" si="101"/>
        <v>0</v>
      </c>
      <c r="U163" s="251">
        <f t="shared" si="101"/>
        <v>0</v>
      </c>
      <c r="V163" s="251">
        <f t="shared" si="101"/>
        <v>0</v>
      </c>
      <c r="W163" s="251">
        <f t="shared" si="101"/>
        <v>0</v>
      </c>
      <c r="X163" s="251">
        <f t="shared" si="101"/>
        <v>0</v>
      </c>
      <c r="Y163" s="251">
        <f t="shared" si="101"/>
        <v>0</v>
      </c>
      <c r="Z163" s="251">
        <f t="shared" si="101"/>
        <v>0</v>
      </c>
      <c r="AA163" s="251">
        <f t="shared" si="101"/>
        <v>0</v>
      </c>
      <c r="AB163" s="251">
        <f t="shared" si="101"/>
        <v>0</v>
      </c>
      <c r="AC163" s="251">
        <f t="shared" si="101"/>
        <v>4</v>
      </c>
      <c r="AD163" s="251">
        <f t="shared" si="101"/>
        <v>0</v>
      </c>
      <c r="AE163" s="251">
        <f t="shared" si="101"/>
        <v>26.309011452039996</v>
      </c>
      <c r="AF163" s="251">
        <f t="shared" si="101"/>
        <v>0</v>
      </c>
      <c r="AG163" s="251">
        <f t="shared" si="101"/>
        <v>60.309359999999998</v>
      </c>
      <c r="AH163" s="251">
        <f t="shared" si="101"/>
        <v>0</v>
      </c>
      <c r="AI163" s="251">
        <f t="shared" si="101"/>
        <v>90.618371452039995</v>
      </c>
      <c r="AJ163" s="251">
        <f t="shared" si="101"/>
        <v>0</v>
      </c>
      <c r="AK163" s="313"/>
    </row>
    <row r="164" spans="1:37" ht="27" x14ac:dyDescent="0.25">
      <c r="A164" s="23" t="str">
        <f>'Пр 1 (произв)'!A164</f>
        <v>1.5.1</v>
      </c>
      <c r="B164" s="134" t="str">
        <f>'Пр 1 (произв)'!B164</f>
        <v>Новое строительство объектов по производству электрической энергии, всего, в том числе:</v>
      </c>
      <c r="C164" s="314" t="str">
        <f>'Пр 1 (произв)'!C164</f>
        <v>Г</v>
      </c>
      <c r="D164" s="314"/>
      <c r="E164" s="314"/>
      <c r="F164" s="314"/>
      <c r="G164" s="314"/>
      <c r="H164" s="288">
        <f t="shared" ref="H164:AJ164" si="102">SUM(H165:H167)</f>
        <v>9.9996514520400002</v>
      </c>
      <c r="I164" s="288">
        <f t="shared" si="102"/>
        <v>0</v>
      </c>
      <c r="J164" s="288">
        <f t="shared" si="102"/>
        <v>0</v>
      </c>
      <c r="K164" s="288">
        <f t="shared" si="102"/>
        <v>9.9996514520400002</v>
      </c>
      <c r="L164" s="288">
        <f t="shared" si="102"/>
        <v>0</v>
      </c>
      <c r="M164" s="288">
        <f t="shared" si="102"/>
        <v>0</v>
      </c>
      <c r="N164" s="288">
        <f t="shared" si="102"/>
        <v>9.9996514520400002</v>
      </c>
      <c r="O164" s="288">
        <f t="shared" si="102"/>
        <v>0</v>
      </c>
      <c r="P164" s="288">
        <f t="shared" si="102"/>
        <v>0</v>
      </c>
      <c r="Q164" s="288">
        <f t="shared" si="102"/>
        <v>0</v>
      </c>
      <c r="R164" s="288">
        <f t="shared" si="102"/>
        <v>0</v>
      </c>
      <c r="S164" s="288">
        <f t="shared" si="102"/>
        <v>0</v>
      </c>
      <c r="T164" s="288">
        <f t="shared" si="102"/>
        <v>0</v>
      </c>
      <c r="U164" s="288">
        <f t="shared" si="102"/>
        <v>0</v>
      </c>
      <c r="V164" s="288">
        <f t="shared" si="102"/>
        <v>0</v>
      </c>
      <c r="W164" s="288">
        <f t="shared" si="102"/>
        <v>0</v>
      </c>
      <c r="X164" s="288">
        <f t="shared" si="102"/>
        <v>0</v>
      </c>
      <c r="Y164" s="288">
        <f t="shared" si="102"/>
        <v>0</v>
      </c>
      <c r="Z164" s="288">
        <f t="shared" si="102"/>
        <v>0</v>
      </c>
      <c r="AA164" s="288">
        <f t="shared" si="102"/>
        <v>0</v>
      </c>
      <c r="AB164" s="288">
        <f t="shared" si="102"/>
        <v>0</v>
      </c>
      <c r="AC164" s="288">
        <f t="shared" si="102"/>
        <v>3</v>
      </c>
      <c r="AD164" s="288">
        <f t="shared" si="102"/>
        <v>0</v>
      </c>
      <c r="AE164" s="288">
        <f t="shared" si="102"/>
        <v>6.9996514520400002</v>
      </c>
      <c r="AF164" s="288">
        <f t="shared" si="102"/>
        <v>0</v>
      </c>
      <c r="AG164" s="288">
        <f t="shared" si="102"/>
        <v>0</v>
      </c>
      <c r="AH164" s="288">
        <f t="shared" si="102"/>
        <v>0</v>
      </c>
      <c r="AI164" s="288">
        <f t="shared" si="102"/>
        <v>9.9996514520400002</v>
      </c>
      <c r="AJ164" s="288">
        <f t="shared" si="102"/>
        <v>0</v>
      </c>
      <c r="AK164" s="313"/>
    </row>
    <row r="165" spans="1:37" ht="18" x14ac:dyDescent="0.25">
      <c r="A165" s="23" t="str">
        <f>'Пр 1 (произв)'!A165</f>
        <v>1.5.1.1</v>
      </c>
      <c r="B165" s="118" t="str">
        <f>'Пр 1 (произв)'!B165</f>
        <v>Установка ветрогенераторов в д. Волонга (4 шт)</v>
      </c>
      <c r="C165" s="23" t="str">
        <f>'Пр 1 (произв)'!C165</f>
        <v>K_ЗР.18</v>
      </c>
      <c r="D165" s="23">
        <f>'Пр 1 (произв)'!D165</f>
        <v>0</v>
      </c>
      <c r="E165" s="23">
        <f>'Пр 1 (произв)'!E165</f>
        <v>2020</v>
      </c>
      <c r="F165" s="23">
        <f>'Пр 1 (произв)'!F165</f>
        <v>2021</v>
      </c>
      <c r="G165" s="23">
        <f>'Пр 1 (произв)'!G165</f>
        <v>0</v>
      </c>
      <c r="H165" s="323">
        <f>'Пр 1 (произв)'!H165</f>
        <v>3.3874535537399999</v>
      </c>
      <c r="I165" s="323">
        <f>'Пр 1 (произв)'!K165</f>
        <v>0</v>
      </c>
      <c r="J165" s="323">
        <f>'Пр 1 (произв)'!O165</f>
        <v>0</v>
      </c>
      <c r="K165" s="323">
        <f>'Пр 1 (произв)'!Q165</f>
        <v>3.3874535537399999</v>
      </c>
      <c r="L165" s="325"/>
      <c r="M165" s="325"/>
      <c r="N165" s="323">
        <f t="shared" ref="N165:N167" si="103">K165</f>
        <v>3.3874535537399999</v>
      </c>
      <c r="O165" s="325"/>
      <c r="P165" s="323">
        <f>'Пр 1 (произв)'!R165</f>
        <v>0</v>
      </c>
      <c r="Q165" s="326"/>
      <c r="R165" s="325"/>
      <c r="S165" s="325"/>
      <c r="T165" s="325"/>
      <c r="U165" s="325"/>
      <c r="V165" s="325"/>
      <c r="W165" s="325"/>
      <c r="X165" s="325"/>
      <c r="Y165" s="325"/>
      <c r="Z165" s="325"/>
      <c r="AA165" s="325"/>
      <c r="AB165" s="325"/>
      <c r="AC165" s="323">
        <f>'Пр 1 (произв)'!AF165</f>
        <v>1</v>
      </c>
      <c r="AD165" s="323">
        <f>'Пр 1 (произв)'!AK165</f>
        <v>0</v>
      </c>
      <c r="AE165" s="323">
        <f>'Пр 1 (произв)'!AP165</f>
        <v>2.3874535537399999</v>
      </c>
      <c r="AF165" s="323">
        <f>'Пр 1 (произв)'!AU165</f>
        <v>0</v>
      </c>
      <c r="AG165" s="323">
        <f>'Пр 1 (произв)'!AZ165</f>
        <v>0</v>
      </c>
      <c r="AH165" s="323">
        <f>'Пр 1 (произв)'!BE165</f>
        <v>0</v>
      </c>
      <c r="AI165" s="323">
        <f t="shared" ref="AI165:AI167" si="104">AC165+AE165+AG165</f>
        <v>3.3874535537399999</v>
      </c>
      <c r="AJ165" s="323">
        <f t="shared" ref="AJ165:AJ167" si="105">AD165+AF165+AH165</f>
        <v>0</v>
      </c>
      <c r="AK165" s="313"/>
    </row>
    <row r="166" spans="1:37" x14ac:dyDescent="0.25">
      <c r="A166" s="23" t="str">
        <f>'Пр 1 (произв)'!A166</f>
        <v>1.5.1.2</v>
      </c>
      <c r="B166" s="118" t="str">
        <f>'Пр 1 (произв)'!B166</f>
        <v>Установка ветрогенераторов в д. Мгла (4 шт)</v>
      </c>
      <c r="C166" s="23" t="str">
        <f>'Пр 1 (произв)'!C166</f>
        <v>K_ЗР.19</v>
      </c>
      <c r="D166" s="23">
        <f>'Пр 1 (произв)'!D166</f>
        <v>0</v>
      </c>
      <c r="E166" s="23">
        <f>'Пр 1 (произв)'!E166</f>
        <v>2020</v>
      </c>
      <c r="F166" s="23">
        <f>'Пр 1 (произв)'!F166</f>
        <v>2021</v>
      </c>
      <c r="G166" s="23">
        <f>'Пр 1 (произв)'!G166</f>
        <v>0</v>
      </c>
      <c r="H166" s="323">
        <f>'Пр 1 (произв)'!H166</f>
        <v>3.2247443445599999</v>
      </c>
      <c r="I166" s="323">
        <f>'Пр 1 (произв)'!K166</f>
        <v>0</v>
      </c>
      <c r="J166" s="323">
        <f>'Пр 1 (произв)'!O166</f>
        <v>0</v>
      </c>
      <c r="K166" s="323">
        <f>'Пр 1 (произв)'!Q166</f>
        <v>3.2247443445599999</v>
      </c>
      <c r="L166" s="325"/>
      <c r="M166" s="325"/>
      <c r="N166" s="323">
        <f t="shared" si="103"/>
        <v>3.2247443445599999</v>
      </c>
      <c r="O166" s="325"/>
      <c r="P166" s="323">
        <f>'Пр 1 (произв)'!R166</f>
        <v>0</v>
      </c>
      <c r="Q166" s="326"/>
      <c r="R166" s="325"/>
      <c r="S166" s="325"/>
      <c r="T166" s="325"/>
      <c r="U166" s="325"/>
      <c r="V166" s="325"/>
      <c r="W166" s="325"/>
      <c r="X166" s="325"/>
      <c r="Y166" s="325"/>
      <c r="Z166" s="325"/>
      <c r="AA166" s="325"/>
      <c r="AB166" s="325"/>
      <c r="AC166" s="323">
        <f>'Пр 1 (произв)'!AF166</f>
        <v>1</v>
      </c>
      <c r="AD166" s="323">
        <f>'Пр 1 (произв)'!AK166</f>
        <v>0</v>
      </c>
      <c r="AE166" s="323">
        <f>'Пр 1 (произв)'!AP166</f>
        <v>2.2247443445599999</v>
      </c>
      <c r="AF166" s="323">
        <f>'Пр 1 (произв)'!AU166</f>
        <v>0</v>
      </c>
      <c r="AG166" s="323">
        <f>'Пр 1 (произв)'!AZ166</f>
        <v>0</v>
      </c>
      <c r="AH166" s="323">
        <f>'Пр 1 (произв)'!BE166</f>
        <v>0</v>
      </c>
      <c r="AI166" s="323">
        <f t="shared" si="104"/>
        <v>3.2247443445599999</v>
      </c>
      <c r="AJ166" s="323">
        <f t="shared" si="105"/>
        <v>0</v>
      </c>
      <c r="AK166" s="313"/>
    </row>
    <row r="167" spans="1:37" ht="18" x14ac:dyDescent="0.25">
      <c r="A167" s="23" t="str">
        <f>'Пр 1 (произв)'!A167</f>
        <v>1.5.1.3</v>
      </c>
      <c r="B167" s="118" t="str">
        <f>'Пр 1 (произв)'!B167</f>
        <v>Установка ветрогенераторов в д. Белушье (4 шт)</v>
      </c>
      <c r="C167" s="23" t="str">
        <f>'Пр 1 (произв)'!C167</f>
        <v>K_ЗР.20</v>
      </c>
      <c r="D167" s="23">
        <f>'Пр 1 (произв)'!D167</f>
        <v>0</v>
      </c>
      <c r="E167" s="23">
        <f>'Пр 1 (произв)'!E167</f>
        <v>2020</v>
      </c>
      <c r="F167" s="23">
        <f>'Пр 1 (произв)'!F167</f>
        <v>2021</v>
      </c>
      <c r="G167" s="23">
        <f>'Пр 1 (произв)'!G167</f>
        <v>0</v>
      </c>
      <c r="H167" s="323">
        <f>'Пр 1 (произв)'!H167</f>
        <v>3.3874535537399999</v>
      </c>
      <c r="I167" s="323">
        <f>'Пр 1 (произв)'!K167</f>
        <v>0</v>
      </c>
      <c r="J167" s="323">
        <f>'Пр 1 (произв)'!O167</f>
        <v>0</v>
      </c>
      <c r="K167" s="323">
        <f>'Пр 1 (произв)'!Q167</f>
        <v>3.3874535537399999</v>
      </c>
      <c r="L167" s="325"/>
      <c r="M167" s="325"/>
      <c r="N167" s="323">
        <f t="shared" si="103"/>
        <v>3.3874535537399999</v>
      </c>
      <c r="O167" s="325"/>
      <c r="P167" s="323">
        <f>'Пр 1 (произв)'!R167</f>
        <v>0</v>
      </c>
      <c r="Q167" s="326"/>
      <c r="R167" s="325"/>
      <c r="S167" s="325"/>
      <c r="T167" s="325"/>
      <c r="U167" s="325"/>
      <c r="V167" s="325"/>
      <c r="W167" s="325"/>
      <c r="X167" s="325"/>
      <c r="Y167" s="325"/>
      <c r="Z167" s="325"/>
      <c r="AA167" s="325"/>
      <c r="AB167" s="325"/>
      <c r="AC167" s="323">
        <f>'Пр 1 (произв)'!AF167</f>
        <v>1</v>
      </c>
      <c r="AD167" s="323">
        <f>'Пр 1 (произв)'!AK167</f>
        <v>0</v>
      </c>
      <c r="AE167" s="323">
        <f>'Пр 1 (произв)'!AP167</f>
        <v>2.3874535537399999</v>
      </c>
      <c r="AF167" s="323">
        <f>'Пр 1 (произв)'!AU167</f>
        <v>0</v>
      </c>
      <c r="AG167" s="323">
        <f>'Пр 1 (произв)'!AZ167</f>
        <v>0</v>
      </c>
      <c r="AH167" s="323">
        <f>'Пр 1 (произв)'!BE167</f>
        <v>0</v>
      </c>
      <c r="AI167" s="323">
        <f t="shared" si="104"/>
        <v>3.3874535537399999</v>
      </c>
      <c r="AJ167" s="323">
        <f t="shared" si="105"/>
        <v>0</v>
      </c>
      <c r="AK167" s="313"/>
    </row>
    <row r="168" spans="1:37" hidden="1" outlineLevel="1" x14ac:dyDescent="0.25">
      <c r="A168" s="23" t="str">
        <f>'Пр 1 (произв)'!A168</f>
        <v>...</v>
      </c>
      <c r="B168" s="118" t="str">
        <f>'Пр 1 (произв)'!B168</f>
        <v>...</v>
      </c>
      <c r="C168" s="23">
        <f>'Пр 1 (произв)'!C168</f>
        <v>0</v>
      </c>
      <c r="D168" s="23">
        <f>'Пр 1 (произв)'!D168</f>
        <v>0</v>
      </c>
      <c r="E168" s="23">
        <f>'Пр 1 (произв)'!E168</f>
        <v>0</v>
      </c>
      <c r="F168" s="23">
        <f>'Пр 1 (произв)'!F168</f>
        <v>0</v>
      </c>
      <c r="G168" s="23">
        <f>'Пр 1 (произв)'!G168</f>
        <v>0</v>
      </c>
      <c r="H168" s="323">
        <f>'Пр 1 (произв)'!H168</f>
        <v>0</v>
      </c>
      <c r="I168" s="323">
        <f>'Пр 1 (произв)'!K168</f>
        <v>0</v>
      </c>
      <c r="J168" s="323">
        <f>'Пр 1 (произв)'!O168</f>
        <v>0</v>
      </c>
      <c r="K168" s="323">
        <f>'Пр 1 (произв)'!Q168</f>
        <v>0</v>
      </c>
      <c r="L168" s="325"/>
      <c r="M168" s="325"/>
      <c r="N168" s="325"/>
      <c r="O168" s="325"/>
      <c r="P168" s="323">
        <f>'Пр 1 (произв)'!R168</f>
        <v>0</v>
      </c>
      <c r="Q168" s="326"/>
      <c r="R168" s="325"/>
      <c r="S168" s="325"/>
      <c r="T168" s="325"/>
      <c r="U168" s="325"/>
      <c r="V168" s="325"/>
      <c r="W168" s="325"/>
      <c r="X168" s="325"/>
      <c r="Y168" s="325"/>
      <c r="Z168" s="325"/>
      <c r="AA168" s="325"/>
      <c r="AB168" s="325"/>
      <c r="AC168" s="323">
        <f>'Пр 1 (произв)'!AF168</f>
        <v>0</v>
      </c>
      <c r="AD168" s="323">
        <f>'Пр 1 (произв)'!AK168</f>
        <v>0</v>
      </c>
      <c r="AE168" s="323">
        <f>'Пр 1 (произв)'!AP168</f>
        <v>0</v>
      </c>
      <c r="AF168" s="323">
        <f>'Пр 1 (произв)'!AU168</f>
        <v>0</v>
      </c>
      <c r="AG168" s="323">
        <f>'Пр 1 (произв)'!AZ168</f>
        <v>0</v>
      </c>
      <c r="AH168" s="323">
        <f>'Пр 1 (произв)'!BE168</f>
        <v>0</v>
      </c>
      <c r="AI168" s="323">
        <f t="shared" ref="AI168" si="106">AC168+AE168+AG168</f>
        <v>0</v>
      </c>
      <c r="AJ168" s="323">
        <f t="shared" ref="AJ168" si="107">AD168+AF168+AH168</f>
        <v>0</v>
      </c>
      <c r="AK168" s="313"/>
    </row>
    <row r="169" spans="1:37" ht="18" collapsed="1" x14ac:dyDescent="0.25">
      <c r="A169" s="23" t="str">
        <f>'Пр 1 (произв)'!A169</f>
        <v>1.5.2</v>
      </c>
      <c r="B169" s="134" t="str">
        <f>'Пр 1 (произв)'!B169</f>
        <v>Новое строительство котельных, всего, в том числе:</v>
      </c>
      <c r="C169" s="314" t="str">
        <f>'Пр 1 (произв)'!C169</f>
        <v>Г</v>
      </c>
      <c r="D169" s="314">
        <f>'Пр 1 (произв)'!D169</f>
        <v>0</v>
      </c>
      <c r="E169" s="314">
        <f>'Пр 1 (произв)'!E169</f>
        <v>0</v>
      </c>
      <c r="F169" s="314">
        <f>'Пр 1 (произв)'!F169</f>
        <v>0</v>
      </c>
      <c r="G169" s="314">
        <f>'Пр 1 (произв)'!G169</f>
        <v>0</v>
      </c>
      <c r="H169" s="288">
        <f>SUM(H170:H172)</f>
        <v>0</v>
      </c>
      <c r="I169" s="288">
        <f>SUM(I170:I172)</f>
        <v>0</v>
      </c>
      <c r="J169" s="288">
        <f>SUM(J170:J172)</f>
        <v>0</v>
      </c>
      <c r="K169" s="288">
        <f t="shared" ref="K169:AJ169" si="108">SUM(K170:K172)</f>
        <v>0</v>
      </c>
      <c r="L169" s="288">
        <f t="shared" si="108"/>
        <v>0</v>
      </c>
      <c r="M169" s="288">
        <f t="shared" si="108"/>
        <v>0</v>
      </c>
      <c r="N169" s="288">
        <f t="shared" si="108"/>
        <v>0</v>
      </c>
      <c r="O169" s="288">
        <f t="shared" si="108"/>
        <v>0</v>
      </c>
      <c r="P169" s="288">
        <f t="shared" si="108"/>
        <v>0</v>
      </c>
      <c r="Q169" s="288">
        <f t="shared" si="108"/>
        <v>0</v>
      </c>
      <c r="R169" s="288">
        <f t="shared" si="108"/>
        <v>0</v>
      </c>
      <c r="S169" s="288">
        <f t="shared" si="108"/>
        <v>0</v>
      </c>
      <c r="T169" s="288">
        <f t="shared" si="108"/>
        <v>0</v>
      </c>
      <c r="U169" s="288">
        <f t="shared" si="108"/>
        <v>0</v>
      </c>
      <c r="V169" s="288">
        <f t="shared" si="108"/>
        <v>0</v>
      </c>
      <c r="W169" s="288">
        <f t="shared" si="108"/>
        <v>0</v>
      </c>
      <c r="X169" s="288">
        <f t="shared" si="108"/>
        <v>0</v>
      </c>
      <c r="Y169" s="288">
        <f t="shared" si="108"/>
        <v>0</v>
      </c>
      <c r="Z169" s="288">
        <f t="shared" si="108"/>
        <v>0</v>
      </c>
      <c r="AA169" s="288">
        <f t="shared" si="108"/>
        <v>0</v>
      </c>
      <c r="AB169" s="288">
        <f t="shared" si="108"/>
        <v>0</v>
      </c>
      <c r="AC169" s="288">
        <f t="shared" si="108"/>
        <v>0</v>
      </c>
      <c r="AD169" s="288">
        <f t="shared" si="108"/>
        <v>0</v>
      </c>
      <c r="AE169" s="288">
        <f t="shared" si="108"/>
        <v>0</v>
      </c>
      <c r="AF169" s="288">
        <f t="shared" si="108"/>
        <v>0</v>
      </c>
      <c r="AG169" s="288">
        <f t="shared" si="108"/>
        <v>0</v>
      </c>
      <c r="AH169" s="288">
        <f t="shared" si="108"/>
        <v>0</v>
      </c>
      <c r="AI169" s="288">
        <f t="shared" si="108"/>
        <v>0</v>
      </c>
      <c r="AJ169" s="288">
        <f t="shared" si="108"/>
        <v>0</v>
      </c>
      <c r="AK169" s="313"/>
    </row>
    <row r="170" spans="1:37" hidden="1" outlineLevel="1" x14ac:dyDescent="0.25">
      <c r="A170" s="23" t="str">
        <f>'Пр 1 (произв)'!A170</f>
        <v>1.5.2</v>
      </c>
      <c r="B170" s="118" t="str">
        <f>'Пр 1 (произв)'!B170</f>
        <v>Наименование инвестиционного проекта</v>
      </c>
      <c r="C170" s="23">
        <f>'Пр 1 (произв)'!C170</f>
        <v>0</v>
      </c>
      <c r="D170" s="23">
        <f>'Пр 1 (произв)'!D170</f>
        <v>0</v>
      </c>
      <c r="E170" s="23">
        <f>'Пр 1 (произв)'!E170</f>
        <v>0</v>
      </c>
      <c r="F170" s="23">
        <f>'Пр 1 (произв)'!F170</f>
        <v>0</v>
      </c>
      <c r="G170" s="23">
        <f>'Пр 1 (произв)'!G170</f>
        <v>0</v>
      </c>
      <c r="H170" s="323">
        <f>'Пр 1 (произв)'!H170</f>
        <v>0</v>
      </c>
      <c r="I170" s="323">
        <f>'Пр 1 (произв)'!K170</f>
        <v>0</v>
      </c>
      <c r="J170" s="323">
        <f>'Пр 1 (произв)'!O170</f>
        <v>0</v>
      </c>
      <c r="K170" s="323">
        <f>'Пр 1 (произв)'!Q170</f>
        <v>0</v>
      </c>
      <c r="L170" s="325"/>
      <c r="M170" s="325"/>
      <c r="N170" s="325"/>
      <c r="O170" s="325"/>
      <c r="P170" s="323">
        <f>'Пр 1 (произв)'!R170</f>
        <v>0</v>
      </c>
      <c r="Q170" s="326"/>
      <c r="R170" s="325"/>
      <c r="S170" s="325"/>
      <c r="T170" s="325"/>
      <c r="U170" s="325"/>
      <c r="V170" s="325"/>
      <c r="W170" s="325"/>
      <c r="X170" s="325"/>
      <c r="Y170" s="325"/>
      <c r="Z170" s="325"/>
      <c r="AA170" s="325"/>
      <c r="AB170" s="325"/>
      <c r="AC170" s="323">
        <f>'Пр 1 (произв)'!AF170</f>
        <v>0</v>
      </c>
      <c r="AD170" s="323">
        <f>'Пр 1 (произв)'!AK170</f>
        <v>0</v>
      </c>
      <c r="AE170" s="323">
        <f>'Пр 1 (произв)'!AP170</f>
        <v>0</v>
      </c>
      <c r="AF170" s="323">
        <f>'Пр 1 (произв)'!AU170</f>
        <v>0</v>
      </c>
      <c r="AG170" s="323">
        <f>'Пр 1 (произв)'!AZ170</f>
        <v>0</v>
      </c>
      <c r="AH170" s="323">
        <f>'Пр 1 (произв)'!BE170</f>
        <v>0</v>
      </c>
      <c r="AI170" s="323">
        <f t="shared" ref="AI170:AI172" si="109">AC170+AE170+AG170</f>
        <v>0</v>
      </c>
      <c r="AJ170" s="323">
        <f t="shared" ref="AJ170:AJ172" si="110">AD170+AF170+AH170</f>
        <v>0</v>
      </c>
      <c r="AK170" s="313"/>
    </row>
    <row r="171" spans="1:37" hidden="1" outlineLevel="1" x14ac:dyDescent="0.25">
      <c r="A171" s="23" t="str">
        <f>'Пр 1 (произв)'!A171</f>
        <v>1.5.2</v>
      </c>
      <c r="B171" s="118" t="str">
        <f>'Пр 1 (произв)'!B171</f>
        <v>Наименование инвестиционного проекта</v>
      </c>
      <c r="C171" s="23">
        <f>'Пр 1 (произв)'!C171</f>
        <v>0</v>
      </c>
      <c r="D171" s="23">
        <f>'Пр 1 (произв)'!D171</f>
        <v>0</v>
      </c>
      <c r="E171" s="23">
        <f>'Пр 1 (произв)'!E171</f>
        <v>0</v>
      </c>
      <c r="F171" s="23">
        <f>'Пр 1 (произв)'!F171</f>
        <v>0</v>
      </c>
      <c r="G171" s="23">
        <f>'Пр 1 (произв)'!G171</f>
        <v>0</v>
      </c>
      <c r="H171" s="323">
        <f>'Пр 1 (произв)'!H171</f>
        <v>0</v>
      </c>
      <c r="I171" s="323">
        <f>'Пр 1 (произв)'!K171</f>
        <v>0</v>
      </c>
      <c r="J171" s="323">
        <f>'Пр 1 (произв)'!O171</f>
        <v>0</v>
      </c>
      <c r="K171" s="323">
        <f>'Пр 1 (произв)'!Q171</f>
        <v>0</v>
      </c>
      <c r="L171" s="325"/>
      <c r="M171" s="325"/>
      <c r="N171" s="325"/>
      <c r="O171" s="325"/>
      <c r="P171" s="323">
        <f>'Пр 1 (произв)'!R171</f>
        <v>0</v>
      </c>
      <c r="Q171" s="326"/>
      <c r="R171" s="325"/>
      <c r="S171" s="325"/>
      <c r="T171" s="325"/>
      <c r="U171" s="325"/>
      <c r="V171" s="325"/>
      <c r="W171" s="325"/>
      <c r="X171" s="325"/>
      <c r="Y171" s="325"/>
      <c r="Z171" s="325"/>
      <c r="AA171" s="325"/>
      <c r="AB171" s="325"/>
      <c r="AC171" s="323">
        <f>'Пр 1 (произв)'!AF171</f>
        <v>0</v>
      </c>
      <c r="AD171" s="323">
        <f>'Пр 1 (произв)'!AK171</f>
        <v>0</v>
      </c>
      <c r="AE171" s="323">
        <f>'Пр 1 (произв)'!AP171</f>
        <v>0</v>
      </c>
      <c r="AF171" s="323">
        <f>'Пр 1 (произв)'!AU171</f>
        <v>0</v>
      </c>
      <c r="AG171" s="323">
        <f>'Пр 1 (произв)'!AZ171</f>
        <v>0</v>
      </c>
      <c r="AH171" s="323">
        <f>'Пр 1 (произв)'!BE171</f>
        <v>0</v>
      </c>
      <c r="AI171" s="323">
        <f t="shared" si="109"/>
        <v>0</v>
      </c>
      <c r="AJ171" s="323">
        <f t="shared" si="110"/>
        <v>0</v>
      </c>
      <c r="AK171" s="313"/>
    </row>
    <row r="172" spans="1:37" hidden="1" outlineLevel="1" x14ac:dyDescent="0.25">
      <c r="A172" s="23" t="str">
        <f>'Пр 1 (произв)'!A172</f>
        <v>...</v>
      </c>
      <c r="B172" s="118" t="str">
        <f>'Пр 1 (произв)'!B172</f>
        <v>...</v>
      </c>
      <c r="C172" s="23">
        <f>'Пр 1 (произв)'!C172</f>
        <v>0</v>
      </c>
      <c r="D172" s="23">
        <f>'Пр 1 (произв)'!D172</f>
        <v>0</v>
      </c>
      <c r="E172" s="23">
        <f>'Пр 1 (произв)'!E172</f>
        <v>0</v>
      </c>
      <c r="F172" s="23">
        <f>'Пр 1 (произв)'!F172</f>
        <v>0</v>
      </c>
      <c r="G172" s="23">
        <f>'Пр 1 (произв)'!G172</f>
        <v>0</v>
      </c>
      <c r="H172" s="323">
        <f>'Пр 1 (произв)'!H172</f>
        <v>0</v>
      </c>
      <c r="I172" s="323">
        <f>'Пр 1 (произв)'!K172</f>
        <v>0</v>
      </c>
      <c r="J172" s="323">
        <f>'Пр 1 (произв)'!O172</f>
        <v>0</v>
      </c>
      <c r="K172" s="323">
        <f>'Пр 1 (произв)'!Q172</f>
        <v>0</v>
      </c>
      <c r="L172" s="325"/>
      <c r="M172" s="325"/>
      <c r="N172" s="325"/>
      <c r="O172" s="325"/>
      <c r="P172" s="323">
        <f>'Пр 1 (произв)'!R172</f>
        <v>0</v>
      </c>
      <c r="Q172" s="326"/>
      <c r="R172" s="325"/>
      <c r="S172" s="325"/>
      <c r="T172" s="325"/>
      <c r="U172" s="325"/>
      <c r="V172" s="325"/>
      <c r="W172" s="325"/>
      <c r="X172" s="325"/>
      <c r="Y172" s="325"/>
      <c r="Z172" s="325"/>
      <c r="AA172" s="325"/>
      <c r="AB172" s="325"/>
      <c r="AC172" s="323">
        <f>'Пр 1 (произв)'!AF172</f>
        <v>0</v>
      </c>
      <c r="AD172" s="323">
        <f>'Пр 1 (произв)'!AK172</f>
        <v>0</v>
      </c>
      <c r="AE172" s="323">
        <f>'Пр 1 (произв)'!AP172</f>
        <v>0</v>
      </c>
      <c r="AF172" s="323">
        <f>'Пр 1 (произв)'!AU172</f>
        <v>0</v>
      </c>
      <c r="AG172" s="323">
        <f>'Пр 1 (произв)'!AZ172</f>
        <v>0</v>
      </c>
      <c r="AH172" s="323">
        <f>'Пр 1 (произв)'!BE172</f>
        <v>0</v>
      </c>
      <c r="AI172" s="323">
        <f t="shared" si="109"/>
        <v>0</v>
      </c>
      <c r="AJ172" s="323">
        <f t="shared" si="110"/>
        <v>0</v>
      </c>
      <c r="AK172" s="313"/>
    </row>
    <row r="173" spans="1:37" ht="18" collapsed="1" x14ac:dyDescent="0.25">
      <c r="A173" s="23" t="str">
        <f>'Пр 1 (произв)'!A173</f>
        <v>1.5.3</v>
      </c>
      <c r="B173" s="134" t="str">
        <f>'Пр 1 (произв)'!B173</f>
        <v>Новое строительство тепловых сетей, всего, в том числе:</v>
      </c>
      <c r="C173" s="314" t="str">
        <f>'Пр 1 (произв)'!C173</f>
        <v>Г</v>
      </c>
      <c r="D173" s="314" t="str">
        <f>'Пр 1 (произв)'!D173</f>
        <v>Н</v>
      </c>
      <c r="E173" s="314">
        <f>'Пр 1 (произв)'!E173</f>
        <v>0</v>
      </c>
      <c r="F173" s="314">
        <f>'Пр 1 (произв)'!F173</f>
        <v>0</v>
      </c>
      <c r="G173" s="314">
        <f>'Пр 1 (произв)'!G173</f>
        <v>0</v>
      </c>
      <c r="H173" s="288">
        <f>SUM(H174:H176)</f>
        <v>0</v>
      </c>
      <c r="I173" s="288">
        <f>SUM(I174:I176)</f>
        <v>0</v>
      </c>
      <c r="J173" s="288">
        <f>SUM(J174:J176)</f>
        <v>0</v>
      </c>
      <c r="K173" s="288">
        <f t="shared" ref="K173:AJ173" si="111">SUM(K174:K176)</f>
        <v>0</v>
      </c>
      <c r="L173" s="288">
        <f t="shared" si="111"/>
        <v>0</v>
      </c>
      <c r="M173" s="288">
        <f t="shared" si="111"/>
        <v>0</v>
      </c>
      <c r="N173" s="288">
        <f t="shared" si="111"/>
        <v>0</v>
      </c>
      <c r="O173" s="288">
        <f t="shared" si="111"/>
        <v>0</v>
      </c>
      <c r="P173" s="288">
        <f t="shared" si="111"/>
        <v>0</v>
      </c>
      <c r="Q173" s="288">
        <f t="shared" si="111"/>
        <v>0</v>
      </c>
      <c r="R173" s="288">
        <f t="shared" si="111"/>
        <v>0</v>
      </c>
      <c r="S173" s="288">
        <f t="shared" si="111"/>
        <v>0</v>
      </c>
      <c r="T173" s="288">
        <f t="shared" si="111"/>
        <v>0</v>
      </c>
      <c r="U173" s="288">
        <f t="shared" si="111"/>
        <v>0</v>
      </c>
      <c r="V173" s="288">
        <f t="shared" si="111"/>
        <v>0</v>
      </c>
      <c r="W173" s="288">
        <f t="shared" si="111"/>
        <v>0</v>
      </c>
      <c r="X173" s="288">
        <f t="shared" si="111"/>
        <v>0</v>
      </c>
      <c r="Y173" s="288">
        <f t="shared" si="111"/>
        <v>0</v>
      </c>
      <c r="Z173" s="288">
        <f t="shared" si="111"/>
        <v>0</v>
      </c>
      <c r="AA173" s="288">
        <f t="shared" si="111"/>
        <v>0</v>
      </c>
      <c r="AB173" s="288">
        <f t="shared" si="111"/>
        <v>0</v>
      </c>
      <c r="AC173" s="288">
        <f t="shared" si="111"/>
        <v>0</v>
      </c>
      <c r="AD173" s="288">
        <f t="shared" si="111"/>
        <v>0</v>
      </c>
      <c r="AE173" s="288">
        <f t="shared" si="111"/>
        <v>0</v>
      </c>
      <c r="AF173" s="288">
        <f t="shared" si="111"/>
        <v>0</v>
      </c>
      <c r="AG173" s="288">
        <f t="shared" si="111"/>
        <v>0</v>
      </c>
      <c r="AH173" s="288">
        <f t="shared" si="111"/>
        <v>0</v>
      </c>
      <c r="AI173" s="288">
        <f t="shared" si="111"/>
        <v>0</v>
      </c>
      <c r="AJ173" s="288">
        <f t="shared" si="111"/>
        <v>0</v>
      </c>
      <c r="AK173" s="313"/>
    </row>
    <row r="174" spans="1:37" hidden="1" outlineLevel="1" x14ac:dyDescent="0.25">
      <c r="A174" s="23" t="str">
        <f>'Пр 1 (произв)'!A174</f>
        <v>1.5.3</v>
      </c>
      <c r="B174" s="118" t="str">
        <f>'Пр 1 (произв)'!B174</f>
        <v>Наименование инвестиционного проекта</v>
      </c>
      <c r="C174" s="23">
        <f>'Пр 1 (произв)'!C174</f>
        <v>0</v>
      </c>
      <c r="D174" s="23" t="str">
        <f>'Пр 1 (произв)'!D174</f>
        <v>Н</v>
      </c>
      <c r="E174" s="23">
        <f>'Пр 1 (произв)'!E174</f>
        <v>0</v>
      </c>
      <c r="F174" s="23">
        <f>'Пр 1 (произв)'!F174</f>
        <v>0</v>
      </c>
      <c r="G174" s="23">
        <f>'Пр 1 (произв)'!G174</f>
        <v>0</v>
      </c>
      <c r="H174" s="323">
        <f>'Пр 1 (произв)'!H174</f>
        <v>0</v>
      </c>
      <c r="I174" s="323">
        <f>'Пр 1 (произв)'!K174</f>
        <v>0</v>
      </c>
      <c r="J174" s="323">
        <f>'Пр 1 (произв)'!O174</f>
        <v>0</v>
      </c>
      <c r="K174" s="323">
        <f>'Пр 1 (произв)'!Q174</f>
        <v>0</v>
      </c>
      <c r="L174" s="325"/>
      <c r="M174" s="325"/>
      <c r="N174" s="325"/>
      <c r="O174" s="325"/>
      <c r="P174" s="323">
        <f>'Пр 1 (произв)'!R174</f>
        <v>0</v>
      </c>
      <c r="Q174" s="326"/>
      <c r="R174" s="325"/>
      <c r="S174" s="325"/>
      <c r="T174" s="325"/>
      <c r="U174" s="325"/>
      <c r="V174" s="325"/>
      <c r="W174" s="325"/>
      <c r="X174" s="325"/>
      <c r="Y174" s="325"/>
      <c r="Z174" s="325"/>
      <c r="AA174" s="325"/>
      <c r="AB174" s="325"/>
      <c r="AC174" s="323">
        <f>'Пр 1 (произв)'!AF174</f>
        <v>0</v>
      </c>
      <c r="AD174" s="323">
        <f>'Пр 1 (произв)'!AK174</f>
        <v>0</v>
      </c>
      <c r="AE174" s="323">
        <f>'Пр 1 (произв)'!AP174</f>
        <v>0</v>
      </c>
      <c r="AF174" s="323">
        <f>'Пр 1 (произв)'!AU174</f>
        <v>0</v>
      </c>
      <c r="AG174" s="323">
        <f>'Пр 1 (произв)'!AZ174</f>
        <v>0</v>
      </c>
      <c r="AH174" s="323">
        <f>'Пр 1 (произв)'!BE174</f>
        <v>0</v>
      </c>
      <c r="AI174" s="323">
        <f t="shared" ref="AI174:AI176" si="112">AC174+AE174+AG174</f>
        <v>0</v>
      </c>
      <c r="AJ174" s="323">
        <f t="shared" ref="AJ174:AJ176" si="113">AD174+AF174+AH174</f>
        <v>0</v>
      </c>
      <c r="AK174" s="313"/>
    </row>
    <row r="175" spans="1:37" hidden="1" outlineLevel="1" x14ac:dyDescent="0.25">
      <c r="A175" s="23" t="str">
        <f>'Пр 1 (произв)'!A175</f>
        <v>1.5.3</v>
      </c>
      <c r="B175" s="118" t="str">
        <f>'Пр 1 (произв)'!B175</f>
        <v>Наименование инвестиционного проекта</v>
      </c>
      <c r="C175" s="23">
        <f>'Пр 1 (произв)'!C175</f>
        <v>0</v>
      </c>
      <c r="D175" s="23" t="str">
        <f>'Пр 1 (произв)'!D175</f>
        <v>Н</v>
      </c>
      <c r="E175" s="23">
        <f>'Пр 1 (произв)'!E175</f>
        <v>0</v>
      </c>
      <c r="F175" s="23">
        <f>'Пр 1 (произв)'!F175</f>
        <v>0</v>
      </c>
      <c r="G175" s="23">
        <f>'Пр 1 (произв)'!G175</f>
        <v>0</v>
      </c>
      <c r="H175" s="323">
        <f>'Пр 1 (произв)'!H175</f>
        <v>0</v>
      </c>
      <c r="I175" s="323">
        <f>'Пр 1 (произв)'!K175</f>
        <v>0</v>
      </c>
      <c r="J175" s="323">
        <f>'Пр 1 (произв)'!O175</f>
        <v>0</v>
      </c>
      <c r="K175" s="323">
        <f>'Пр 1 (произв)'!Q175</f>
        <v>0</v>
      </c>
      <c r="L175" s="325"/>
      <c r="M175" s="325"/>
      <c r="N175" s="325"/>
      <c r="O175" s="325"/>
      <c r="P175" s="323">
        <f>'Пр 1 (произв)'!R175</f>
        <v>0</v>
      </c>
      <c r="Q175" s="326"/>
      <c r="R175" s="325"/>
      <c r="S175" s="325"/>
      <c r="T175" s="325"/>
      <c r="U175" s="325"/>
      <c r="V175" s="325"/>
      <c r="W175" s="325"/>
      <c r="X175" s="325"/>
      <c r="Y175" s="325"/>
      <c r="Z175" s="325"/>
      <c r="AA175" s="325"/>
      <c r="AB175" s="325"/>
      <c r="AC175" s="323">
        <f>'Пр 1 (произв)'!AF175</f>
        <v>0</v>
      </c>
      <c r="AD175" s="323">
        <f>'Пр 1 (произв)'!AK175</f>
        <v>0</v>
      </c>
      <c r="AE175" s="323">
        <f>'Пр 1 (произв)'!AP175</f>
        <v>0</v>
      </c>
      <c r="AF175" s="323">
        <f>'Пр 1 (произв)'!AU175</f>
        <v>0</v>
      </c>
      <c r="AG175" s="323">
        <f>'Пр 1 (произв)'!AZ175</f>
        <v>0</v>
      </c>
      <c r="AH175" s="323">
        <f>'Пр 1 (произв)'!BE175</f>
        <v>0</v>
      </c>
      <c r="AI175" s="323">
        <f t="shared" si="112"/>
        <v>0</v>
      </c>
      <c r="AJ175" s="323">
        <f t="shared" si="113"/>
        <v>0</v>
      </c>
      <c r="AK175" s="313"/>
    </row>
    <row r="176" spans="1:37" hidden="1" outlineLevel="1" x14ac:dyDescent="0.25">
      <c r="A176" s="23" t="str">
        <f>'Пр 1 (произв)'!A176</f>
        <v>...</v>
      </c>
      <c r="B176" s="118" t="str">
        <f>'Пр 1 (произв)'!B176</f>
        <v>...</v>
      </c>
      <c r="C176" s="23">
        <f>'Пр 1 (произв)'!C176</f>
        <v>0</v>
      </c>
      <c r="D176" s="23">
        <f>'Пр 1 (произв)'!D176</f>
        <v>0</v>
      </c>
      <c r="E176" s="23">
        <f>'Пр 1 (произв)'!E176</f>
        <v>0</v>
      </c>
      <c r="F176" s="23">
        <f>'Пр 1 (произв)'!F176</f>
        <v>0</v>
      </c>
      <c r="G176" s="23">
        <f>'Пр 1 (произв)'!G176</f>
        <v>0</v>
      </c>
      <c r="H176" s="323">
        <f>'Пр 1 (произв)'!H176</f>
        <v>0</v>
      </c>
      <c r="I176" s="323">
        <f>'Пр 1 (произв)'!K176</f>
        <v>0</v>
      </c>
      <c r="J176" s="323">
        <f>'Пр 1 (произв)'!O176</f>
        <v>0</v>
      </c>
      <c r="K176" s="323">
        <f>'Пр 1 (произв)'!Q176</f>
        <v>0</v>
      </c>
      <c r="L176" s="325"/>
      <c r="M176" s="325"/>
      <c r="N176" s="325"/>
      <c r="O176" s="325"/>
      <c r="P176" s="323">
        <f>'Пр 1 (произв)'!R176</f>
        <v>0</v>
      </c>
      <c r="Q176" s="326"/>
      <c r="R176" s="325"/>
      <c r="S176" s="325"/>
      <c r="T176" s="325"/>
      <c r="U176" s="325"/>
      <c r="V176" s="325"/>
      <c r="W176" s="325"/>
      <c r="X176" s="325"/>
      <c r="Y176" s="325"/>
      <c r="Z176" s="325"/>
      <c r="AA176" s="325"/>
      <c r="AB176" s="325"/>
      <c r="AC176" s="323">
        <f>'Пр 1 (произв)'!AF176</f>
        <v>0</v>
      </c>
      <c r="AD176" s="323">
        <f>'Пр 1 (произв)'!AK176</f>
        <v>0</v>
      </c>
      <c r="AE176" s="323">
        <f>'Пр 1 (произв)'!AP176</f>
        <v>0</v>
      </c>
      <c r="AF176" s="323">
        <f>'Пр 1 (произв)'!AU176</f>
        <v>0</v>
      </c>
      <c r="AG176" s="323">
        <f>'Пр 1 (произв)'!AZ176</f>
        <v>0</v>
      </c>
      <c r="AH176" s="323">
        <f>'Пр 1 (произв)'!BE176</f>
        <v>0</v>
      </c>
      <c r="AI176" s="323">
        <f t="shared" si="112"/>
        <v>0</v>
      </c>
      <c r="AJ176" s="323">
        <f t="shared" si="113"/>
        <v>0</v>
      </c>
      <c r="AK176" s="313"/>
    </row>
    <row r="177" spans="1:37" ht="18" collapsed="1" x14ac:dyDescent="0.25">
      <c r="A177" s="23" t="str">
        <f>'Пр 1 (произв)'!A177</f>
        <v>1.5.4</v>
      </c>
      <c r="B177" s="134" t="str">
        <f>'Пр 1 (произв)'!B177</f>
        <v>Прочее новое строительство, всего, в том числе:</v>
      </c>
      <c r="C177" s="314" t="str">
        <f>'Пр 1 (произв)'!C177</f>
        <v>Г</v>
      </c>
      <c r="D177" s="314">
        <f>'Пр 1 (произв)'!D177</f>
        <v>0</v>
      </c>
      <c r="E177" s="314">
        <f>'Пр 1 (произв)'!E177</f>
        <v>0</v>
      </c>
      <c r="F177" s="314">
        <f>'Пр 1 (произв)'!F177</f>
        <v>0</v>
      </c>
      <c r="G177" s="314">
        <f>'Пр 1 (произв)'!G177</f>
        <v>0</v>
      </c>
      <c r="H177" s="288">
        <f>SUM(H178:H180)</f>
        <v>80.618719999999996</v>
      </c>
      <c r="I177" s="288">
        <f>SUM(I178:I180)</f>
        <v>0</v>
      </c>
      <c r="J177" s="288">
        <f>SUM(J178:J180)</f>
        <v>0</v>
      </c>
      <c r="K177" s="288">
        <f t="shared" ref="K177:AJ177" si="114">SUM(K178:K180)</f>
        <v>80.618719999999996</v>
      </c>
      <c r="L177" s="288">
        <f t="shared" si="114"/>
        <v>0</v>
      </c>
      <c r="M177" s="288">
        <f t="shared" si="114"/>
        <v>0</v>
      </c>
      <c r="N177" s="288">
        <f t="shared" si="114"/>
        <v>80.618719999999996</v>
      </c>
      <c r="O177" s="288">
        <f t="shared" si="114"/>
        <v>0</v>
      </c>
      <c r="P177" s="288">
        <f t="shared" si="114"/>
        <v>0</v>
      </c>
      <c r="Q177" s="288">
        <f t="shared" si="114"/>
        <v>0</v>
      </c>
      <c r="R177" s="288">
        <f t="shared" si="114"/>
        <v>0</v>
      </c>
      <c r="S177" s="288">
        <f t="shared" si="114"/>
        <v>0</v>
      </c>
      <c r="T177" s="288">
        <f t="shared" si="114"/>
        <v>0</v>
      </c>
      <c r="U177" s="288">
        <f t="shared" si="114"/>
        <v>0</v>
      </c>
      <c r="V177" s="288">
        <f t="shared" si="114"/>
        <v>0</v>
      </c>
      <c r="W177" s="288">
        <f t="shared" si="114"/>
        <v>0</v>
      </c>
      <c r="X177" s="288">
        <f t="shared" si="114"/>
        <v>0</v>
      </c>
      <c r="Y177" s="288">
        <f t="shared" si="114"/>
        <v>0</v>
      </c>
      <c r="Z177" s="288">
        <f t="shared" si="114"/>
        <v>0</v>
      </c>
      <c r="AA177" s="288">
        <f t="shared" si="114"/>
        <v>0</v>
      </c>
      <c r="AB177" s="288">
        <f t="shared" si="114"/>
        <v>0</v>
      </c>
      <c r="AC177" s="288">
        <f t="shared" si="114"/>
        <v>1</v>
      </c>
      <c r="AD177" s="288">
        <f t="shared" si="114"/>
        <v>0</v>
      </c>
      <c r="AE177" s="288">
        <f t="shared" si="114"/>
        <v>19.309359999999998</v>
      </c>
      <c r="AF177" s="288">
        <f t="shared" si="114"/>
        <v>0</v>
      </c>
      <c r="AG177" s="288">
        <f t="shared" si="114"/>
        <v>60.309359999999998</v>
      </c>
      <c r="AH177" s="288">
        <f t="shared" si="114"/>
        <v>0</v>
      </c>
      <c r="AI177" s="288">
        <f t="shared" si="114"/>
        <v>80.618719999999996</v>
      </c>
      <c r="AJ177" s="288">
        <f t="shared" si="114"/>
        <v>0</v>
      </c>
      <c r="AK177" s="313"/>
    </row>
    <row r="178" spans="1:37" ht="18" x14ac:dyDescent="0.25">
      <c r="A178" s="23" t="str">
        <f>'Пр 1 (произв)'!A178</f>
        <v>1.5.4.1</v>
      </c>
      <c r="B178" s="118" t="str">
        <f>'Пр 1 (произв)'!B178</f>
        <v>Создание интеллектуальной системы учета электрической энергии</v>
      </c>
      <c r="C178" s="23" t="str">
        <f>'Пр 1 (произв)'!C178</f>
        <v>K_ЗР.21</v>
      </c>
      <c r="D178" s="23">
        <f>'Пр 1 (произв)'!D178</f>
        <v>0</v>
      </c>
      <c r="E178" s="23">
        <f>'Пр 1 (произв)'!E178</f>
        <v>2020</v>
      </c>
      <c r="F178" s="23">
        <f>'Пр 1 (произв)'!F178</f>
        <v>2023</v>
      </c>
      <c r="G178" s="23">
        <f>'Пр 1 (произв)'!G178</f>
        <v>0</v>
      </c>
      <c r="H178" s="323">
        <f>'Пр 1 (произв)'!H178</f>
        <v>80.618719999999996</v>
      </c>
      <c r="I178" s="323">
        <f>'Пр 1 (произв)'!K178</f>
        <v>0</v>
      </c>
      <c r="J178" s="323">
        <f>'Пр 1 (произв)'!O178</f>
        <v>0</v>
      </c>
      <c r="K178" s="323">
        <f>'Пр 1 (произв)'!Q178</f>
        <v>80.618719999999996</v>
      </c>
      <c r="L178" s="325"/>
      <c r="M178" s="325"/>
      <c r="N178" s="323">
        <f t="shared" ref="N178" si="115">K178</f>
        <v>80.618719999999996</v>
      </c>
      <c r="O178" s="325"/>
      <c r="P178" s="323">
        <f>'Пр 1 (произв)'!R178</f>
        <v>0</v>
      </c>
      <c r="Q178" s="326"/>
      <c r="R178" s="325"/>
      <c r="S178" s="325"/>
      <c r="T178" s="325"/>
      <c r="U178" s="325"/>
      <c r="V178" s="325"/>
      <c r="W178" s="325"/>
      <c r="X178" s="325"/>
      <c r="Y178" s="325"/>
      <c r="Z178" s="325"/>
      <c r="AA178" s="325"/>
      <c r="AB178" s="325"/>
      <c r="AC178" s="323">
        <f>'Пр 1 (произв)'!AF178</f>
        <v>1</v>
      </c>
      <c r="AD178" s="323">
        <f>'Пр 1 (произв)'!AK178</f>
        <v>0</v>
      </c>
      <c r="AE178" s="323">
        <f>'Пр 1 (произв)'!AP178</f>
        <v>19.309359999999998</v>
      </c>
      <c r="AF178" s="323">
        <f>'Пр 1 (произв)'!AU178</f>
        <v>0</v>
      </c>
      <c r="AG178" s="323">
        <f>'Пр 1 (произв)'!AZ178</f>
        <v>60.309359999999998</v>
      </c>
      <c r="AH178" s="323">
        <f>'Пр 1 (произв)'!BE178</f>
        <v>0</v>
      </c>
      <c r="AI178" s="323">
        <f t="shared" ref="AI178" si="116">AC178+AE178+AG178</f>
        <v>80.618719999999996</v>
      </c>
      <c r="AJ178" s="323">
        <f t="shared" ref="AJ178" si="117">AD178+AF178+AH178</f>
        <v>0</v>
      </c>
      <c r="AK178" s="313"/>
    </row>
    <row r="179" spans="1:37" hidden="1" outlineLevel="1" x14ac:dyDescent="0.25">
      <c r="A179" s="23" t="str">
        <f>'Пр 1 (произв)'!A179</f>
        <v>1.5.4</v>
      </c>
      <c r="B179" s="118" t="str">
        <f>'Пр 1 (произв)'!B179</f>
        <v>Наименование инвестиционного проекта</v>
      </c>
      <c r="C179" s="23">
        <f>'Пр 1 (произв)'!C179</f>
        <v>0</v>
      </c>
      <c r="D179" s="23">
        <f>'Пр 1 (произв)'!D179</f>
        <v>0</v>
      </c>
      <c r="E179" s="23">
        <f>'Пр 1 (произв)'!E179</f>
        <v>0</v>
      </c>
      <c r="F179" s="23">
        <f>'Пр 1 (произв)'!F179</f>
        <v>0</v>
      </c>
      <c r="G179" s="23">
        <f>'Пр 1 (произв)'!G179</f>
        <v>0</v>
      </c>
      <c r="H179" s="323">
        <f>'Пр 1 (произв)'!H179</f>
        <v>0</v>
      </c>
      <c r="I179" s="323">
        <f>'Пр 1 (произв)'!K179</f>
        <v>0</v>
      </c>
      <c r="J179" s="323">
        <f>'Пр 1 (произв)'!O179</f>
        <v>0</v>
      </c>
      <c r="K179" s="323">
        <f>'Пр 1 (произв)'!Q179</f>
        <v>0</v>
      </c>
      <c r="L179" s="325"/>
      <c r="M179" s="325"/>
      <c r="N179" s="325"/>
      <c r="O179" s="325"/>
      <c r="P179" s="323">
        <f>'Пр 1 (произв)'!R179</f>
        <v>0</v>
      </c>
      <c r="Q179" s="326"/>
      <c r="R179" s="325"/>
      <c r="S179" s="325"/>
      <c r="T179" s="325"/>
      <c r="U179" s="325"/>
      <c r="V179" s="325"/>
      <c r="W179" s="325"/>
      <c r="X179" s="325"/>
      <c r="Y179" s="325"/>
      <c r="Z179" s="325"/>
      <c r="AA179" s="325"/>
      <c r="AB179" s="325"/>
      <c r="AC179" s="323">
        <f>'Пр 1 (произв)'!AF179</f>
        <v>0</v>
      </c>
      <c r="AD179" s="323">
        <f>'Пр 1 (произв)'!AK179</f>
        <v>0</v>
      </c>
      <c r="AE179" s="323">
        <f>'Пр 1 (произв)'!AP179</f>
        <v>0</v>
      </c>
      <c r="AF179" s="323">
        <f>'Пр 1 (произв)'!AU179</f>
        <v>0</v>
      </c>
      <c r="AG179" s="323">
        <f>'Пр 1 (произв)'!AZ179</f>
        <v>0</v>
      </c>
      <c r="AH179" s="323">
        <f>'Пр 1 (произв)'!BE179</f>
        <v>0</v>
      </c>
      <c r="AI179" s="323">
        <f t="shared" ref="AI179:AI180" si="118">AC179+AE179+AG179</f>
        <v>0</v>
      </c>
      <c r="AJ179" s="323">
        <f t="shared" ref="AJ179:AJ180" si="119">AD179+AF179+AH179</f>
        <v>0</v>
      </c>
      <c r="AK179" s="313"/>
    </row>
    <row r="180" spans="1:37" hidden="1" outlineLevel="1" x14ac:dyDescent="0.25">
      <c r="A180" s="23" t="str">
        <f>'Пр 1 (произв)'!A180</f>
        <v>...</v>
      </c>
      <c r="B180" s="118" t="str">
        <f>'Пр 1 (произв)'!B180</f>
        <v>...</v>
      </c>
      <c r="C180" s="23">
        <f>'Пр 1 (произв)'!C180</f>
        <v>0</v>
      </c>
      <c r="D180" s="23">
        <f>'Пр 1 (произв)'!D180</f>
        <v>0</v>
      </c>
      <c r="E180" s="23">
        <f>'Пр 1 (произв)'!E180</f>
        <v>0</v>
      </c>
      <c r="F180" s="23">
        <f>'Пр 1 (произв)'!F180</f>
        <v>0</v>
      </c>
      <c r="G180" s="23">
        <f>'Пр 1 (произв)'!G180</f>
        <v>0</v>
      </c>
      <c r="H180" s="323">
        <f>'Пр 1 (произв)'!H180</f>
        <v>0</v>
      </c>
      <c r="I180" s="323">
        <f>'Пр 1 (произв)'!K180</f>
        <v>0</v>
      </c>
      <c r="J180" s="323">
        <f>'Пр 1 (произв)'!O180</f>
        <v>0</v>
      </c>
      <c r="K180" s="323">
        <f>'Пр 1 (произв)'!Q180</f>
        <v>0</v>
      </c>
      <c r="L180" s="325"/>
      <c r="M180" s="325"/>
      <c r="N180" s="325"/>
      <c r="O180" s="325"/>
      <c r="P180" s="323">
        <f>'Пр 1 (произв)'!R180</f>
        <v>0</v>
      </c>
      <c r="Q180" s="326"/>
      <c r="R180" s="325"/>
      <c r="S180" s="325"/>
      <c r="T180" s="325"/>
      <c r="U180" s="325"/>
      <c r="V180" s="325"/>
      <c r="W180" s="325"/>
      <c r="X180" s="325"/>
      <c r="Y180" s="325"/>
      <c r="Z180" s="325"/>
      <c r="AA180" s="325"/>
      <c r="AB180" s="325"/>
      <c r="AC180" s="323">
        <f>'Пр 1 (произв)'!AF180</f>
        <v>0</v>
      </c>
      <c r="AD180" s="323">
        <f>'Пр 1 (произв)'!AK180</f>
        <v>0</v>
      </c>
      <c r="AE180" s="323">
        <f>'Пр 1 (произв)'!AP180</f>
        <v>0</v>
      </c>
      <c r="AF180" s="323">
        <f>'Пр 1 (произв)'!AU180</f>
        <v>0</v>
      </c>
      <c r="AG180" s="323">
        <f>'Пр 1 (произв)'!AZ180</f>
        <v>0</v>
      </c>
      <c r="AH180" s="323">
        <f>'Пр 1 (произв)'!BE180</f>
        <v>0</v>
      </c>
      <c r="AI180" s="323">
        <f t="shared" si="118"/>
        <v>0</v>
      </c>
      <c r="AJ180" s="323">
        <f t="shared" si="119"/>
        <v>0</v>
      </c>
      <c r="AK180" s="313"/>
    </row>
    <row r="181" spans="1:37" ht="27" collapsed="1" x14ac:dyDescent="0.25">
      <c r="A181" s="23" t="str">
        <f>'Пр 1 (произв)'!A181</f>
        <v>1.6</v>
      </c>
      <c r="B181" s="130" t="str">
        <f>'Пр 1 (произв)'!B181</f>
        <v>Покупка земельных участков для целей реализации инвестиционных проектов, всего, в том числе:</v>
      </c>
      <c r="C181" s="315" t="str">
        <f>'Пр 1 (произв)'!C181</f>
        <v>Г</v>
      </c>
      <c r="D181" s="315"/>
      <c r="E181" s="315"/>
      <c r="F181" s="315"/>
      <c r="G181" s="315"/>
      <c r="H181" s="251">
        <f>SUM(H182)</f>
        <v>0</v>
      </c>
      <c r="I181" s="251">
        <f>SUM(I182)</f>
        <v>0</v>
      </c>
      <c r="J181" s="251">
        <f>SUM(J182)</f>
        <v>0</v>
      </c>
      <c r="K181" s="251">
        <f t="shared" ref="K181:AJ181" si="120">SUM(K182)</f>
        <v>0</v>
      </c>
      <c r="L181" s="251">
        <f t="shared" si="120"/>
        <v>0</v>
      </c>
      <c r="M181" s="251">
        <f t="shared" si="120"/>
        <v>0</v>
      </c>
      <c r="N181" s="251">
        <f t="shared" si="120"/>
        <v>0</v>
      </c>
      <c r="O181" s="251">
        <f t="shared" si="120"/>
        <v>0</v>
      </c>
      <c r="P181" s="251">
        <f t="shared" si="120"/>
        <v>0</v>
      </c>
      <c r="Q181" s="251">
        <f t="shared" si="120"/>
        <v>0</v>
      </c>
      <c r="R181" s="251">
        <f t="shared" si="120"/>
        <v>0</v>
      </c>
      <c r="S181" s="251">
        <f t="shared" si="120"/>
        <v>0</v>
      </c>
      <c r="T181" s="251">
        <f t="shared" si="120"/>
        <v>0</v>
      </c>
      <c r="U181" s="251">
        <f t="shared" si="120"/>
        <v>0</v>
      </c>
      <c r="V181" s="251">
        <f t="shared" si="120"/>
        <v>0</v>
      </c>
      <c r="W181" s="251">
        <f t="shared" si="120"/>
        <v>0</v>
      </c>
      <c r="X181" s="251">
        <f t="shared" si="120"/>
        <v>0</v>
      </c>
      <c r="Y181" s="251">
        <f t="shared" si="120"/>
        <v>0</v>
      </c>
      <c r="Z181" s="251">
        <f t="shared" si="120"/>
        <v>0</v>
      </c>
      <c r="AA181" s="251">
        <f t="shared" si="120"/>
        <v>0</v>
      </c>
      <c r="AB181" s="251">
        <f t="shared" si="120"/>
        <v>0</v>
      </c>
      <c r="AC181" s="251">
        <f t="shared" si="120"/>
        <v>0</v>
      </c>
      <c r="AD181" s="251">
        <f t="shared" si="120"/>
        <v>0</v>
      </c>
      <c r="AE181" s="251">
        <f t="shared" si="120"/>
        <v>0</v>
      </c>
      <c r="AF181" s="251">
        <f t="shared" si="120"/>
        <v>0</v>
      </c>
      <c r="AG181" s="251">
        <f t="shared" si="120"/>
        <v>0</v>
      </c>
      <c r="AH181" s="251">
        <f t="shared" si="120"/>
        <v>0</v>
      </c>
      <c r="AI181" s="251">
        <f t="shared" si="120"/>
        <v>0</v>
      </c>
      <c r="AJ181" s="251">
        <f t="shared" si="120"/>
        <v>0</v>
      </c>
      <c r="AK181" s="313"/>
    </row>
    <row r="182" spans="1:37" hidden="1" outlineLevel="1" x14ac:dyDescent="0.25">
      <c r="A182" s="23" t="str">
        <f>'Пр 1 (произв)'!A182</f>
        <v>1.6</v>
      </c>
      <c r="B182" s="118" t="str">
        <f>'Пр 1 (произв)'!B182</f>
        <v>Наименование инвестиционного проекта</v>
      </c>
      <c r="C182" s="23">
        <f>'Пр 1 (произв)'!C182</f>
        <v>0</v>
      </c>
      <c r="D182" s="23">
        <f>'Пр 1 (произв)'!D182</f>
        <v>0</v>
      </c>
      <c r="E182" s="23">
        <f>'Пр 1 (произв)'!E182</f>
        <v>0</v>
      </c>
      <c r="F182" s="23">
        <f>'Пр 1 (произв)'!F182</f>
        <v>0</v>
      </c>
      <c r="G182" s="23">
        <f>'Пр 1 (произв)'!G182</f>
        <v>0</v>
      </c>
      <c r="H182" s="323">
        <f>'Пр 1 (произв)'!H182</f>
        <v>0</v>
      </c>
      <c r="I182" s="323">
        <f>'Пр 1 (произв)'!K182</f>
        <v>0</v>
      </c>
      <c r="J182" s="323">
        <f>'Пр 1 (произв)'!O182</f>
        <v>0</v>
      </c>
      <c r="K182" s="323">
        <f>'Пр 1 (произв)'!Q182</f>
        <v>0</v>
      </c>
      <c r="L182" s="325"/>
      <c r="M182" s="325"/>
      <c r="N182" s="325"/>
      <c r="O182" s="325"/>
      <c r="P182" s="323">
        <f>'Пр 1 (произв)'!R182</f>
        <v>0</v>
      </c>
      <c r="Q182" s="326"/>
      <c r="R182" s="325"/>
      <c r="S182" s="325"/>
      <c r="T182" s="325"/>
      <c r="U182" s="325"/>
      <c r="V182" s="325"/>
      <c r="W182" s="325"/>
      <c r="X182" s="325"/>
      <c r="Y182" s="325"/>
      <c r="Z182" s="325"/>
      <c r="AA182" s="325"/>
      <c r="AB182" s="325"/>
      <c r="AC182" s="323">
        <f>'Пр 1 (произв)'!AF182</f>
        <v>0</v>
      </c>
      <c r="AD182" s="323">
        <f>'Пр 1 (произв)'!AK182</f>
        <v>0</v>
      </c>
      <c r="AE182" s="323">
        <f>'Пр 1 (произв)'!AP182</f>
        <v>0</v>
      </c>
      <c r="AF182" s="323">
        <f>'Пр 1 (произв)'!AU182</f>
        <v>0</v>
      </c>
      <c r="AG182" s="323">
        <f>'Пр 1 (произв)'!AZ182</f>
        <v>0</v>
      </c>
      <c r="AH182" s="323">
        <f>'Пр 1 (произв)'!BE182</f>
        <v>0</v>
      </c>
      <c r="AI182" s="323">
        <f t="shared" ref="AI182:AI184" si="121">AC182+AE182+AG182</f>
        <v>0</v>
      </c>
      <c r="AJ182" s="323">
        <f t="shared" ref="AJ182:AJ184" si="122">AD182+AF182+AH182</f>
        <v>0</v>
      </c>
      <c r="AK182" s="313"/>
    </row>
    <row r="183" spans="1:37" hidden="1" outlineLevel="1" x14ac:dyDescent="0.25">
      <c r="A183" s="23" t="str">
        <f>'Пр 1 (произв)'!A183</f>
        <v>1.6</v>
      </c>
      <c r="B183" s="118" t="str">
        <f>'Пр 1 (произв)'!B183</f>
        <v>Наименование инвестиционного проекта</v>
      </c>
      <c r="C183" s="23">
        <f>'Пр 1 (произв)'!C183</f>
        <v>0</v>
      </c>
      <c r="D183" s="23">
        <f>'Пр 1 (произв)'!D183</f>
        <v>0</v>
      </c>
      <c r="E183" s="23">
        <f>'Пр 1 (произв)'!E183</f>
        <v>0</v>
      </c>
      <c r="F183" s="23">
        <f>'Пр 1 (произв)'!F183</f>
        <v>0</v>
      </c>
      <c r="G183" s="23">
        <f>'Пр 1 (произв)'!G183</f>
        <v>0</v>
      </c>
      <c r="H183" s="323">
        <f>'Пр 1 (произв)'!H183</f>
        <v>0</v>
      </c>
      <c r="I183" s="323">
        <f>'Пр 1 (произв)'!K183</f>
        <v>0</v>
      </c>
      <c r="J183" s="323">
        <f>'Пр 1 (произв)'!O183</f>
        <v>0</v>
      </c>
      <c r="K183" s="323">
        <f>'Пр 1 (произв)'!Q183</f>
        <v>0</v>
      </c>
      <c r="L183" s="325"/>
      <c r="M183" s="325"/>
      <c r="N183" s="325"/>
      <c r="O183" s="325"/>
      <c r="P183" s="323">
        <f>'Пр 1 (произв)'!R183</f>
        <v>0</v>
      </c>
      <c r="Q183" s="326"/>
      <c r="R183" s="325"/>
      <c r="S183" s="325"/>
      <c r="T183" s="325"/>
      <c r="U183" s="325"/>
      <c r="V183" s="325"/>
      <c r="W183" s="325"/>
      <c r="X183" s="325"/>
      <c r="Y183" s="325"/>
      <c r="Z183" s="325"/>
      <c r="AA183" s="325"/>
      <c r="AB183" s="325"/>
      <c r="AC183" s="323">
        <f>'Пр 1 (произв)'!AF183</f>
        <v>0</v>
      </c>
      <c r="AD183" s="323">
        <f>'Пр 1 (произв)'!AK183</f>
        <v>0</v>
      </c>
      <c r="AE183" s="323">
        <f>'Пр 1 (произв)'!AP183</f>
        <v>0</v>
      </c>
      <c r="AF183" s="323">
        <f>'Пр 1 (произв)'!AU183</f>
        <v>0</v>
      </c>
      <c r="AG183" s="323">
        <f>'Пр 1 (произв)'!AZ183</f>
        <v>0</v>
      </c>
      <c r="AH183" s="323">
        <f>'Пр 1 (произв)'!BE183</f>
        <v>0</v>
      </c>
      <c r="AI183" s="323">
        <f t="shared" si="121"/>
        <v>0</v>
      </c>
      <c r="AJ183" s="323">
        <f t="shared" si="122"/>
        <v>0</v>
      </c>
      <c r="AK183" s="313"/>
    </row>
    <row r="184" spans="1:37" hidden="1" outlineLevel="1" x14ac:dyDescent="0.25">
      <c r="A184" s="23" t="str">
        <f>'Пр 1 (произв)'!A184</f>
        <v>...</v>
      </c>
      <c r="B184" s="118" t="str">
        <f>'Пр 1 (произв)'!B184</f>
        <v>...</v>
      </c>
      <c r="C184" s="23">
        <f>'Пр 1 (произв)'!C184</f>
        <v>0</v>
      </c>
      <c r="D184" s="23">
        <f>'Пр 1 (произв)'!D184</f>
        <v>0</v>
      </c>
      <c r="E184" s="23">
        <f>'Пр 1 (произв)'!E184</f>
        <v>0</v>
      </c>
      <c r="F184" s="23">
        <f>'Пр 1 (произв)'!F184</f>
        <v>0</v>
      </c>
      <c r="G184" s="23">
        <f>'Пр 1 (произв)'!G184</f>
        <v>0</v>
      </c>
      <c r="H184" s="323">
        <f>'Пр 1 (произв)'!H184</f>
        <v>0</v>
      </c>
      <c r="I184" s="323">
        <f>'Пр 1 (произв)'!K184</f>
        <v>0</v>
      </c>
      <c r="J184" s="323">
        <f>'Пр 1 (произв)'!O184</f>
        <v>0</v>
      </c>
      <c r="K184" s="323">
        <f>'Пр 1 (произв)'!Q184</f>
        <v>0</v>
      </c>
      <c r="L184" s="325"/>
      <c r="M184" s="325"/>
      <c r="N184" s="325"/>
      <c r="O184" s="325"/>
      <c r="P184" s="323">
        <f>'Пр 1 (произв)'!R184</f>
        <v>0</v>
      </c>
      <c r="Q184" s="326"/>
      <c r="R184" s="325"/>
      <c r="S184" s="325"/>
      <c r="T184" s="325"/>
      <c r="U184" s="325"/>
      <c r="V184" s="325"/>
      <c r="W184" s="325"/>
      <c r="X184" s="325"/>
      <c r="Y184" s="325"/>
      <c r="Z184" s="325"/>
      <c r="AA184" s="325"/>
      <c r="AB184" s="325"/>
      <c r="AC184" s="323">
        <f>'Пр 1 (произв)'!AF184</f>
        <v>0</v>
      </c>
      <c r="AD184" s="323">
        <f>'Пр 1 (произв)'!AK184</f>
        <v>0</v>
      </c>
      <c r="AE184" s="323">
        <f>'Пр 1 (произв)'!AP184</f>
        <v>0</v>
      </c>
      <c r="AF184" s="323">
        <f>'Пр 1 (произв)'!AU184</f>
        <v>0</v>
      </c>
      <c r="AG184" s="323">
        <f>'Пр 1 (произв)'!AZ184</f>
        <v>0</v>
      </c>
      <c r="AH184" s="323">
        <f>'Пр 1 (произв)'!BE184</f>
        <v>0</v>
      </c>
      <c r="AI184" s="323">
        <f t="shared" si="121"/>
        <v>0</v>
      </c>
      <c r="AJ184" s="323">
        <f t="shared" si="122"/>
        <v>0</v>
      </c>
      <c r="AK184" s="313"/>
    </row>
    <row r="185" spans="1:37" ht="18" collapsed="1" x14ac:dyDescent="0.25">
      <c r="A185" s="23" t="str">
        <f>'Пр 1 (произв)'!A185</f>
        <v>1.7</v>
      </c>
      <c r="B185" s="130" t="str">
        <f>'Пр 1 (произв)'!B185</f>
        <v>Прочие инвестиционные проекты, всего, в том числе:</v>
      </c>
      <c r="C185" s="315" t="str">
        <f>'Пр 1 (произв)'!C185</f>
        <v>Г</v>
      </c>
      <c r="D185" s="315"/>
      <c r="E185" s="315"/>
      <c r="F185" s="315"/>
      <c r="G185" s="315"/>
      <c r="H185" s="251">
        <f>SUM(H186:H188)</f>
        <v>0</v>
      </c>
      <c r="I185" s="251">
        <f>SUM(I186:I188)</f>
        <v>0</v>
      </c>
      <c r="J185" s="251">
        <f>SUM(J186:J188)</f>
        <v>0</v>
      </c>
      <c r="K185" s="251">
        <f t="shared" ref="K185:AJ185" si="123">SUM(K186:K188)</f>
        <v>0</v>
      </c>
      <c r="L185" s="251">
        <f t="shared" si="123"/>
        <v>0</v>
      </c>
      <c r="M185" s="251">
        <f t="shared" si="123"/>
        <v>0</v>
      </c>
      <c r="N185" s="251">
        <f t="shared" si="123"/>
        <v>0</v>
      </c>
      <c r="O185" s="251">
        <f t="shared" si="123"/>
        <v>0</v>
      </c>
      <c r="P185" s="251">
        <f t="shared" si="123"/>
        <v>0</v>
      </c>
      <c r="Q185" s="251">
        <f t="shared" si="123"/>
        <v>0</v>
      </c>
      <c r="R185" s="251">
        <f t="shared" si="123"/>
        <v>0</v>
      </c>
      <c r="S185" s="251">
        <f t="shared" si="123"/>
        <v>0</v>
      </c>
      <c r="T185" s="251">
        <f t="shared" si="123"/>
        <v>0</v>
      </c>
      <c r="U185" s="251">
        <f t="shared" si="123"/>
        <v>0</v>
      </c>
      <c r="V185" s="251">
        <f t="shared" si="123"/>
        <v>0</v>
      </c>
      <c r="W185" s="251">
        <f t="shared" si="123"/>
        <v>0</v>
      </c>
      <c r="X185" s="251">
        <f t="shared" si="123"/>
        <v>0</v>
      </c>
      <c r="Y185" s="251">
        <f t="shared" si="123"/>
        <v>0</v>
      </c>
      <c r="Z185" s="251">
        <f t="shared" si="123"/>
        <v>0</v>
      </c>
      <c r="AA185" s="251">
        <f t="shared" si="123"/>
        <v>0</v>
      </c>
      <c r="AB185" s="251">
        <f t="shared" si="123"/>
        <v>0</v>
      </c>
      <c r="AC185" s="251">
        <f t="shared" si="123"/>
        <v>0</v>
      </c>
      <c r="AD185" s="251">
        <f t="shared" si="123"/>
        <v>0</v>
      </c>
      <c r="AE185" s="251">
        <f t="shared" si="123"/>
        <v>0</v>
      </c>
      <c r="AF185" s="251">
        <f t="shared" si="123"/>
        <v>0</v>
      </c>
      <c r="AG185" s="251">
        <f t="shared" si="123"/>
        <v>0</v>
      </c>
      <c r="AH185" s="251">
        <f t="shared" si="123"/>
        <v>0</v>
      </c>
      <c r="AI185" s="251">
        <f t="shared" si="123"/>
        <v>0</v>
      </c>
      <c r="AJ185" s="251">
        <f t="shared" si="123"/>
        <v>0</v>
      </c>
      <c r="AK185" s="313"/>
    </row>
    <row r="186" spans="1:37" hidden="1" outlineLevel="1" x14ac:dyDescent="0.25">
      <c r="A186" s="23" t="str">
        <f>'Пр 1 (произв)'!A186</f>
        <v>1.7</v>
      </c>
      <c r="B186" s="118" t="str">
        <f>'Пр 1 (произв)'!B186</f>
        <v>Наименование инвестиционного проекта</v>
      </c>
      <c r="C186" s="23">
        <f>'Пр 1 (произв)'!C186</f>
        <v>0</v>
      </c>
      <c r="D186" s="23" t="str">
        <f>'Пр 1 (произв)'!D186</f>
        <v>Н</v>
      </c>
      <c r="E186" s="23">
        <f>'Пр 1 (произв)'!E186</f>
        <v>0</v>
      </c>
      <c r="F186" s="23">
        <f>'Пр 1 (произв)'!F186</f>
        <v>0</v>
      </c>
      <c r="G186" s="23">
        <f>'Пр 1 (произв)'!G186</f>
        <v>0</v>
      </c>
      <c r="H186" s="323">
        <f>'Пр 1 (произв)'!H186</f>
        <v>0</v>
      </c>
      <c r="I186" s="323">
        <f>'Пр 1 (произв)'!K186</f>
        <v>0</v>
      </c>
      <c r="J186" s="323">
        <f>'Пр 1 (произв)'!O186</f>
        <v>0</v>
      </c>
      <c r="K186" s="323">
        <f>'Пр 1 (произв)'!Q186</f>
        <v>0</v>
      </c>
      <c r="L186" s="325"/>
      <c r="M186" s="325"/>
      <c r="N186" s="325"/>
      <c r="O186" s="325"/>
      <c r="P186" s="323">
        <f>'Пр 1 (произв)'!R186</f>
        <v>0</v>
      </c>
      <c r="Q186" s="326"/>
      <c r="R186" s="325"/>
      <c r="S186" s="325"/>
      <c r="T186" s="325"/>
      <c r="U186" s="325"/>
      <c r="V186" s="325"/>
      <c r="W186" s="325"/>
      <c r="X186" s="325"/>
      <c r="Y186" s="325"/>
      <c r="Z186" s="325"/>
      <c r="AA186" s="325"/>
      <c r="AB186" s="325"/>
      <c r="AC186" s="323">
        <f>'Пр 1 (произв)'!AF186</f>
        <v>0</v>
      </c>
      <c r="AD186" s="323">
        <f>'Пр 1 (произв)'!AK186</f>
        <v>0</v>
      </c>
      <c r="AE186" s="323">
        <f>'Пр 1 (произв)'!AP186</f>
        <v>0</v>
      </c>
      <c r="AF186" s="323">
        <f>'Пр 1 (произв)'!AU186</f>
        <v>0</v>
      </c>
      <c r="AG186" s="323">
        <f>'Пр 1 (произв)'!AZ186</f>
        <v>0</v>
      </c>
      <c r="AH186" s="323">
        <f>'Пр 1 (произв)'!BE186</f>
        <v>0</v>
      </c>
      <c r="AI186" s="323">
        <f t="shared" ref="AI186" si="124">AC186+AE186+AG186</f>
        <v>0</v>
      </c>
      <c r="AJ186" s="323">
        <f t="shared" ref="AJ186" si="125">AD186+AF186+AH186</f>
        <v>0</v>
      </c>
      <c r="AK186" s="313"/>
    </row>
    <row r="187" spans="1:37" hidden="1" outlineLevel="1" x14ac:dyDescent="0.25">
      <c r="A187" s="23" t="str">
        <f>'Пр 1 (произв)'!A187</f>
        <v>1.7</v>
      </c>
      <c r="B187" s="118" t="str">
        <f>'Пр 1 (произв)'!B187</f>
        <v>Наименование инвестиционного проекта</v>
      </c>
      <c r="C187" s="23">
        <f>'Пр 1 (произв)'!C187</f>
        <v>0</v>
      </c>
      <c r="D187" s="23">
        <f>'Пр 1 (произв)'!D187</f>
        <v>0</v>
      </c>
      <c r="E187" s="23">
        <f>'Пр 1 (произв)'!E187</f>
        <v>0</v>
      </c>
      <c r="F187" s="23">
        <f>'Пр 1 (произв)'!F187</f>
        <v>0</v>
      </c>
      <c r="G187" s="23">
        <f>'Пр 1 (произв)'!G187</f>
        <v>0</v>
      </c>
      <c r="H187" s="323">
        <f>'Пр 1 (произв)'!H187</f>
        <v>0</v>
      </c>
      <c r="I187" s="323">
        <f>'Пр 1 (произв)'!K187</f>
        <v>0</v>
      </c>
      <c r="J187" s="323">
        <f>'Пр 1 (произв)'!O187</f>
        <v>0</v>
      </c>
      <c r="K187" s="323">
        <f>'Пр 1 (произв)'!Q187</f>
        <v>0</v>
      </c>
      <c r="L187" s="325"/>
      <c r="M187" s="325"/>
      <c r="N187" s="325"/>
      <c r="O187" s="325"/>
      <c r="P187" s="323">
        <f>'Пр 1 (произв)'!R187</f>
        <v>0</v>
      </c>
      <c r="Q187" s="326"/>
      <c r="R187" s="325"/>
      <c r="S187" s="325"/>
      <c r="T187" s="325"/>
      <c r="U187" s="325"/>
      <c r="V187" s="325"/>
      <c r="W187" s="325"/>
      <c r="X187" s="325"/>
      <c r="Y187" s="325"/>
      <c r="Z187" s="325"/>
      <c r="AA187" s="325"/>
      <c r="AB187" s="325"/>
      <c r="AC187" s="323">
        <f>'Пр 1 (произв)'!AF187</f>
        <v>0</v>
      </c>
      <c r="AD187" s="323">
        <f>'Пр 1 (произв)'!AK187</f>
        <v>0</v>
      </c>
      <c r="AE187" s="323">
        <f>'Пр 1 (произв)'!AP187</f>
        <v>0</v>
      </c>
      <c r="AF187" s="323">
        <f>'Пр 1 (произв)'!AU187</f>
        <v>0</v>
      </c>
      <c r="AG187" s="323">
        <f>'Пр 1 (произв)'!AZ187</f>
        <v>0</v>
      </c>
      <c r="AH187" s="323">
        <f>'Пр 1 (произв)'!BE187</f>
        <v>0</v>
      </c>
      <c r="AI187" s="323">
        <f t="shared" ref="AI187:AI188" si="126">AC187+AE187+AG187</f>
        <v>0</v>
      </c>
      <c r="AJ187" s="323">
        <f t="shared" ref="AJ187:AJ188" si="127">AD187+AF187+AH187</f>
        <v>0</v>
      </c>
      <c r="AK187" s="313"/>
    </row>
    <row r="188" spans="1:37" hidden="1" outlineLevel="1" x14ac:dyDescent="0.25">
      <c r="A188" s="23" t="str">
        <f>'Пр 1 (произв)'!A188</f>
        <v>1.7</v>
      </c>
      <c r="B188" s="118" t="str">
        <f>'Пр 1 (произв)'!B188</f>
        <v>Наименование инвестиционного проекта</v>
      </c>
      <c r="C188" s="23">
        <f>'Пр 1 (произв)'!C188</f>
        <v>0</v>
      </c>
      <c r="D188" s="23">
        <f>'Пр 1 (произв)'!D188</f>
        <v>0</v>
      </c>
      <c r="E188" s="23">
        <f>'Пр 1 (произв)'!E188</f>
        <v>0</v>
      </c>
      <c r="F188" s="23">
        <f>'Пр 1 (произв)'!F188</f>
        <v>0</v>
      </c>
      <c r="G188" s="23">
        <f>'Пр 1 (произв)'!G188</f>
        <v>0</v>
      </c>
      <c r="H188" s="323">
        <f>'Пр 1 (произв)'!H188</f>
        <v>0</v>
      </c>
      <c r="I188" s="323">
        <f>'Пр 1 (произв)'!K188</f>
        <v>0</v>
      </c>
      <c r="J188" s="323">
        <f>'Пр 1 (произв)'!O188</f>
        <v>0</v>
      </c>
      <c r="K188" s="323">
        <f>'Пр 1 (произв)'!Q188</f>
        <v>0</v>
      </c>
      <c r="L188" s="325"/>
      <c r="M188" s="325"/>
      <c r="N188" s="325"/>
      <c r="O188" s="325"/>
      <c r="P188" s="323">
        <f>'Пр 1 (произв)'!R188</f>
        <v>0</v>
      </c>
      <c r="Q188" s="326"/>
      <c r="R188" s="325"/>
      <c r="S188" s="325"/>
      <c r="T188" s="325"/>
      <c r="U188" s="325"/>
      <c r="V188" s="325"/>
      <c r="W188" s="325"/>
      <c r="X188" s="325"/>
      <c r="Y188" s="325"/>
      <c r="Z188" s="325"/>
      <c r="AA188" s="325"/>
      <c r="AB188" s="325"/>
      <c r="AC188" s="323">
        <f>'Пр 1 (произв)'!AF188</f>
        <v>0</v>
      </c>
      <c r="AD188" s="323">
        <f>'Пр 1 (произв)'!AK188</f>
        <v>0</v>
      </c>
      <c r="AE188" s="323">
        <f>'Пр 1 (произв)'!AP188</f>
        <v>0</v>
      </c>
      <c r="AF188" s="323">
        <f>'Пр 1 (произв)'!AU188</f>
        <v>0</v>
      </c>
      <c r="AG188" s="323">
        <f>'Пр 1 (произв)'!AZ188</f>
        <v>0</v>
      </c>
      <c r="AH188" s="323">
        <f>'Пр 1 (произв)'!BE188</f>
        <v>0</v>
      </c>
      <c r="AI188" s="323">
        <f t="shared" si="126"/>
        <v>0</v>
      </c>
      <c r="AJ188" s="323">
        <f t="shared" si="127"/>
        <v>0</v>
      </c>
      <c r="AK188" s="313"/>
    </row>
    <row r="189" spans="1:37" collapsed="1" x14ac:dyDescent="0.25"/>
  </sheetData>
  <mergeCells count="28">
    <mergeCell ref="AK13:AK15"/>
    <mergeCell ref="K14:O14"/>
    <mergeCell ref="P14:T14"/>
    <mergeCell ref="U14:V14"/>
    <mergeCell ref="W14:X14"/>
    <mergeCell ref="Y14:Z14"/>
    <mergeCell ref="AC14:AD14"/>
    <mergeCell ref="AE14:AF14"/>
    <mergeCell ref="AG14:AH14"/>
    <mergeCell ref="AI14:AI15"/>
    <mergeCell ref="AC13:AJ13"/>
    <mergeCell ref="AJ14:AJ15"/>
    <mergeCell ref="F13:G14"/>
    <mergeCell ref="AI1:AK1"/>
    <mergeCell ref="A3:AK3"/>
    <mergeCell ref="U6:Y6"/>
    <mergeCell ref="V10:AD10"/>
    <mergeCell ref="V11:AD11"/>
    <mergeCell ref="A13:A15"/>
    <mergeCell ref="B13:B15"/>
    <mergeCell ref="C13:C15"/>
    <mergeCell ref="D13:D15"/>
    <mergeCell ref="E13:E15"/>
    <mergeCell ref="H13:I14"/>
    <mergeCell ref="J13:J15"/>
    <mergeCell ref="K13:T13"/>
    <mergeCell ref="U13:Z13"/>
    <mergeCell ref="AA13:AB14"/>
  </mergeCells>
  <pageMargins left="0.39370078740157483" right="0.39370078740157483" top="0.78740157480314965" bottom="0.39370078740157483" header="0.19685039370078741" footer="0.19685039370078741"/>
  <pageSetup paperSize="9" scale="77" fitToWidth="2" fitToHeight="4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88"/>
  <sheetViews>
    <sheetView view="pageBreakPreview" zoomScale="115" zoomScaleNormal="100" zoomScaleSheetLayoutView="115" workbookViewId="0">
      <pane xSplit="3" ySplit="17" topLeftCell="D18" activePane="bottomRight" state="frozen"/>
      <selection pane="topRight" activeCell="D1" sqref="D1"/>
      <selection pane="bottomLeft" activeCell="A18" sqref="A18"/>
      <selection pane="bottomRight" activeCell="E28" sqref="E28"/>
    </sheetView>
  </sheetViews>
  <sheetFormatPr defaultRowHeight="10.5" outlineLevelRow="1" x14ac:dyDescent="0.2"/>
  <cols>
    <col min="1" max="1" width="6.42578125" style="1" customWidth="1"/>
    <col min="2" max="2" width="38.7109375" style="171" customWidth="1"/>
    <col min="3" max="3" width="8.28515625" style="1" customWidth="1"/>
    <col min="4" max="5" width="9.7109375" style="1" customWidth="1"/>
    <col min="6" max="6" width="4.7109375" style="1" customWidth="1"/>
    <col min="7" max="7" width="5.7109375" style="1" customWidth="1"/>
    <col min="8" max="8" width="4.28515625" style="1" customWidth="1"/>
    <col min="9" max="10" width="3.7109375" style="1" customWidth="1"/>
    <col min="11" max="11" width="6.140625" style="1" customWidth="1"/>
    <col min="12" max="12" width="3.7109375" style="1" customWidth="1"/>
    <col min="13" max="13" width="4.42578125" style="1" customWidth="1"/>
    <col min="14" max="14" width="4.28515625" style="1" customWidth="1"/>
    <col min="15" max="15" width="3.7109375" style="1" customWidth="1"/>
    <col min="16" max="16" width="3.28515625" style="1" customWidth="1"/>
    <col min="17" max="19" width="3.7109375" style="1" customWidth="1"/>
    <col min="20" max="20" width="4.7109375" style="1" customWidth="1"/>
    <col min="21" max="21" width="5.7109375" style="1" customWidth="1"/>
    <col min="22" max="22" width="5" style="1" customWidth="1"/>
    <col min="23" max="25" width="3.7109375" style="1" customWidth="1"/>
    <col min="26" max="26" width="4.42578125" style="1" customWidth="1"/>
    <col min="27" max="27" width="5.28515625" style="1" customWidth="1"/>
    <col min="28" max="28" width="4.140625" style="1" customWidth="1"/>
    <col min="29" max="29" width="3.28515625" style="1" customWidth="1"/>
    <col min="30" max="33" width="3.7109375" style="1" customWidth="1"/>
    <col min="34" max="34" width="3.85546875" style="1" customWidth="1"/>
    <col min="35" max="35" width="5" style="1" customWidth="1"/>
    <col min="36" max="36" width="5.7109375" style="1" customWidth="1"/>
    <col min="37" max="39" width="3.5703125" style="1" customWidth="1"/>
    <col min="40" max="40" width="5" style="1" customWidth="1"/>
    <col min="41" max="42" width="3.85546875" style="1" customWidth="1"/>
    <col min="43" max="43" width="4.85546875" style="1" customWidth="1"/>
    <col min="44" max="47" width="3.5703125" style="1" customWidth="1"/>
    <col min="48" max="48" width="4" style="1" customWidth="1"/>
    <col min="49" max="49" width="4.85546875" style="1" customWidth="1"/>
    <col min="50" max="50" width="5.42578125" style="1" customWidth="1"/>
    <col min="51" max="53" width="3.28515625" style="1" customWidth="1"/>
    <col min="54" max="54" width="3.5703125" style="1" customWidth="1"/>
    <col min="55" max="55" width="4.28515625" style="1" customWidth="1"/>
    <col min="56" max="56" width="3.85546875" style="1" customWidth="1"/>
    <col min="57" max="60" width="3.5703125" style="1" customWidth="1"/>
    <col min="61" max="61" width="3.42578125" style="1" customWidth="1"/>
    <col min="62" max="62" width="4.5703125" style="1" customWidth="1"/>
    <col min="63" max="63" width="5" style="1" customWidth="1"/>
    <col min="64" max="64" width="7.5703125" style="1" customWidth="1"/>
    <col min="65" max="65" width="4" style="1" customWidth="1"/>
    <col min="66" max="67" width="3.5703125" style="1" customWidth="1"/>
    <col min="68" max="68" width="4.7109375" style="1" customWidth="1"/>
    <col min="69" max="69" width="4.140625" style="1" customWidth="1"/>
    <col min="70" max="70" width="3.85546875" style="1" customWidth="1"/>
    <col min="71" max="75" width="3.5703125" style="1" customWidth="1"/>
    <col min="76" max="256" width="9.140625" style="1"/>
    <col min="257" max="257" width="6.42578125" style="1" customWidth="1"/>
    <col min="258" max="258" width="19.28515625" style="1" customWidth="1"/>
    <col min="259" max="259" width="8.28515625" style="1" customWidth="1"/>
    <col min="260" max="260" width="10.7109375" style="1" customWidth="1"/>
    <col min="261" max="261" width="14" style="1" customWidth="1"/>
    <col min="262" max="262" width="10" style="1" customWidth="1"/>
    <col min="263" max="263" width="5.7109375" style="1" customWidth="1"/>
    <col min="264" max="268" width="3.7109375" style="1" customWidth="1"/>
    <col min="269" max="269" width="10" style="1" customWidth="1"/>
    <col min="270" max="270" width="5.7109375" style="1" customWidth="1"/>
    <col min="271" max="275" width="3.7109375" style="1" customWidth="1"/>
    <col min="276" max="276" width="10" style="1" customWidth="1"/>
    <col min="277" max="277" width="5.7109375" style="1" customWidth="1"/>
    <col min="278" max="282" width="3.7109375" style="1" customWidth="1"/>
    <col min="283" max="283" width="10" style="1" customWidth="1"/>
    <col min="284" max="284" width="5.7109375" style="1" customWidth="1"/>
    <col min="285" max="289" width="3.7109375" style="1" customWidth="1"/>
    <col min="290" max="290" width="9.5703125" style="1" customWidth="1"/>
    <col min="291" max="291" width="3.85546875" style="1" customWidth="1"/>
    <col min="292" max="296" width="3.5703125" style="1" customWidth="1"/>
    <col min="297" max="297" width="9.5703125" style="1" customWidth="1"/>
    <col min="298" max="298" width="3.85546875" style="1" customWidth="1"/>
    <col min="299" max="303" width="3.5703125" style="1" customWidth="1"/>
    <col min="304" max="304" width="9.5703125" style="1" customWidth="1"/>
    <col min="305" max="305" width="3.85546875" style="1" customWidth="1"/>
    <col min="306" max="310" width="3.5703125" style="1" customWidth="1"/>
    <col min="311" max="311" width="9.5703125" style="1" customWidth="1"/>
    <col min="312" max="312" width="3.85546875" style="1" customWidth="1"/>
    <col min="313" max="317" width="3.5703125" style="1" customWidth="1"/>
    <col min="318" max="318" width="9.5703125" style="1" customWidth="1"/>
    <col min="319" max="319" width="3.85546875" style="1" customWidth="1"/>
    <col min="320" max="324" width="3.5703125" style="1" customWidth="1"/>
    <col min="325" max="325" width="9.5703125" style="1" customWidth="1"/>
    <col min="326" max="326" width="3.85546875" style="1" customWidth="1"/>
    <col min="327" max="331" width="3.5703125" style="1" customWidth="1"/>
    <col min="332" max="512" width="9.140625" style="1"/>
    <col min="513" max="513" width="6.42578125" style="1" customWidth="1"/>
    <col min="514" max="514" width="19.28515625" style="1" customWidth="1"/>
    <col min="515" max="515" width="8.28515625" style="1" customWidth="1"/>
    <col min="516" max="516" width="10.7109375" style="1" customWidth="1"/>
    <col min="517" max="517" width="14" style="1" customWidth="1"/>
    <col min="518" max="518" width="10" style="1" customWidth="1"/>
    <col min="519" max="519" width="5.7109375" style="1" customWidth="1"/>
    <col min="520" max="524" width="3.7109375" style="1" customWidth="1"/>
    <col min="525" max="525" width="10" style="1" customWidth="1"/>
    <col min="526" max="526" width="5.7109375" style="1" customWidth="1"/>
    <col min="527" max="531" width="3.7109375" style="1" customWidth="1"/>
    <col min="532" max="532" width="10" style="1" customWidth="1"/>
    <col min="533" max="533" width="5.7109375" style="1" customWidth="1"/>
    <col min="534" max="538" width="3.7109375" style="1" customWidth="1"/>
    <col min="539" max="539" width="10" style="1" customWidth="1"/>
    <col min="540" max="540" width="5.7109375" style="1" customWidth="1"/>
    <col min="541" max="545" width="3.7109375" style="1" customWidth="1"/>
    <col min="546" max="546" width="9.5703125" style="1" customWidth="1"/>
    <col min="547" max="547" width="3.85546875" style="1" customWidth="1"/>
    <col min="548" max="552" width="3.5703125" style="1" customWidth="1"/>
    <col min="553" max="553" width="9.5703125" style="1" customWidth="1"/>
    <col min="554" max="554" width="3.85546875" style="1" customWidth="1"/>
    <col min="555" max="559" width="3.5703125" style="1" customWidth="1"/>
    <col min="560" max="560" width="9.5703125" style="1" customWidth="1"/>
    <col min="561" max="561" width="3.85546875" style="1" customWidth="1"/>
    <col min="562" max="566" width="3.5703125" style="1" customWidth="1"/>
    <col min="567" max="567" width="9.5703125" style="1" customWidth="1"/>
    <col min="568" max="568" width="3.85546875" style="1" customWidth="1"/>
    <col min="569" max="573" width="3.5703125" style="1" customWidth="1"/>
    <col min="574" max="574" width="9.5703125" style="1" customWidth="1"/>
    <col min="575" max="575" width="3.85546875" style="1" customWidth="1"/>
    <col min="576" max="580" width="3.5703125" style="1" customWidth="1"/>
    <col min="581" max="581" width="9.5703125" style="1" customWidth="1"/>
    <col min="582" max="582" width="3.85546875" style="1" customWidth="1"/>
    <col min="583" max="587" width="3.5703125" style="1" customWidth="1"/>
    <col min="588" max="768" width="9.140625" style="1"/>
    <col min="769" max="769" width="6.42578125" style="1" customWidth="1"/>
    <col min="770" max="770" width="19.28515625" style="1" customWidth="1"/>
    <col min="771" max="771" width="8.28515625" style="1" customWidth="1"/>
    <col min="772" max="772" width="10.7109375" style="1" customWidth="1"/>
    <col min="773" max="773" width="14" style="1" customWidth="1"/>
    <col min="774" max="774" width="10" style="1" customWidth="1"/>
    <col min="775" max="775" width="5.7109375" style="1" customWidth="1"/>
    <col min="776" max="780" width="3.7109375" style="1" customWidth="1"/>
    <col min="781" max="781" width="10" style="1" customWidth="1"/>
    <col min="782" max="782" width="5.7109375" style="1" customWidth="1"/>
    <col min="783" max="787" width="3.7109375" style="1" customWidth="1"/>
    <col min="788" max="788" width="10" style="1" customWidth="1"/>
    <col min="789" max="789" width="5.7109375" style="1" customWidth="1"/>
    <col min="790" max="794" width="3.7109375" style="1" customWidth="1"/>
    <col min="795" max="795" width="10" style="1" customWidth="1"/>
    <col min="796" max="796" width="5.7109375" style="1" customWidth="1"/>
    <col min="797" max="801" width="3.7109375" style="1" customWidth="1"/>
    <col min="802" max="802" width="9.5703125" style="1" customWidth="1"/>
    <col min="803" max="803" width="3.85546875" style="1" customWidth="1"/>
    <col min="804" max="808" width="3.5703125" style="1" customWidth="1"/>
    <col min="809" max="809" width="9.5703125" style="1" customWidth="1"/>
    <col min="810" max="810" width="3.85546875" style="1" customWidth="1"/>
    <col min="811" max="815" width="3.5703125" style="1" customWidth="1"/>
    <col min="816" max="816" width="9.5703125" style="1" customWidth="1"/>
    <col min="817" max="817" width="3.85546875" style="1" customWidth="1"/>
    <col min="818" max="822" width="3.5703125" style="1" customWidth="1"/>
    <col min="823" max="823" width="9.5703125" style="1" customWidth="1"/>
    <col min="824" max="824" width="3.85546875" style="1" customWidth="1"/>
    <col min="825" max="829" width="3.5703125" style="1" customWidth="1"/>
    <col min="830" max="830" width="9.5703125" style="1" customWidth="1"/>
    <col min="831" max="831" width="3.85546875" style="1" customWidth="1"/>
    <col min="832" max="836" width="3.5703125" style="1" customWidth="1"/>
    <col min="837" max="837" width="9.5703125" style="1" customWidth="1"/>
    <col min="838" max="838" width="3.85546875" style="1" customWidth="1"/>
    <col min="839" max="843" width="3.5703125" style="1" customWidth="1"/>
    <col min="844" max="1024" width="9.140625" style="1"/>
    <col min="1025" max="1025" width="6.42578125" style="1" customWidth="1"/>
    <col min="1026" max="1026" width="19.28515625" style="1" customWidth="1"/>
    <col min="1027" max="1027" width="8.28515625" style="1" customWidth="1"/>
    <col min="1028" max="1028" width="10.7109375" style="1" customWidth="1"/>
    <col min="1029" max="1029" width="14" style="1" customWidth="1"/>
    <col min="1030" max="1030" width="10" style="1" customWidth="1"/>
    <col min="1031" max="1031" width="5.7109375" style="1" customWidth="1"/>
    <col min="1032" max="1036" width="3.7109375" style="1" customWidth="1"/>
    <col min="1037" max="1037" width="10" style="1" customWidth="1"/>
    <col min="1038" max="1038" width="5.7109375" style="1" customWidth="1"/>
    <col min="1039" max="1043" width="3.7109375" style="1" customWidth="1"/>
    <col min="1044" max="1044" width="10" style="1" customWidth="1"/>
    <col min="1045" max="1045" width="5.7109375" style="1" customWidth="1"/>
    <col min="1046" max="1050" width="3.7109375" style="1" customWidth="1"/>
    <col min="1051" max="1051" width="10" style="1" customWidth="1"/>
    <col min="1052" max="1052" width="5.7109375" style="1" customWidth="1"/>
    <col min="1053" max="1057" width="3.7109375" style="1" customWidth="1"/>
    <col min="1058" max="1058" width="9.5703125" style="1" customWidth="1"/>
    <col min="1059" max="1059" width="3.85546875" style="1" customWidth="1"/>
    <col min="1060" max="1064" width="3.5703125" style="1" customWidth="1"/>
    <col min="1065" max="1065" width="9.5703125" style="1" customWidth="1"/>
    <col min="1066" max="1066" width="3.85546875" style="1" customWidth="1"/>
    <col min="1067" max="1071" width="3.5703125" style="1" customWidth="1"/>
    <col min="1072" max="1072" width="9.5703125" style="1" customWidth="1"/>
    <col min="1073" max="1073" width="3.85546875" style="1" customWidth="1"/>
    <col min="1074" max="1078" width="3.5703125" style="1" customWidth="1"/>
    <col min="1079" max="1079" width="9.5703125" style="1" customWidth="1"/>
    <col min="1080" max="1080" width="3.85546875" style="1" customWidth="1"/>
    <col min="1081" max="1085" width="3.5703125" style="1" customWidth="1"/>
    <col min="1086" max="1086" width="9.5703125" style="1" customWidth="1"/>
    <col min="1087" max="1087" width="3.85546875" style="1" customWidth="1"/>
    <col min="1088" max="1092" width="3.5703125" style="1" customWidth="1"/>
    <col min="1093" max="1093" width="9.5703125" style="1" customWidth="1"/>
    <col min="1094" max="1094" width="3.85546875" style="1" customWidth="1"/>
    <col min="1095" max="1099" width="3.5703125" style="1" customWidth="1"/>
    <col min="1100" max="1280" width="9.140625" style="1"/>
    <col min="1281" max="1281" width="6.42578125" style="1" customWidth="1"/>
    <col min="1282" max="1282" width="19.28515625" style="1" customWidth="1"/>
    <col min="1283" max="1283" width="8.28515625" style="1" customWidth="1"/>
    <col min="1284" max="1284" width="10.7109375" style="1" customWidth="1"/>
    <col min="1285" max="1285" width="14" style="1" customWidth="1"/>
    <col min="1286" max="1286" width="10" style="1" customWidth="1"/>
    <col min="1287" max="1287" width="5.7109375" style="1" customWidth="1"/>
    <col min="1288" max="1292" width="3.7109375" style="1" customWidth="1"/>
    <col min="1293" max="1293" width="10" style="1" customWidth="1"/>
    <col min="1294" max="1294" width="5.7109375" style="1" customWidth="1"/>
    <col min="1295" max="1299" width="3.7109375" style="1" customWidth="1"/>
    <col min="1300" max="1300" width="10" style="1" customWidth="1"/>
    <col min="1301" max="1301" width="5.7109375" style="1" customWidth="1"/>
    <col min="1302" max="1306" width="3.7109375" style="1" customWidth="1"/>
    <col min="1307" max="1307" width="10" style="1" customWidth="1"/>
    <col min="1308" max="1308" width="5.7109375" style="1" customWidth="1"/>
    <col min="1309" max="1313" width="3.7109375" style="1" customWidth="1"/>
    <col min="1314" max="1314" width="9.5703125" style="1" customWidth="1"/>
    <col min="1315" max="1315" width="3.85546875" style="1" customWidth="1"/>
    <col min="1316" max="1320" width="3.5703125" style="1" customWidth="1"/>
    <col min="1321" max="1321" width="9.5703125" style="1" customWidth="1"/>
    <col min="1322" max="1322" width="3.85546875" style="1" customWidth="1"/>
    <col min="1323" max="1327" width="3.5703125" style="1" customWidth="1"/>
    <col min="1328" max="1328" width="9.5703125" style="1" customWidth="1"/>
    <col min="1329" max="1329" width="3.85546875" style="1" customWidth="1"/>
    <col min="1330" max="1334" width="3.5703125" style="1" customWidth="1"/>
    <col min="1335" max="1335" width="9.5703125" style="1" customWidth="1"/>
    <col min="1336" max="1336" width="3.85546875" style="1" customWidth="1"/>
    <col min="1337" max="1341" width="3.5703125" style="1" customWidth="1"/>
    <col min="1342" max="1342" width="9.5703125" style="1" customWidth="1"/>
    <col min="1343" max="1343" width="3.85546875" style="1" customWidth="1"/>
    <col min="1344" max="1348" width="3.5703125" style="1" customWidth="1"/>
    <col min="1349" max="1349" width="9.5703125" style="1" customWidth="1"/>
    <col min="1350" max="1350" width="3.85546875" style="1" customWidth="1"/>
    <col min="1351" max="1355" width="3.5703125" style="1" customWidth="1"/>
    <col min="1356" max="1536" width="9.140625" style="1"/>
    <col min="1537" max="1537" width="6.42578125" style="1" customWidth="1"/>
    <col min="1538" max="1538" width="19.28515625" style="1" customWidth="1"/>
    <col min="1539" max="1539" width="8.28515625" style="1" customWidth="1"/>
    <col min="1540" max="1540" width="10.7109375" style="1" customWidth="1"/>
    <col min="1541" max="1541" width="14" style="1" customWidth="1"/>
    <col min="1542" max="1542" width="10" style="1" customWidth="1"/>
    <col min="1543" max="1543" width="5.7109375" style="1" customWidth="1"/>
    <col min="1544" max="1548" width="3.7109375" style="1" customWidth="1"/>
    <col min="1549" max="1549" width="10" style="1" customWidth="1"/>
    <col min="1550" max="1550" width="5.7109375" style="1" customWidth="1"/>
    <col min="1551" max="1555" width="3.7109375" style="1" customWidth="1"/>
    <col min="1556" max="1556" width="10" style="1" customWidth="1"/>
    <col min="1557" max="1557" width="5.7109375" style="1" customWidth="1"/>
    <col min="1558" max="1562" width="3.7109375" style="1" customWidth="1"/>
    <col min="1563" max="1563" width="10" style="1" customWidth="1"/>
    <col min="1564" max="1564" width="5.7109375" style="1" customWidth="1"/>
    <col min="1565" max="1569" width="3.7109375" style="1" customWidth="1"/>
    <col min="1570" max="1570" width="9.5703125" style="1" customWidth="1"/>
    <col min="1571" max="1571" width="3.85546875" style="1" customWidth="1"/>
    <col min="1572" max="1576" width="3.5703125" style="1" customWidth="1"/>
    <col min="1577" max="1577" width="9.5703125" style="1" customWidth="1"/>
    <col min="1578" max="1578" width="3.85546875" style="1" customWidth="1"/>
    <col min="1579" max="1583" width="3.5703125" style="1" customWidth="1"/>
    <col min="1584" max="1584" width="9.5703125" style="1" customWidth="1"/>
    <col min="1585" max="1585" width="3.85546875" style="1" customWidth="1"/>
    <col min="1586" max="1590" width="3.5703125" style="1" customWidth="1"/>
    <col min="1591" max="1591" width="9.5703125" style="1" customWidth="1"/>
    <col min="1592" max="1592" width="3.85546875" style="1" customWidth="1"/>
    <col min="1593" max="1597" width="3.5703125" style="1" customWidth="1"/>
    <col min="1598" max="1598" width="9.5703125" style="1" customWidth="1"/>
    <col min="1599" max="1599" width="3.85546875" style="1" customWidth="1"/>
    <col min="1600" max="1604" width="3.5703125" style="1" customWidth="1"/>
    <col min="1605" max="1605" width="9.5703125" style="1" customWidth="1"/>
    <col min="1606" max="1606" width="3.85546875" style="1" customWidth="1"/>
    <col min="1607" max="1611" width="3.5703125" style="1" customWidth="1"/>
    <col min="1612" max="1792" width="9.140625" style="1"/>
    <col min="1793" max="1793" width="6.42578125" style="1" customWidth="1"/>
    <col min="1794" max="1794" width="19.28515625" style="1" customWidth="1"/>
    <col min="1795" max="1795" width="8.28515625" style="1" customWidth="1"/>
    <col min="1796" max="1796" width="10.7109375" style="1" customWidth="1"/>
    <col min="1797" max="1797" width="14" style="1" customWidth="1"/>
    <col min="1798" max="1798" width="10" style="1" customWidth="1"/>
    <col min="1799" max="1799" width="5.7109375" style="1" customWidth="1"/>
    <col min="1800" max="1804" width="3.7109375" style="1" customWidth="1"/>
    <col min="1805" max="1805" width="10" style="1" customWidth="1"/>
    <col min="1806" max="1806" width="5.7109375" style="1" customWidth="1"/>
    <col min="1807" max="1811" width="3.7109375" style="1" customWidth="1"/>
    <col min="1812" max="1812" width="10" style="1" customWidth="1"/>
    <col min="1813" max="1813" width="5.7109375" style="1" customWidth="1"/>
    <col min="1814" max="1818" width="3.7109375" style="1" customWidth="1"/>
    <col min="1819" max="1819" width="10" style="1" customWidth="1"/>
    <col min="1820" max="1820" width="5.7109375" style="1" customWidth="1"/>
    <col min="1821" max="1825" width="3.7109375" style="1" customWidth="1"/>
    <col min="1826" max="1826" width="9.5703125" style="1" customWidth="1"/>
    <col min="1827" max="1827" width="3.85546875" style="1" customWidth="1"/>
    <col min="1828" max="1832" width="3.5703125" style="1" customWidth="1"/>
    <col min="1833" max="1833" width="9.5703125" style="1" customWidth="1"/>
    <col min="1834" max="1834" width="3.85546875" style="1" customWidth="1"/>
    <col min="1835" max="1839" width="3.5703125" style="1" customWidth="1"/>
    <col min="1840" max="1840" width="9.5703125" style="1" customWidth="1"/>
    <col min="1841" max="1841" width="3.85546875" style="1" customWidth="1"/>
    <col min="1842" max="1846" width="3.5703125" style="1" customWidth="1"/>
    <col min="1847" max="1847" width="9.5703125" style="1" customWidth="1"/>
    <col min="1848" max="1848" width="3.85546875" style="1" customWidth="1"/>
    <col min="1849" max="1853" width="3.5703125" style="1" customWidth="1"/>
    <col min="1854" max="1854" width="9.5703125" style="1" customWidth="1"/>
    <col min="1855" max="1855" width="3.85546875" style="1" customWidth="1"/>
    <col min="1856" max="1860" width="3.5703125" style="1" customWidth="1"/>
    <col min="1861" max="1861" width="9.5703125" style="1" customWidth="1"/>
    <col min="1862" max="1862" width="3.85546875" style="1" customWidth="1"/>
    <col min="1863" max="1867" width="3.5703125" style="1" customWidth="1"/>
    <col min="1868" max="2048" width="9.140625" style="1"/>
    <col min="2049" max="2049" width="6.42578125" style="1" customWidth="1"/>
    <col min="2050" max="2050" width="19.28515625" style="1" customWidth="1"/>
    <col min="2051" max="2051" width="8.28515625" style="1" customWidth="1"/>
    <col min="2052" max="2052" width="10.7109375" style="1" customWidth="1"/>
    <col min="2053" max="2053" width="14" style="1" customWidth="1"/>
    <col min="2054" max="2054" width="10" style="1" customWidth="1"/>
    <col min="2055" max="2055" width="5.7109375" style="1" customWidth="1"/>
    <col min="2056" max="2060" width="3.7109375" style="1" customWidth="1"/>
    <col min="2061" max="2061" width="10" style="1" customWidth="1"/>
    <col min="2062" max="2062" width="5.7109375" style="1" customWidth="1"/>
    <col min="2063" max="2067" width="3.7109375" style="1" customWidth="1"/>
    <col min="2068" max="2068" width="10" style="1" customWidth="1"/>
    <col min="2069" max="2069" width="5.7109375" style="1" customWidth="1"/>
    <col min="2070" max="2074" width="3.7109375" style="1" customWidth="1"/>
    <col min="2075" max="2075" width="10" style="1" customWidth="1"/>
    <col min="2076" max="2076" width="5.7109375" style="1" customWidth="1"/>
    <col min="2077" max="2081" width="3.7109375" style="1" customWidth="1"/>
    <col min="2082" max="2082" width="9.5703125" style="1" customWidth="1"/>
    <col min="2083" max="2083" width="3.85546875" style="1" customWidth="1"/>
    <col min="2084" max="2088" width="3.5703125" style="1" customWidth="1"/>
    <col min="2089" max="2089" width="9.5703125" style="1" customWidth="1"/>
    <col min="2090" max="2090" width="3.85546875" style="1" customWidth="1"/>
    <col min="2091" max="2095" width="3.5703125" style="1" customWidth="1"/>
    <col min="2096" max="2096" width="9.5703125" style="1" customWidth="1"/>
    <col min="2097" max="2097" width="3.85546875" style="1" customWidth="1"/>
    <col min="2098" max="2102" width="3.5703125" style="1" customWidth="1"/>
    <col min="2103" max="2103" width="9.5703125" style="1" customWidth="1"/>
    <col min="2104" max="2104" width="3.85546875" style="1" customWidth="1"/>
    <col min="2105" max="2109" width="3.5703125" style="1" customWidth="1"/>
    <col min="2110" max="2110" width="9.5703125" style="1" customWidth="1"/>
    <col min="2111" max="2111" width="3.85546875" style="1" customWidth="1"/>
    <col min="2112" max="2116" width="3.5703125" style="1" customWidth="1"/>
    <col min="2117" max="2117" width="9.5703125" style="1" customWidth="1"/>
    <col min="2118" max="2118" width="3.85546875" style="1" customWidth="1"/>
    <col min="2119" max="2123" width="3.5703125" style="1" customWidth="1"/>
    <col min="2124" max="2304" width="9.140625" style="1"/>
    <col min="2305" max="2305" width="6.42578125" style="1" customWidth="1"/>
    <col min="2306" max="2306" width="19.28515625" style="1" customWidth="1"/>
    <col min="2307" max="2307" width="8.28515625" style="1" customWidth="1"/>
    <col min="2308" max="2308" width="10.7109375" style="1" customWidth="1"/>
    <col min="2309" max="2309" width="14" style="1" customWidth="1"/>
    <col min="2310" max="2310" width="10" style="1" customWidth="1"/>
    <col min="2311" max="2311" width="5.7109375" style="1" customWidth="1"/>
    <col min="2312" max="2316" width="3.7109375" style="1" customWidth="1"/>
    <col min="2317" max="2317" width="10" style="1" customWidth="1"/>
    <col min="2318" max="2318" width="5.7109375" style="1" customWidth="1"/>
    <col min="2319" max="2323" width="3.7109375" style="1" customWidth="1"/>
    <col min="2324" max="2324" width="10" style="1" customWidth="1"/>
    <col min="2325" max="2325" width="5.7109375" style="1" customWidth="1"/>
    <col min="2326" max="2330" width="3.7109375" style="1" customWidth="1"/>
    <col min="2331" max="2331" width="10" style="1" customWidth="1"/>
    <col min="2332" max="2332" width="5.7109375" style="1" customWidth="1"/>
    <col min="2333" max="2337" width="3.7109375" style="1" customWidth="1"/>
    <col min="2338" max="2338" width="9.5703125" style="1" customWidth="1"/>
    <col min="2339" max="2339" width="3.85546875" style="1" customWidth="1"/>
    <col min="2340" max="2344" width="3.5703125" style="1" customWidth="1"/>
    <col min="2345" max="2345" width="9.5703125" style="1" customWidth="1"/>
    <col min="2346" max="2346" width="3.85546875" style="1" customWidth="1"/>
    <col min="2347" max="2351" width="3.5703125" style="1" customWidth="1"/>
    <col min="2352" max="2352" width="9.5703125" style="1" customWidth="1"/>
    <col min="2353" max="2353" width="3.85546875" style="1" customWidth="1"/>
    <col min="2354" max="2358" width="3.5703125" style="1" customWidth="1"/>
    <col min="2359" max="2359" width="9.5703125" style="1" customWidth="1"/>
    <col min="2360" max="2360" width="3.85546875" style="1" customWidth="1"/>
    <col min="2361" max="2365" width="3.5703125" style="1" customWidth="1"/>
    <col min="2366" max="2366" width="9.5703125" style="1" customWidth="1"/>
    <col min="2367" max="2367" width="3.85546875" style="1" customWidth="1"/>
    <col min="2368" max="2372" width="3.5703125" style="1" customWidth="1"/>
    <col min="2373" max="2373" width="9.5703125" style="1" customWidth="1"/>
    <col min="2374" max="2374" width="3.85546875" style="1" customWidth="1"/>
    <col min="2375" max="2379" width="3.5703125" style="1" customWidth="1"/>
    <col min="2380" max="2560" width="9.140625" style="1"/>
    <col min="2561" max="2561" width="6.42578125" style="1" customWidth="1"/>
    <col min="2562" max="2562" width="19.28515625" style="1" customWidth="1"/>
    <col min="2563" max="2563" width="8.28515625" style="1" customWidth="1"/>
    <col min="2564" max="2564" width="10.7109375" style="1" customWidth="1"/>
    <col min="2565" max="2565" width="14" style="1" customWidth="1"/>
    <col min="2566" max="2566" width="10" style="1" customWidth="1"/>
    <col min="2567" max="2567" width="5.7109375" style="1" customWidth="1"/>
    <col min="2568" max="2572" width="3.7109375" style="1" customWidth="1"/>
    <col min="2573" max="2573" width="10" style="1" customWidth="1"/>
    <col min="2574" max="2574" width="5.7109375" style="1" customWidth="1"/>
    <col min="2575" max="2579" width="3.7109375" style="1" customWidth="1"/>
    <col min="2580" max="2580" width="10" style="1" customWidth="1"/>
    <col min="2581" max="2581" width="5.7109375" style="1" customWidth="1"/>
    <col min="2582" max="2586" width="3.7109375" style="1" customWidth="1"/>
    <col min="2587" max="2587" width="10" style="1" customWidth="1"/>
    <col min="2588" max="2588" width="5.7109375" style="1" customWidth="1"/>
    <col min="2589" max="2593" width="3.7109375" style="1" customWidth="1"/>
    <col min="2594" max="2594" width="9.5703125" style="1" customWidth="1"/>
    <col min="2595" max="2595" width="3.85546875" style="1" customWidth="1"/>
    <col min="2596" max="2600" width="3.5703125" style="1" customWidth="1"/>
    <col min="2601" max="2601" width="9.5703125" style="1" customWidth="1"/>
    <col min="2602" max="2602" width="3.85546875" style="1" customWidth="1"/>
    <col min="2603" max="2607" width="3.5703125" style="1" customWidth="1"/>
    <col min="2608" max="2608" width="9.5703125" style="1" customWidth="1"/>
    <col min="2609" max="2609" width="3.85546875" style="1" customWidth="1"/>
    <col min="2610" max="2614" width="3.5703125" style="1" customWidth="1"/>
    <col min="2615" max="2615" width="9.5703125" style="1" customWidth="1"/>
    <col min="2616" max="2616" width="3.85546875" style="1" customWidth="1"/>
    <col min="2617" max="2621" width="3.5703125" style="1" customWidth="1"/>
    <col min="2622" max="2622" width="9.5703125" style="1" customWidth="1"/>
    <col min="2623" max="2623" width="3.85546875" style="1" customWidth="1"/>
    <col min="2624" max="2628" width="3.5703125" style="1" customWidth="1"/>
    <col min="2629" max="2629" width="9.5703125" style="1" customWidth="1"/>
    <col min="2630" max="2630" width="3.85546875" style="1" customWidth="1"/>
    <col min="2631" max="2635" width="3.5703125" style="1" customWidth="1"/>
    <col min="2636" max="2816" width="9.140625" style="1"/>
    <col min="2817" max="2817" width="6.42578125" style="1" customWidth="1"/>
    <col min="2818" max="2818" width="19.28515625" style="1" customWidth="1"/>
    <col min="2819" max="2819" width="8.28515625" style="1" customWidth="1"/>
    <col min="2820" max="2820" width="10.7109375" style="1" customWidth="1"/>
    <col min="2821" max="2821" width="14" style="1" customWidth="1"/>
    <col min="2822" max="2822" width="10" style="1" customWidth="1"/>
    <col min="2823" max="2823" width="5.7109375" style="1" customWidth="1"/>
    <col min="2824" max="2828" width="3.7109375" style="1" customWidth="1"/>
    <col min="2829" max="2829" width="10" style="1" customWidth="1"/>
    <col min="2830" max="2830" width="5.7109375" style="1" customWidth="1"/>
    <col min="2831" max="2835" width="3.7109375" style="1" customWidth="1"/>
    <col min="2836" max="2836" width="10" style="1" customWidth="1"/>
    <col min="2837" max="2837" width="5.7109375" style="1" customWidth="1"/>
    <col min="2838" max="2842" width="3.7109375" style="1" customWidth="1"/>
    <col min="2843" max="2843" width="10" style="1" customWidth="1"/>
    <col min="2844" max="2844" width="5.7109375" style="1" customWidth="1"/>
    <col min="2845" max="2849" width="3.7109375" style="1" customWidth="1"/>
    <col min="2850" max="2850" width="9.5703125" style="1" customWidth="1"/>
    <col min="2851" max="2851" width="3.85546875" style="1" customWidth="1"/>
    <col min="2852" max="2856" width="3.5703125" style="1" customWidth="1"/>
    <col min="2857" max="2857" width="9.5703125" style="1" customWidth="1"/>
    <col min="2858" max="2858" width="3.85546875" style="1" customWidth="1"/>
    <col min="2859" max="2863" width="3.5703125" style="1" customWidth="1"/>
    <col min="2864" max="2864" width="9.5703125" style="1" customWidth="1"/>
    <col min="2865" max="2865" width="3.85546875" style="1" customWidth="1"/>
    <col min="2866" max="2870" width="3.5703125" style="1" customWidth="1"/>
    <col min="2871" max="2871" width="9.5703125" style="1" customWidth="1"/>
    <col min="2872" max="2872" width="3.85546875" style="1" customWidth="1"/>
    <col min="2873" max="2877" width="3.5703125" style="1" customWidth="1"/>
    <col min="2878" max="2878" width="9.5703125" style="1" customWidth="1"/>
    <col min="2879" max="2879" width="3.85546875" style="1" customWidth="1"/>
    <col min="2880" max="2884" width="3.5703125" style="1" customWidth="1"/>
    <col min="2885" max="2885" width="9.5703125" style="1" customWidth="1"/>
    <col min="2886" max="2886" width="3.85546875" style="1" customWidth="1"/>
    <col min="2887" max="2891" width="3.5703125" style="1" customWidth="1"/>
    <col min="2892" max="3072" width="9.140625" style="1"/>
    <col min="3073" max="3073" width="6.42578125" style="1" customWidth="1"/>
    <col min="3074" max="3074" width="19.28515625" style="1" customWidth="1"/>
    <col min="3075" max="3075" width="8.28515625" style="1" customWidth="1"/>
    <col min="3076" max="3076" width="10.7109375" style="1" customWidth="1"/>
    <col min="3077" max="3077" width="14" style="1" customWidth="1"/>
    <col min="3078" max="3078" width="10" style="1" customWidth="1"/>
    <col min="3079" max="3079" width="5.7109375" style="1" customWidth="1"/>
    <col min="3080" max="3084" width="3.7109375" style="1" customWidth="1"/>
    <col min="3085" max="3085" width="10" style="1" customWidth="1"/>
    <col min="3086" max="3086" width="5.7109375" style="1" customWidth="1"/>
    <col min="3087" max="3091" width="3.7109375" style="1" customWidth="1"/>
    <col min="3092" max="3092" width="10" style="1" customWidth="1"/>
    <col min="3093" max="3093" width="5.7109375" style="1" customWidth="1"/>
    <col min="3094" max="3098" width="3.7109375" style="1" customWidth="1"/>
    <col min="3099" max="3099" width="10" style="1" customWidth="1"/>
    <col min="3100" max="3100" width="5.7109375" style="1" customWidth="1"/>
    <col min="3101" max="3105" width="3.7109375" style="1" customWidth="1"/>
    <col min="3106" max="3106" width="9.5703125" style="1" customWidth="1"/>
    <col min="3107" max="3107" width="3.85546875" style="1" customWidth="1"/>
    <col min="3108" max="3112" width="3.5703125" style="1" customWidth="1"/>
    <col min="3113" max="3113" width="9.5703125" style="1" customWidth="1"/>
    <col min="3114" max="3114" width="3.85546875" style="1" customWidth="1"/>
    <col min="3115" max="3119" width="3.5703125" style="1" customWidth="1"/>
    <col min="3120" max="3120" width="9.5703125" style="1" customWidth="1"/>
    <col min="3121" max="3121" width="3.85546875" style="1" customWidth="1"/>
    <col min="3122" max="3126" width="3.5703125" style="1" customWidth="1"/>
    <col min="3127" max="3127" width="9.5703125" style="1" customWidth="1"/>
    <col min="3128" max="3128" width="3.85546875" style="1" customWidth="1"/>
    <col min="3129" max="3133" width="3.5703125" style="1" customWidth="1"/>
    <col min="3134" max="3134" width="9.5703125" style="1" customWidth="1"/>
    <col min="3135" max="3135" width="3.85546875" style="1" customWidth="1"/>
    <col min="3136" max="3140" width="3.5703125" style="1" customWidth="1"/>
    <col min="3141" max="3141" width="9.5703125" style="1" customWidth="1"/>
    <col min="3142" max="3142" width="3.85546875" style="1" customWidth="1"/>
    <col min="3143" max="3147" width="3.5703125" style="1" customWidth="1"/>
    <col min="3148" max="3328" width="9.140625" style="1"/>
    <col min="3329" max="3329" width="6.42578125" style="1" customWidth="1"/>
    <col min="3330" max="3330" width="19.28515625" style="1" customWidth="1"/>
    <col min="3331" max="3331" width="8.28515625" style="1" customWidth="1"/>
    <col min="3332" max="3332" width="10.7109375" style="1" customWidth="1"/>
    <col min="3333" max="3333" width="14" style="1" customWidth="1"/>
    <col min="3334" max="3334" width="10" style="1" customWidth="1"/>
    <col min="3335" max="3335" width="5.7109375" style="1" customWidth="1"/>
    <col min="3336" max="3340" width="3.7109375" style="1" customWidth="1"/>
    <col min="3341" max="3341" width="10" style="1" customWidth="1"/>
    <col min="3342" max="3342" width="5.7109375" style="1" customWidth="1"/>
    <col min="3343" max="3347" width="3.7109375" style="1" customWidth="1"/>
    <col min="3348" max="3348" width="10" style="1" customWidth="1"/>
    <col min="3349" max="3349" width="5.7109375" style="1" customWidth="1"/>
    <col min="3350" max="3354" width="3.7109375" style="1" customWidth="1"/>
    <col min="3355" max="3355" width="10" style="1" customWidth="1"/>
    <col min="3356" max="3356" width="5.7109375" style="1" customWidth="1"/>
    <col min="3357" max="3361" width="3.7109375" style="1" customWidth="1"/>
    <col min="3362" max="3362" width="9.5703125" style="1" customWidth="1"/>
    <col min="3363" max="3363" width="3.85546875" style="1" customWidth="1"/>
    <col min="3364" max="3368" width="3.5703125" style="1" customWidth="1"/>
    <col min="3369" max="3369" width="9.5703125" style="1" customWidth="1"/>
    <col min="3370" max="3370" width="3.85546875" style="1" customWidth="1"/>
    <col min="3371" max="3375" width="3.5703125" style="1" customWidth="1"/>
    <col min="3376" max="3376" width="9.5703125" style="1" customWidth="1"/>
    <col min="3377" max="3377" width="3.85546875" style="1" customWidth="1"/>
    <col min="3378" max="3382" width="3.5703125" style="1" customWidth="1"/>
    <col min="3383" max="3383" width="9.5703125" style="1" customWidth="1"/>
    <col min="3384" max="3384" width="3.85546875" style="1" customWidth="1"/>
    <col min="3385" max="3389" width="3.5703125" style="1" customWidth="1"/>
    <col min="3390" max="3390" width="9.5703125" style="1" customWidth="1"/>
    <col min="3391" max="3391" width="3.85546875" style="1" customWidth="1"/>
    <col min="3392" max="3396" width="3.5703125" style="1" customWidth="1"/>
    <col min="3397" max="3397" width="9.5703125" style="1" customWidth="1"/>
    <col min="3398" max="3398" width="3.85546875" style="1" customWidth="1"/>
    <col min="3399" max="3403" width="3.5703125" style="1" customWidth="1"/>
    <col min="3404" max="3584" width="9.140625" style="1"/>
    <col min="3585" max="3585" width="6.42578125" style="1" customWidth="1"/>
    <col min="3586" max="3586" width="19.28515625" style="1" customWidth="1"/>
    <col min="3587" max="3587" width="8.28515625" style="1" customWidth="1"/>
    <col min="3588" max="3588" width="10.7109375" style="1" customWidth="1"/>
    <col min="3589" max="3589" width="14" style="1" customWidth="1"/>
    <col min="3590" max="3590" width="10" style="1" customWidth="1"/>
    <col min="3591" max="3591" width="5.7109375" style="1" customWidth="1"/>
    <col min="3592" max="3596" width="3.7109375" style="1" customWidth="1"/>
    <col min="3597" max="3597" width="10" style="1" customWidth="1"/>
    <col min="3598" max="3598" width="5.7109375" style="1" customWidth="1"/>
    <col min="3599" max="3603" width="3.7109375" style="1" customWidth="1"/>
    <col min="3604" max="3604" width="10" style="1" customWidth="1"/>
    <col min="3605" max="3605" width="5.7109375" style="1" customWidth="1"/>
    <col min="3606" max="3610" width="3.7109375" style="1" customWidth="1"/>
    <col min="3611" max="3611" width="10" style="1" customWidth="1"/>
    <col min="3612" max="3612" width="5.7109375" style="1" customWidth="1"/>
    <col min="3613" max="3617" width="3.7109375" style="1" customWidth="1"/>
    <col min="3618" max="3618" width="9.5703125" style="1" customWidth="1"/>
    <col min="3619" max="3619" width="3.85546875" style="1" customWidth="1"/>
    <col min="3620" max="3624" width="3.5703125" style="1" customWidth="1"/>
    <col min="3625" max="3625" width="9.5703125" style="1" customWidth="1"/>
    <col min="3626" max="3626" width="3.85546875" style="1" customWidth="1"/>
    <col min="3627" max="3631" width="3.5703125" style="1" customWidth="1"/>
    <col min="3632" max="3632" width="9.5703125" style="1" customWidth="1"/>
    <col min="3633" max="3633" width="3.85546875" style="1" customWidth="1"/>
    <col min="3634" max="3638" width="3.5703125" style="1" customWidth="1"/>
    <col min="3639" max="3639" width="9.5703125" style="1" customWidth="1"/>
    <col min="3640" max="3640" width="3.85546875" style="1" customWidth="1"/>
    <col min="3641" max="3645" width="3.5703125" style="1" customWidth="1"/>
    <col min="3646" max="3646" width="9.5703125" style="1" customWidth="1"/>
    <col min="3647" max="3647" width="3.85546875" style="1" customWidth="1"/>
    <col min="3648" max="3652" width="3.5703125" style="1" customWidth="1"/>
    <col min="3653" max="3653" width="9.5703125" style="1" customWidth="1"/>
    <col min="3654" max="3654" width="3.85546875" style="1" customWidth="1"/>
    <col min="3655" max="3659" width="3.5703125" style="1" customWidth="1"/>
    <col min="3660" max="3840" width="9.140625" style="1"/>
    <col min="3841" max="3841" width="6.42578125" style="1" customWidth="1"/>
    <col min="3842" max="3842" width="19.28515625" style="1" customWidth="1"/>
    <col min="3843" max="3843" width="8.28515625" style="1" customWidth="1"/>
    <col min="3844" max="3844" width="10.7109375" style="1" customWidth="1"/>
    <col min="3845" max="3845" width="14" style="1" customWidth="1"/>
    <col min="3846" max="3846" width="10" style="1" customWidth="1"/>
    <col min="3847" max="3847" width="5.7109375" style="1" customWidth="1"/>
    <col min="3848" max="3852" width="3.7109375" style="1" customWidth="1"/>
    <col min="3853" max="3853" width="10" style="1" customWidth="1"/>
    <col min="3854" max="3854" width="5.7109375" style="1" customWidth="1"/>
    <col min="3855" max="3859" width="3.7109375" style="1" customWidth="1"/>
    <col min="3860" max="3860" width="10" style="1" customWidth="1"/>
    <col min="3861" max="3861" width="5.7109375" style="1" customWidth="1"/>
    <col min="3862" max="3866" width="3.7109375" style="1" customWidth="1"/>
    <col min="3867" max="3867" width="10" style="1" customWidth="1"/>
    <col min="3868" max="3868" width="5.7109375" style="1" customWidth="1"/>
    <col min="3869" max="3873" width="3.7109375" style="1" customWidth="1"/>
    <col min="3874" max="3874" width="9.5703125" style="1" customWidth="1"/>
    <col min="3875" max="3875" width="3.85546875" style="1" customWidth="1"/>
    <col min="3876" max="3880" width="3.5703125" style="1" customWidth="1"/>
    <col min="3881" max="3881" width="9.5703125" style="1" customWidth="1"/>
    <col min="3882" max="3882" width="3.85546875" style="1" customWidth="1"/>
    <col min="3883" max="3887" width="3.5703125" style="1" customWidth="1"/>
    <col min="3888" max="3888" width="9.5703125" style="1" customWidth="1"/>
    <col min="3889" max="3889" width="3.85546875" style="1" customWidth="1"/>
    <col min="3890" max="3894" width="3.5703125" style="1" customWidth="1"/>
    <col min="3895" max="3895" width="9.5703125" style="1" customWidth="1"/>
    <col min="3896" max="3896" width="3.85546875" style="1" customWidth="1"/>
    <col min="3897" max="3901" width="3.5703125" style="1" customWidth="1"/>
    <col min="3902" max="3902" width="9.5703125" style="1" customWidth="1"/>
    <col min="3903" max="3903" width="3.85546875" style="1" customWidth="1"/>
    <col min="3904" max="3908" width="3.5703125" style="1" customWidth="1"/>
    <col min="3909" max="3909" width="9.5703125" style="1" customWidth="1"/>
    <col min="3910" max="3910" width="3.85546875" style="1" customWidth="1"/>
    <col min="3911" max="3915" width="3.5703125" style="1" customWidth="1"/>
    <col min="3916" max="4096" width="9.140625" style="1"/>
    <col min="4097" max="4097" width="6.42578125" style="1" customWidth="1"/>
    <col min="4098" max="4098" width="19.28515625" style="1" customWidth="1"/>
    <col min="4099" max="4099" width="8.28515625" style="1" customWidth="1"/>
    <col min="4100" max="4100" width="10.7109375" style="1" customWidth="1"/>
    <col min="4101" max="4101" width="14" style="1" customWidth="1"/>
    <col min="4102" max="4102" width="10" style="1" customWidth="1"/>
    <col min="4103" max="4103" width="5.7109375" style="1" customWidth="1"/>
    <col min="4104" max="4108" width="3.7109375" style="1" customWidth="1"/>
    <col min="4109" max="4109" width="10" style="1" customWidth="1"/>
    <col min="4110" max="4110" width="5.7109375" style="1" customWidth="1"/>
    <col min="4111" max="4115" width="3.7109375" style="1" customWidth="1"/>
    <col min="4116" max="4116" width="10" style="1" customWidth="1"/>
    <col min="4117" max="4117" width="5.7109375" style="1" customWidth="1"/>
    <col min="4118" max="4122" width="3.7109375" style="1" customWidth="1"/>
    <col min="4123" max="4123" width="10" style="1" customWidth="1"/>
    <col min="4124" max="4124" width="5.7109375" style="1" customWidth="1"/>
    <col min="4125" max="4129" width="3.7109375" style="1" customWidth="1"/>
    <col min="4130" max="4130" width="9.5703125" style="1" customWidth="1"/>
    <col min="4131" max="4131" width="3.85546875" style="1" customWidth="1"/>
    <col min="4132" max="4136" width="3.5703125" style="1" customWidth="1"/>
    <col min="4137" max="4137" width="9.5703125" style="1" customWidth="1"/>
    <col min="4138" max="4138" width="3.85546875" style="1" customWidth="1"/>
    <col min="4139" max="4143" width="3.5703125" style="1" customWidth="1"/>
    <col min="4144" max="4144" width="9.5703125" style="1" customWidth="1"/>
    <col min="4145" max="4145" width="3.85546875" style="1" customWidth="1"/>
    <col min="4146" max="4150" width="3.5703125" style="1" customWidth="1"/>
    <col min="4151" max="4151" width="9.5703125" style="1" customWidth="1"/>
    <col min="4152" max="4152" width="3.85546875" style="1" customWidth="1"/>
    <col min="4153" max="4157" width="3.5703125" style="1" customWidth="1"/>
    <col min="4158" max="4158" width="9.5703125" style="1" customWidth="1"/>
    <col min="4159" max="4159" width="3.85546875" style="1" customWidth="1"/>
    <col min="4160" max="4164" width="3.5703125" style="1" customWidth="1"/>
    <col min="4165" max="4165" width="9.5703125" style="1" customWidth="1"/>
    <col min="4166" max="4166" width="3.85546875" style="1" customWidth="1"/>
    <col min="4167" max="4171" width="3.5703125" style="1" customWidth="1"/>
    <col min="4172" max="4352" width="9.140625" style="1"/>
    <col min="4353" max="4353" width="6.42578125" style="1" customWidth="1"/>
    <col min="4354" max="4354" width="19.28515625" style="1" customWidth="1"/>
    <col min="4355" max="4355" width="8.28515625" style="1" customWidth="1"/>
    <col min="4356" max="4356" width="10.7109375" style="1" customWidth="1"/>
    <col min="4357" max="4357" width="14" style="1" customWidth="1"/>
    <col min="4358" max="4358" width="10" style="1" customWidth="1"/>
    <col min="4359" max="4359" width="5.7109375" style="1" customWidth="1"/>
    <col min="4360" max="4364" width="3.7109375" style="1" customWidth="1"/>
    <col min="4365" max="4365" width="10" style="1" customWidth="1"/>
    <col min="4366" max="4366" width="5.7109375" style="1" customWidth="1"/>
    <col min="4367" max="4371" width="3.7109375" style="1" customWidth="1"/>
    <col min="4372" max="4372" width="10" style="1" customWidth="1"/>
    <col min="4373" max="4373" width="5.7109375" style="1" customWidth="1"/>
    <col min="4374" max="4378" width="3.7109375" style="1" customWidth="1"/>
    <col min="4379" max="4379" width="10" style="1" customWidth="1"/>
    <col min="4380" max="4380" width="5.7109375" style="1" customWidth="1"/>
    <col min="4381" max="4385" width="3.7109375" style="1" customWidth="1"/>
    <col min="4386" max="4386" width="9.5703125" style="1" customWidth="1"/>
    <col min="4387" max="4387" width="3.85546875" style="1" customWidth="1"/>
    <col min="4388" max="4392" width="3.5703125" style="1" customWidth="1"/>
    <col min="4393" max="4393" width="9.5703125" style="1" customWidth="1"/>
    <col min="4394" max="4394" width="3.85546875" style="1" customWidth="1"/>
    <col min="4395" max="4399" width="3.5703125" style="1" customWidth="1"/>
    <col min="4400" max="4400" width="9.5703125" style="1" customWidth="1"/>
    <col min="4401" max="4401" width="3.85546875" style="1" customWidth="1"/>
    <col min="4402" max="4406" width="3.5703125" style="1" customWidth="1"/>
    <col min="4407" max="4407" width="9.5703125" style="1" customWidth="1"/>
    <col min="4408" max="4408" width="3.85546875" style="1" customWidth="1"/>
    <col min="4409" max="4413" width="3.5703125" style="1" customWidth="1"/>
    <col min="4414" max="4414" width="9.5703125" style="1" customWidth="1"/>
    <col min="4415" max="4415" width="3.85546875" style="1" customWidth="1"/>
    <col min="4416" max="4420" width="3.5703125" style="1" customWidth="1"/>
    <col min="4421" max="4421" width="9.5703125" style="1" customWidth="1"/>
    <col min="4422" max="4422" width="3.85546875" style="1" customWidth="1"/>
    <col min="4423" max="4427" width="3.5703125" style="1" customWidth="1"/>
    <col min="4428" max="4608" width="9.140625" style="1"/>
    <col min="4609" max="4609" width="6.42578125" style="1" customWidth="1"/>
    <col min="4610" max="4610" width="19.28515625" style="1" customWidth="1"/>
    <col min="4611" max="4611" width="8.28515625" style="1" customWidth="1"/>
    <col min="4612" max="4612" width="10.7109375" style="1" customWidth="1"/>
    <col min="4613" max="4613" width="14" style="1" customWidth="1"/>
    <col min="4614" max="4614" width="10" style="1" customWidth="1"/>
    <col min="4615" max="4615" width="5.7109375" style="1" customWidth="1"/>
    <col min="4616" max="4620" width="3.7109375" style="1" customWidth="1"/>
    <col min="4621" max="4621" width="10" style="1" customWidth="1"/>
    <col min="4622" max="4622" width="5.7109375" style="1" customWidth="1"/>
    <col min="4623" max="4627" width="3.7109375" style="1" customWidth="1"/>
    <col min="4628" max="4628" width="10" style="1" customWidth="1"/>
    <col min="4629" max="4629" width="5.7109375" style="1" customWidth="1"/>
    <col min="4630" max="4634" width="3.7109375" style="1" customWidth="1"/>
    <col min="4635" max="4635" width="10" style="1" customWidth="1"/>
    <col min="4636" max="4636" width="5.7109375" style="1" customWidth="1"/>
    <col min="4637" max="4641" width="3.7109375" style="1" customWidth="1"/>
    <col min="4642" max="4642" width="9.5703125" style="1" customWidth="1"/>
    <col min="4643" max="4643" width="3.85546875" style="1" customWidth="1"/>
    <col min="4644" max="4648" width="3.5703125" style="1" customWidth="1"/>
    <col min="4649" max="4649" width="9.5703125" style="1" customWidth="1"/>
    <col min="4650" max="4650" width="3.85546875" style="1" customWidth="1"/>
    <col min="4651" max="4655" width="3.5703125" style="1" customWidth="1"/>
    <col min="4656" max="4656" width="9.5703125" style="1" customWidth="1"/>
    <col min="4657" max="4657" width="3.85546875" style="1" customWidth="1"/>
    <col min="4658" max="4662" width="3.5703125" style="1" customWidth="1"/>
    <col min="4663" max="4663" width="9.5703125" style="1" customWidth="1"/>
    <col min="4664" max="4664" width="3.85546875" style="1" customWidth="1"/>
    <col min="4665" max="4669" width="3.5703125" style="1" customWidth="1"/>
    <col min="4670" max="4670" width="9.5703125" style="1" customWidth="1"/>
    <col min="4671" max="4671" width="3.85546875" style="1" customWidth="1"/>
    <col min="4672" max="4676" width="3.5703125" style="1" customWidth="1"/>
    <col min="4677" max="4677" width="9.5703125" style="1" customWidth="1"/>
    <col min="4678" max="4678" width="3.85546875" style="1" customWidth="1"/>
    <col min="4679" max="4683" width="3.5703125" style="1" customWidth="1"/>
    <col min="4684" max="4864" width="9.140625" style="1"/>
    <col min="4865" max="4865" width="6.42578125" style="1" customWidth="1"/>
    <col min="4866" max="4866" width="19.28515625" style="1" customWidth="1"/>
    <col min="4867" max="4867" width="8.28515625" style="1" customWidth="1"/>
    <col min="4868" max="4868" width="10.7109375" style="1" customWidth="1"/>
    <col min="4869" max="4869" width="14" style="1" customWidth="1"/>
    <col min="4870" max="4870" width="10" style="1" customWidth="1"/>
    <col min="4871" max="4871" width="5.7109375" style="1" customWidth="1"/>
    <col min="4872" max="4876" width="3.7109375" style="1" customWidth="1"/>
    <col min="4877" max="4877" width="10" style="1" customWidth="1"/>
    <col min="4878" max="4878" width="5.7109375" style="1" customWidth="1"/>
    <col min="4879" max="4883" width="3.7109375" style="1" customWidth="1"/>
    <col min="4884" max="4884" width="10" style="1" customWidth="1"/>
    <col min="4885" max="4885" width="5.7109375" style="1" customWidth="1"/>
    <col min="4886" max="4890" width="3.7109375" style="1" customWidth="1"/>
    <col min="4891" max="4891" width="10" style="1" customWidth="1"/>
    <col min="4892" max="4892" width="5.7109375" style="1" customWidth="1"/>
    <col min="4893" max="4897" width="3.7109375" style="1" customWidth="1"/>
    <col min="4898" max="4898" width="9.5703125" style="1" customWidth="1"/>
    <col min="4899" max="4899" width="3.85546875" style="1" customWidth="1"/>
    <col min="4900" max="4904" width="3.5703125" style="1" customWidth="1"/>
    <col min="4905" max="4905" width="9.5703125" style="1" customWidth="1"/>
    <col min="4906" max="4906" width="3.85546875" style="1" customWidth="1"/>
    <col min="4907" max="4911" width="3.5703125" style="1" customWidth="1"/>
    <col min="4912" max="4912" width="9.5703125" style="1" customWidth="1"/>
    <col min="4913" max="4913" width="3.85546875" style="1" customWidth="1"/>
    <col min="4914" max="4918" width="3.5703125" style="1" customWidth="1"/>
    <col min="4919" max="4919" width="9.5703125" style="1" customWidth="1"/>
    <col min="4920" max="4920" width="3.85546875" style="1" customWidth="1"/>
    <col min="4921" max="4925" width="3.5703125" style="1" customWidth="1"/>
    <col min="4926" max="4926" width="9.5703125" style="1" customWidth="1"/>
    <col min="4927" max="4927" width="3.85546875" style="1" customWidth="1"/>
    <col min="4928" max="4932" width="3.5703125" style="1" customWidth="1"/>
    <col min="4933" max="4933" width="9.5703125" style="1" customWidth="1"/>
    <col min="4934" max="4934" width="3.85546875" style="1" customWidth="1"/>
    <col min="4935" max="4939" width="3.5703125" style="1" customWidth="1"/>
    <col min="4940" max="5120" width="9.140625" style="1"/>
    <col min="5121" max="5121" width="6.42578125" style="1" customWidth="1"/>
    <col min="5122" max="5122" width="19.28515625" style="1" customWidth="1"/>
    <col min="5123" max="5123" width="8.28515625" style="1" customWidth="1"/>
    <col min="5124" max="5124" width="10.7109375" style="1" customWidth="1"/>
    <col min="5125" max="5125" width="14" style="1" customWidth="1"/>
    <col min="5126" max="5126" width="10" style="1" customWidth="1"/>
    <col min="5127" max="5127" width="5.7109375" style="1" customWidth="1"/>
    <col min="5128" max="5132" width="3.7109375" style="1" customWidth="1"/>
    <col min="5133" max="5133" width="10" style="1" customWidth="1"/>
    <col min="5134" max="5134" width="5.7109375" style="1" customWidth="1"/>
    <col min="5135" max="5139" width="3.7109375" style="1" customWidth="1"/>
    <col min="5140" max="5140" width="10" style="1" customWidth="1"/>
    <col min="5141" max="5141" width="5.7109375" style="1" customWidth="1"/>
    <col min="5142" max="5146" width="3.7109375" style="1" customWidth="1"/>
    <col min="5147" max="5147" width="10" style="1" customWidth="1"/>
    <col min="5148" max="5148" width="5.7109375" style="1" customWidth="1"/>
    <col min="5149" max="5153" width="3.7109375" style="1" customWidth="1"/>
    <col min="5154" max="5154" width="9.5703125" style="1" customWidth="1"/>
    <col min="5155" max="5155" width="3.85546875" style="1" customWidth="1"/>
    <col min="5156" max="5160" width="3.5703125" style="1" customWidth="1"/>
    <col min="5161" max="5161" width="9.5703125" style="1" customWidth="1"/>
    <col min="5162" max="5162" width="3.85546875" style="1" customWidth="1"/>
    <col min="5163" max="5167" width="3.5703125" style="1" customWidth="1"/>
    <col min="5168" max="5168" width="9.5703125" style="1" customWidth="1"/>
    <col min="5169" max="5169" width="3.85546875" style="1" customWidth="1"/>
    <col min="5170" max="5174" width="3.5703125" style="1" customWidth="1"/>
    <col min="5175" max="5175" width="9.5703125" style="1" customWidth="1"/>
    <col min="5176" max="5176" width="3.85546875" style="1" customWidth="1"/>
    <col min="5177" max="5181" width="3.5703125" style="1" customWidth="1"/>
    <col min="5182" max="5182" width="9.5703125" style="1" customWidth="1"/>
    <col min="5183" max="5183" width="3.85546875" style="1" customWidth="1"/>
    <col min="5184" max="5188" width="3.5703125" style="1" customWidth="1"/>
    <col min="5189" max="5189" width="9.5703125" style="1" customWidth="1"/>
    <col min="5190" max="5190" width="3.85546875" style="1" customWidth="1"/>
    <col min="5191" max="5195" width="3.5703125" style="1" customWidth="1"/>
    <col min="5196" max="5376" width="9.140625" style="1"/>
    <col min="5377" max="5377" width="6.42578125" style="1" customWidth="1"/>
    <col min="5378" max="5378" width="19.28515625" style="1" customWidth="1"/>
    <col min="5379" max="5379" width="8.28515625" style="1" customWidth="1"/>
    <col min="5380" max="5380" width="10.7109375" style="1" customWidth="1"/>
    <col min="5381" max="5381" width="14" style="1" customWidth="1"/>
    <col min="5382" max="5382" width="10" style="1" customWidth="1"/>
    <col min="5383" max="5383" width="5.7109375" style="1" customWidth="1"/>
    <col min="5384" max="5388" width="3.7109375" style="1" customWidth="1"/>
    <col min="5389" max="5389" width="10" style="1" customWidth="1"/>
    <col min="5390" max="5390" width="5.7109375" style="1" customWidth="1"/>
    <col min="5391" max="5395" width="3.7109375" style="1" customWidth="1"/>
    <col min="5396" max="5396" width="10" style="1" customWidth="1"/>
    <col min="5397" max="5397" width="5.7109375" style="1" customWidth="1"/>
    <col min="5398" max="5402" width="3.7109375" style="1" customWidth="1"/>
    <col min="5403" max="5403" width="10" style="1" customWidth="1"/>
    <col min="5404" max="5404" width="5.7109375" style="1" customWidth="1"/>
    <col min="5405" max="5409" width="3.7109375" style="1" customWidth="1"/>
    <col min="5410" max="5410" width="9.5703125" style="1" customWidth="1"/>
    <col min="5411" max="5411" width="3.85546875" style="1" customWidth="1"/>
    <col min="5412" max="5416" width="3.5703125" style="1" customWidth="1"/>
    <col min="5417" max="5417" width="9.5703125" style="1" customWidth="1"/>
    <col min="5418" max="5418" width="3.85546875" style="1" customWidth="1"/>
    <col min="5419" max="5423" width="3.5703125" style="1" customWidth="1"/>
    <col min="5424" max="5424" width="9.5703125" style="1" customWidth="1"/>
    <col min="5425" max="5425" width="3.85546875" style="1" customWidth="1"/>
    <col min="5426" max="5430" width="3.5703125" style="1" customWidth="1"/>
    <col min="5431" max="5431" width="9.5703125" style="1" customWidth="1"/>
    <col min="5432" max="5432" width="3.85546875" style="1" customWidth="1"/>
    <col min="5433" max="5437" width="3.5703125" style="1" customWidth="1"/>
    <col min="5438" max="5438" width="9.5703125" style="1" customWidth="1"/>
    <col min="5439" max="5439" width="3.85546875" style="1" customWidth="1"/>
    <col min="5440" max="5444" width="3.5703125" style="1" customWidth="1"/>
    <col min="5445" max="5445" width="9.5703125" style="1" customWidth="1"/>
    <col min="5446" max="5446" width="3.85546875" style="1" customWidth="1"/>
    <col min="5447" max="5451" width="3.5703125" style="1" customWidth="1"/>
    <col min="5452" max="5632" width="9.140625" style="1"/>
    <col min="5633" max="5633" width="6.42578125" style="1" customWidth="1"/>
    <col min="5634" max="5634" width="19.28515625" style="1" customWidth="1"/>
    <col min="5635" max="5635" width="8.28515625" style="1" customWidth="1"/>
    <col min="5636" max="5636" width="10.7109375" style="1" customWidth="1"/>
    <col min="5637" max="5637" width="14" style="1" customWidth="1"/>
    <col min="5638" max="5638" width="10" style="1" customWidth="1"/>
    <col min="5639" max="5639" width="5.7109375" style="1" customWidth="1"/>
    <col min="5640" max="5644" width="3.7109375" style="1" customWidth="1"/>
    <col min="5645" max="5645" width="10" style="1" customWidth="1"/>
    <col min="5646" max="5646" width="5.7109375" style="1" customWidth="1"/>
    <col min="5647" max="5651" width="3.7109375" style="1" customWidth="1"/>
    <col min="5652" max="5652" width="10" style="1" customWidth="1"/>
    <col min="5653" max="5653" width="5.7109375" style="1" customWidth="1"/>
    <col min="5654" max="5658" width="3.7109375" style="1" customWidth="1"/>
    <col min="5659" max="5659" width="10" style="1" customWidth="1"/>
    <col min="5660" max="5660" width="5.7109375" style="1" customWidth="1"/>
    <col min="5661" max="5665" width="3.7109375" style="1" customWidth="1"/>
    <col min="5666" max="5666" width="9.5703125" style="1" customWidth="1"/>
    <col min="5667" max="5667" width="3.85546875" style="1" customWidth="1"/>
    <col min="5668" max="5672" width="3.5703125" style="1" customWidth="1"/>
    <col min="5673" max="5673" width="9.5703125" style="1" customWidth="1"/>
    <col min="5674" max="5674" width="3.85546875" style="1" customWidth="1"/>
    <col min="5675" max="5679" width="3.5703125" style="1" customWidth="1"/>
    <col min="5680" max="5680" width="9.5703125" style="1" customWidth="1"/>
    <col min="5681" max="5681" width="3.85546875" style="1" customWidth="1"/>
    <col min="5682" max="5686" width="3.5703125" style="1" customWidth="1"/>
    <col min="5687" max="5687" width="9.5703125" style="1" customWidth="1"/>
    <col min="5688" max="5688" width="3.85546875" style="1" customWidth="1"/>
    <col min="5689" max="5693" width="3.5703125" style="1" customWidth="1"/>
    <col min="5694" max="5694" width="9.5703125" style="1" customWidth="1"/>
    <col min="5695" max="5695" width="3.85546875" style="1" customWidth="1"/>
    <col min="5696" max="5700" width="3.5703125" style="1" customWidth="1"/>
    <col min="5701" max="5701" width="9.5703125" style="1" customWidth="1"/>
    <col min="5702" max="5702" width="3.85546875" style="1" customWidth="1"/>
    <col min="5703" max="5707" width="3.5703125" style="1" customWidth="1"/>
    <col min="5708" max="5888" width="9.140625" style="1"/>
    <col min="5889" max="5889" width="6.42578125" style="1" customWidth="1"/>
    <col min="5890" max="5890" width="19.28515625" style="1" customWidth="1"/>
    <col min="5891" max="5891" width="8.28515625" style="1" customWidth="1"/>
    <col min="5892" max="5892" width="10.7109375" style="1" customWidth="1"/>
    <col min="5893" max="5893" width="14" style="1" customWidth="1"/>
    <col min="5894" max="5894" width="10" style="1" customWidth="1"/>
    <col min="5895" max="5895" width="5.7109375" style="1" customWidth="1"/>
    <col min="5896" max="5900" width="3.7109375" style="1" customWidth="1"/>
    <col min="5901" max="5901" width="10" style="1" customWidth="1"/>
    <col min="5902" max="5902" width="5.7109375" style="1" customWidth="1"/>
    <col min="5903" max="5907" width="3.7109375" style="1" customWidth="1"/>
    <col min="5908" max="5908" width="10" style="1" customWidth="1"/>
    <col min="5909" max="5909" width="5.7109375" style="1" customWidth="1"/>
    <col min="5910" max="5914" width="3.7109375" style="1" customWidth="1"/>
    <col min="5915" max="5915" width="10" style="1" customWidth="1"/>
    <col min="5916" max="5916" width="5.7109375" style="1" customWidth="1"/>
    <col min="5917" max="5921" width="3.7109375" style="1" customWidth="1"/>
    <col min="5922" max="5922" width="9.5703125" style="1" customWidth="1"/>
    <col min="5923" max="5923" width="3.85546875" style="1" customWidth="1"/>
    <col min="5924" max="5928" width="3.5703125" style="1" customWidth="1"/>
    <col min="5929" max="5929" width="9.5703125" style="1" customWidth="1"/>
    <col min="5930" max="5930" width="3.85546875" style="1" customWidth="1"/>
    <col min="5931" max="5935" width="3.5703125" style="1" customWidth="1"/>
    <col min="5936" max="5936" width="9.5703125" style="1" customWidth="1"/>
    <col min="5937" max="5937" width="3.85546875" style="1" customWidth="1"/>
    <col min="5938" max="5942" width="3.5703125" style="1" customWidth="1"/>
    <col min="5943" max="5943" width="9.5703125" style="1" customWidth="1"/>
    <col min="5944" max="5944" width="3.85546875" style="1" customWidth="1"/>
    <col min="5945" max="5949" width="3.5703125" style="1" customWidth="1"/>
    <col min="5950" max="5950" width="9.5703125" style="1" customWidth="1"/>
    <col min="5951" max="5951" width="3.85546875" style="1" customWidth="1"/>
    <col min="5952" max="5956" width="3.5703125" style="1" customWidth="1"/>
    <col min="5957" max="5957" width="9.5703125" style="1" customWidth="1"/>
    <col min="5958" max="5958" width="3.85546875" style="1" customWidth="1"/>
    <col min="5959" max="5963" width="3.5703125" style="1" customWidth="1"/>
    <col min="5964" max="6144" width="9.140625" style="1"/>
    <col min="6145" max="6145" width="6.42578125" style="1" customWidth="1"/>
    <col min="6146" max="6146" width="19.28515625" style="1" customWidth="1"/>
    <col min="6147" max="6147" width="8.28515625" style="1" customWidth="1"/>
    <col min="6148" max="6148" width="10.7109375" style="1" customWidth="1"/>
    <col min="6149" max="6149" width="14" style="1" customWidth="1"/>
    <col min="6150" max="6150" width="10" style="1" customWidth="1"/>
    <col min="6151" max="6151" width="5.7109375" style="1" customWidth="1"/>
    <col min="6152" max="6156" width="3.7109375" style="1" customWidth="1"/>
    <col min="6157" max="6157" width="10" style="1" customWidth="1"/>
    <col min="6158" max="6158" width="5.7109375" style="1" customWidth="1"/>
    <col min="6159" max="6163" width="3.7109375" style="1" customWidth="1"/>
    <col min="6164" max="6164" width="10" style="1" customWidth="1"/>
    <col min="6165" max="6165" width="5.7109375" style="1" customWidth="1"/>
    <col min="6166" max="6170" width="3.7109375" style="1" customWidth="1"/>
    <col min="6171" max="6171" width="10" style="1" customWidth="1"/>
    <col min="6172" max="6172" width="5.7109375" style="1" customWidth="1"/>
    <col min="6173" max="6177" width="3.7109375" style="1" customWidth="1"/>
    <col min="6178" max="6178" width="9.5703125" style="1" customWidth="1"/>
    <col min="6179" max="6179" width="3.85546875" style="1" customWidth="1"/>
    <col min="6180" max="6184" width="3.5703125" style="1" customWidth="1"/>
    <col min="6185" max="6185" width="9.5703125" style="1" customWidth="1"/>
    <col min="6186" max="6186" width="3.85546875" style="1" customWidth="1"/>
    <col min="6187" max="6191" width="3.5703125" style="1" customWidth="1"/>
    <col min="6192" max="6192" width="9.5703125" style="1" customWidth="1"/>
    <col min="6193" max="6193" width="3.85546875" style="1" customWidth="1"/>
    <col min="6194" max="6198" width="3.5703125" style="1" customWidth="1"/>
    <col min="6199" max="6199" width="9.5703125" style="1" customWidth="1"/>
    <col min="6200" max="6200" width="3.85546875" style="1" customWidth="1"/>
    <col min="6201" max="6205" width="3.5703125" style="1" customWidth="1"/>
    <col min="6206" max="6206" width="9.5703125" style="1" customWidth="1"/>
    <col min="6207" max="6207" width="3.85546875" style="1" customWidth="1"/>
    <col min="6208" max="6212" width="3.5703125" style="1" customWidth="1"/>
    <col min="6213" max="6213" width="9.5703125" style="1" customWidth="1"/>
    <col min="6214" max="6214" width="3.85546875" style="1" customWidth="1"/>
    <col min="6215" max="6219" width="3.5703125" style="1" customWidth="1"/>
    <col min="6220" max="6400" width="9.140625" style="1"/>
    <col min="6401" max="6401" width="6.42578125" style="1" customWidth="1"/>
    <col min="6402" max="6402" width="19.28515625" style="1" customWidth="1"/>
    <col min="6403" max="6403" width="8.28515625" style="1" customWidth="1"/>
    <col min="6404" max="6404" width="10.7109375" style="1" customWidth="1"/>
    <col min="6405" max="6405" width="14" style="1" customWidth="1"/>
    <col min="6406" max="6406" width="10" style="1" customWidth="1"/>
    <col min="6407" max="6407" width="5.7109375" style="1" customWidth="1"/>
    <col min="6408" max="6412" width="3.7109375" style="1" customWidth="1"/>
    <col min="6413" max="6413" width="10" style="1" customWidth="1"/>
    <col min="6414" max="6414" width="5.7109375" style="1" customWidth="1"/>
    <col min="6415" max="6419" width="3.7109375" style="1" customWidth="1"/>
    <col min="6420" max="6420" width="10" style="1" customWidth="1"/>
    <col min="6421" max="6421" width="5.7109375" style="1" customWidth="1"/>
    <col min="6422" max="6426" width="3.7109375" style="1" customWidth="1"/>
    <col min="6427" max="6427" width="10" style="1" customWidth="1"/>
    <col min="6428" max="6428" width="5.7109375" style="1" customWidth="1"/>
    <col min="6429" max="6433" width="3.7109375" style="1" customWidth="1"/>
    <col min="6434" max="6434" width="9.5703125" style="1" customWidth="1"/>
    <col min="6435" max="6435" width="3.85546875" style="1" customWidth="1"/>
    <col min="6436" max="6440" width="3.5703125" style="1" customWidth="1"/>
    <col min="6441" max="6441" width="9.5703125" style="1" customWidth="1"/>
    <col min="6442" max="6442" width="3.85546875" style="1" customWidth="1"/>
    <col min="6443" max="6447" width="3.5703125" style="1" customWidth="1"/>
    <col min="6448" max="6448" width="9.5703125" style="1" customWidth="1"/>
    <col min="6449" max="6449" width="3.85546875" style="1" customWidth="1"/>
    <col min="6450" max="6454" width="3.5703125" style="1" customWidth="1"/>
    <col min="6455" max="6455" width="9.5703125" style="1" customWidth="1"/>
    <col min="6456" max="6456" width="3.85546875" style="1" customWidth="1"/>
    <col min="6457" max="6461" width="3.5703125" style="1" customWidth="1"/>
    <col min="6462" max="6462" width="9.5703125" style="1" customWidth="1"/>
    <col min="6463" max="6463" width="3.85546875" style="1" customWidth="1"/>
    <col min="6464" max="6468" width="3.5703125" style="1" customWidth="1"/>
    <col min="6469" max="6469" width="9.5703125" style="1" customWidth="1"/>
    <col min="6470" max="6470" width="3.85546875" style="1" customWidth="1"/>
    <col min="6471" max="6475" width="3.5703125" style="1" customWidth="1"/>
    <col min="6476" max="6656" width="9.140625" style="1"/>
    <col min="6657" max="6657" width="6.42578125" style="1" customWidth="1"/>
    <col min="6658" max="6658" width="19.28515625" style="1" customWidth="1"/>
    <col min="6659" max="6659" width="8.28515625" style="1" customWidth="1"/>
    <col min="6660" max="6660" width="10.7109375" style="1" customWidth="1"/>
    <col min="6661" max="6661" width="14" style="1" customWidth="1"/>
    <col min="6662" max="6662" width="10" style="1" customWidth="1"/>
    <col min="6663" max="6663" width="5.7109375" style="1" customWidth="1"/>
    <col min="6664" max="6668" width="3.7109375" style="1" customWidth="1"/>
    <col min="6669" max="6669" width="10" style="1" customWidth="1"/>
    <col min="6670" max="6670" width="5.7109375" style="1" customWidth="1"/>
    <col min="6671" max="6675" width="3.7109375" style="1" customWidth="1"/>
    <col min="6676" max="6676" width="10" style="1" customWidth="1"/>
    <col min="6677" max="6677" width="5.7109375" style="1" customWidth="1"/>
    <col min="6678" max="6682" width="3.7109375" style="1" customWidth="1"/>
    <col min="6683" max="6683" width="10" style="1" customWidth="1"/>
    <col min="6684" max="6684" width="5.7109375" style="1" customWidth="1"/>
    <col min="6685" max="6689" width="3.7109375" style="1" customWidth="1"/>
    <col min="6690" max="6690" width="9.5703125" style="1" customWidth="1"/>
    <col min="6691" max="6691" width="3.85546875" style="1" customWidth="1"/>
    <col min="6692" max="6696" width="3.5703125" style="1" customWidth="1"/>
    <col min="6697" max="6697" width="9.5703125" style="1" customWidth="1"/>
    <col min="6698" max="6698" width="3.85546875" style="1" customWidth="1"/>
    <col min="6699" max="6703" width="3.5703125" style="1" customWidth="1"/>
    <col min="6704" max="6704" width="9.5703125" style="1" customWidth="1"/>
    <col min="6705" max="6705" width="3.85546875" style="1" customWidth="1"/>
    <col min="6706" max="6710" width="3.5703125" style="1" customWidth="1"/>
    <col min="6711" max="6711" width="9.5703125" style="1" customWidth="1"/>
    <col min="6712" max="6712" width="3.85546875" style="1" customWidth="1"/>
    <col min="6713" max="6717" width="3.5703125" style="1" customWidth="1"/>
    <col min="6718" max="6718" width="9.5703125" style="1" customWidth="1"/>
    <col min="6719" max="6719" width="3.85546875" style="1" customWidth="1"/>
    <col min="6720" max="6724" width="3.5703125" style="1" customWidth="1"/>
    <col min="6725" max="6725" width="9.5703125" style="1" customWidth="1"/>
    <col min="6726" max="6726" width="3.85546875" style="1" customWidth="1"/>
    <col min="6727" max="6731" width="3.5703125" style="1" customWidth="1"/>
    <col min="6732" max="6912" width="9.140625" style="1"/>
    <col min="6913" max="6913" width="6.42578125" style="1" customWidth="1"/>
    <col min="6914" max="6914" width="19.28515625" style="1" customWidth="1"/>
    <col min="6915" max="6915" width="8.28515625" style="1" customWidth="1"/>
    <col min="6916" max="6916" width="10.7109375" style="1" customWidth="1"/>
    <col min="6917" max="6917" width="14" style="1" customWidth="1"/>
    <col min="6918" max="6918" width="10" style="1" customWidth="1"/>
    <col min="6919" max="6919" width="5.7109375" style="1" customWidth="1"/>
    <col min="6920" max="6924" width="3.7109375" style="1" customWidth="1"/>
    <col min="6925" max="6925" width="10" style="1" customWidth="1"/>
    <col min="6926" max="6926" width="5.7109375" style="1" customWidth="1"/>
    <col min="6927" max="6931" width="3.7109375" style="1" customWidth="1"/>
    <col min="6932" max="6932" width="10" style="1" customWidth="1"/>
    <col min="6933" max="6933" width="5.7109375" style="1" customWidth="1"/>
    <col min="6934" max="6938" width="3.7109375" style="1" customWidth="1"/>
    <col min="6939" max="6939" width="10" style="1" customWidth="1"/>
    <col min="6940" max="6940" width="5.7109375" style="1" customWidth="1"/>
    <col min="6941" max="6945" width="3.7109375" style="1" customWidth="1"/>
    <col min="6946" max="6946" width="9.5703125" style="1" customWidth="1"/>
    <col min="6947" max="6947" width="3.85546875" style="1" customWidth="1"/>
    <col min="6948" max="6952" width="3.5703125" style="1" customWidth="1"/>
    <col min="6953" max="6953" width="9.5703125" style="1" customWidth="1"/>
    <col min="6954" max="6954" width="3.85546875" style="1" customWidth="1"/>
    <col min="6955" max="6959" width="3.5703125" style="1" customWidth="1"/>
    <col min="6960" max="6960" width="9.5703125" style="1" customWidth="1"/>
    <col min="6961" max="6961" width="3.85546875" style="1" customWidth="1"/>
    <col min="6962" max="6966" width="3.5703125" style="1" customWidth="1"/>
    <col min="6967" max="6967" width="9.5703125" style="1" customWidth="1"/>
    <col min="6968" max="6968" width="3.85546875" style="1" customWidth="1"/>
    <col min="6969" max="6973" width="3.5703125" style="1" customWidth="1"/>
    <col min="6974" max="6974" width="9.5703125" style="1" customWidth="1"/>
    <col min="6975" max="6975" width="3.85546875" style="1" customWidth="1"/>
    <col min="6976" max="6980" width="3.5703125" style="1" customWidth="1"/>
    <col min="6981" max="6981" width="9.5703125" style="1" customWidth="1"/>
    <col min="6982" max="6982" width="3.85546875" style="1" customWidth="1"/>
    <col min="6983" max="6987" width="3.5703125" style="1" customWidth="1"/>
    <col min="6988" max="7168" width="9.140625" style="1"/>
    <col min="7169" max="7169" width="6.42578125" style="1" customWidth="1"/>
    <col min="7170" max="7170" width="19.28515625" style="1" customWidth="1"/>
    <col min="7171" max="7171" width="8.28515625" style="1" customWidth="1"/>
    <col min="7172" max="7172" width="10.7109375" style="1" customWidth="1"/>
    <col min="7173" max="7173" width="14" style="1" customWidth="1"/>
    <col min="7174" max="7174" width="10" style="1" customWidth="1"/>
    <col min="7175" max="7175" width="5.7109375" style="1" customWidth="1"/>
    <col min="7176" max="7180" width="3.7109375" style="1" customWidth="1"/>
    <col min="7181" max="7181" width="10" style="1" customWidth="1"/>
    <col min="7182" max="7182" width="5.7109375" style="1" customWidth="1"/>
    <col min="7183" max="7187" width="3.7109375" style="1" customWidth="1"/>
    <col min="7188" max="7188" width="10" style="1" customWidth="1"/>
    <col min="7189" max="7189" width="5.7109375" style="1" customWidth="1"/>
    <col min="7190" max="7194" width="3.7109375" style="1" customWidth="1"/>
    <col min="7195" max="7195" width="10" style="1" customWidth="1"/>
    <col min="7196" max="7196" width="5.7109375" style="1" customWidth="1"/>
    <col min="7197" max="7201" width="3.7109375" style="1" customWidth="1"/>
    <col min="7202" max="7202" width="9.5703125" style="1" customWidth="1"/>
    <col min="7203" max="7203" width="3.85546875" style="1" customWidth="1"/>
    <col min="7204" max="7208" width="3.5703125" style="1" customWidth="1"/>
    <col min="7209" max="7209" width="9.5703125" style="1" customWidth="1"/>
    <col min="7210" max="7210" width="3.85546875" style="1" customWidth="1"/>
    <col min="7211" max="7215" width="3.5703125" style="1" customWidth="1"/>
    <col min="7216" max="7216" width="9.5703125" style="1" customWidth="1"/>
    <col min="7217" max="7217" width="3.85546875" style="1" customWidth="1"/>
    <col min="7218" max="7222" width="3.5703125" style="1" customWidth="1"/>
    <col min="7223" max="7223" width="9.5703125" style="1" customWidth="1"/>
    <col min="7224" max="7224" width="3.85546875" style="1" customWidth="1"/>
    <col min="7225" max="7229" width="3.5703125" style="1" customWidth="1"/>
    <col min="7230" max="7230" width="9.5703125" style="1" customWidth="1"/>
    <col min="7231" max="7231" width="3.85546875" style="1" customWidth="1"/>
    <col min="7232" max="7236" width="3.5703125" style="1" customWidth="1"/>
    <col min="7237" max="7237" width="9.5703125" style="1" customWidth="1"/>
    <col min="7238" max="7238" width="3.85546875" style="1" customWidth="1"/>
    <col min="7239" max="7243" width="3.5703125" style="1" customWidth="1"/>
    <col min="7244" max="7424" width="9.140625" style="1"/>
    <col min="7425" max="7425" width="6.42578125" style="1" customWidth="1"/>
    <col min="7426" max="7426" width="19.28515625" style="1" customWidth="1"/>
    <col min="7427" max="7427" width="8.28515625" style="1" customWidth="1"/>
    <col min="7428" max="7428" width="10.7109375" style="1" customWidth="1"/>
    <col min="7429" max="7429" width="14" style="1" customWidth="1"/>
    <col min="7430" max="7430" width="10" style="1" customWidth="1"/>
    <col min="7431" max="7431" width="5.7109375" style="1" customWidth="1"/>
    <col min="7432" max="7436" width="3.7109375" style="1" customWidth="1"/>
    <col min="7437" max="7437" width="10" style="1" customWidth="1"/>
    <col min="7438" max="7438" width="5.7109375" style="1" customWidth="1"/>
    <col min="7439" max="7443" width="3.7109375" style="1" customWidth="1"/>
    <col min="7444" max="7444" width="10" style="1" customWidth="1"/>
    <col min="7445" max="7445" width="5.7109375" style="1" customWidth="1"/>
    <col min="7446" max="7450" width="3.7109375" style="1" customWidth="1"/>
    <col min="7451" max="7451" width="10" style="1" customWidth="1"/>
    <col min="7452" max="7452" width="5.7109375" style="1" customWidth="1"/>
    <col min="7453" max="7457" width="3.7109375" style="1" customWidth="1"/>
    <col min="7458" max="7458" width="9.5703125" style="1" customWidth="1"/>
    <col min="7459" max="7459" width="3.85546875" style="1" customWidth="1"/>
    <col min="7460" max="7464" width="3.5703125" style="1" customWidth="1"/>
    <col min="7465" max="7465" width="9.5703125" style="1" customWidth="1"/>
    <col min="7466" max="7466" width="3.85546875" style="1" customWidth="1"/>
    <col min="7467" max="7471" width="3.5703125" style="1" customWidth="1"/>
    <col min="7472" max="7472" width="9.5703125" style="1" customWidth="1"/>
    <col min="7473" max="7473" width="3.85546875" style="1" customWidth="1"/>
    <col min="7474" max="7478" width="3.5703125" style="1" customWidth="1"/>
    <col min="7479" max="7479" width="9.5703125" style="1" customWidth="1"/>
    <col min="7480" max="7480" width="3.85546875" style="1" customWidth="1"/>
    <col min="7481" max="7485" width="3.5703125" style="1" customWidth="1"/>
    <col min="7486" max="7486" width="9.5703125" style="1" customWidth="1"/>
    <col min="7487" max="7487" width="3.85546875" style="1" customWidth="1"/>
    <col min="7488" max="7492" width="3.5703125" style="1" customWidth="1"/>
    <col min="7493" max="7493" width="9.5703125" style="1" customWidth="1"/>
    <col min="7494" max="7494" width="3.85546875" style="1" customWidth="1"/>
    <col min="7495" max="7499" width="3.5703125" style="1" customWidth="1"/>
    <col min="7500" max="7680" width="9.140625" style="1"/>
    <col min="7681" max="7681" width="6.42578125" style="1" customWidth="1"/>
    <col min="7682" max="7682" width="19.28515625" style="1" customWidth="1"/>
    <col min="7683" max="7683" width="8.28515625" style="1" customWidth="1"/>
    <col min="7684" max="7684" width="10.7109375" style="1" customWidth="1"/>
    <col min="7685" max="7685" width="14" style="1" customWidth="1"/>
    <col min="7686" max="7686" width="10" style="1" customWidth="1"/>
    <col min="7687" max="7687" width="5.7109375" style="1" customWidth="1"/>
    <col min="7688" max="7692" width="3.7109375" style="1" customWidth="1"/>
    <col min="7693" max="7693" width="10" style="1" customWidth="1"/>
    <col min="7694" max="7694" width="5.7109375" style="1" customWidth="1"/>
    <col min="7695" max="7699" width="3.7109375" style="1" customWidth="1"/>
    <col min="7700" max="7700" width="10" style="1" customWidth="1"/>
    <col min="7701" max="7701" width="5.7109375" style="1" customWidth="1"/>
    <col min="7702" max="7706" width="3.7109375" style="1" customWidth="1"/>
    <col min="7707" max="7707" width="10" style="1" customWidth="1"/>
    <col min="7708" max="7708" width="5.7109375" style="1" customWidth="1"/>
    <col min="7709" max="7713" width="3.7109375" style="1" customWidth="1"/>
    <col min="7714" max="7714" width="9.5703125" style="1" customWidth="1"/>
    <col min="7715" max="7715" width="3.85546875" style="1" customWidth="1"/>
    <col min="7716" max="7720" width="3.5703125" style="1" customWidth="1"/>
    <col min="7721" max="7721" width="9.5703125" style="1" customWidth="1"/>
    <col min="7722" max="7722" width="3.85546875" style="1" customWidth="1"/>
    <col min="7723" max="7727" width="3.5703125" style="1" customWidth="1"/>
    <col min="7728" max="7728" width="9.5703125" style="1" customWidth="1"/>
    <col min="7729" max="7729" width="3.85546875" style="1" customWidth="1"/>
    <col min="7730" max="7734" width="3.5703125" style="1" customWidth="1"/>
    <col min="7735" max="7735" width="9.5703125" style="1" customWidth="1"/>
    <col min="7736" max="7736" width="3.85546875" style="1" customWidth="1"/>
    <col min="7737" max="7741" width="3.5703125" style="1" customWidth="1"/>
    <col min="7742" max="7742" width="9.5703125" style="1" customWidth="1"/>
    <col min="7743" max="7743" width="3.85546875" style="1" customWidth="1"/>
    <col min="7744" max="7748" width="3.5703125" style="1" customWidth="1"/>
    <col min="7749" max="7749" width="9.5703125" style="1" customWidth="1"/>
    <col min="7750" max="7750" width="3.85546875" style="1" customWidth="1"/>
    <col min="7751" max="7755" width="3.5703125" style="1" customWidth="1"/>
    <col min="7756" max="7936" width="9.140625" style="1"/>
    <col min="7937" max="7937" width="6.42578125" style="1" customWidth="1"/>
    <col min="7938" max="7938" width="19.28515625" style="1" customWidth="1"/>
    <col min="7939" max="7939" width="8.28515625" style="1" customWidth="1"/>
    <col min="7940" max="7940" width="10.7109375" style="1" customWidth="1"/>
    <col min="7941" max="7941" width="14" style="1" customWidth="1"/>
    <col min="7942" max="7942" width="10" style="1" customWidth="1"/>
    <col min="7943" max="7943" width="5.7109375" style="1" customWidth="1"/>
    <col min="7944" max="7948" width="3.7109375" style="1" customWidth="1"/>
    <col min="7949" max="7949" width="10" style="1" customWidth="1"/>
    <col min="7950" max="7950" width="5.7109375" style="1" customWidth="1"/>
    <col min="7951" max="7955" width="3.7109375" style="1" customWidth="1"/>
    <col min="7956" max="7956" width="10" style="1" customWidth="1"/>
    <col min="7957" max="7957" width="5.7109375" style="1" customWidth="1"/>
    <col min="7958" max="7962" width="3.7109375" style="1" customWidth="1"/>
    <col min="7963" max="7963" width="10" style="1" customWidth="1"/>
    <col min="7964" max="7964" width="5.7109375" style="1" customWidth="1"/>
    <col min="7965" max="7969" width="3.7109375" style="1" customWidth="1"/>
    <col min="7970" max="7970" width="9.5703125" style="1" customWidth="1"/>
    <col min="7971" max="7971" width="3.85546875" style="1" customWidth="1"/>
    <col min="7972" max="7976" width="3.5703125" style="1" customWidth="1"/>
    <col min="7977" max="7977" width="9.5703125" style="1" customWidth="1"/>
    <col min="7978" max="7978" width="3.85546875" style="1" customWidth="1"/>
    <col min="7979" max="7983" width="3.5703125" style="1" customWidth="1"/>
    <col min="7984" max="7984" width="9.5703125" style="1" customWidth="1"/>
    <col min="7985" max="7985" width="3.85546875" style="1" customWidth="1"/>
    <col min="7986" max="7990" width="3.5703125" style="1" customWidth="1"/>
    <col min="7991" max="7991" width="9.5703125" style="1" customWidth="1"/>
    <col min="7992" max="7992" width="3.85546875" style="1" customWidth="1"/>
    <col min="7993" max="7997" width="3.5703125" style="1" customWidth="1"/>
    <col min="7998" max="7998" width="9.5703125" style="1" customWidth="1"/>
    <col min="7999" max="7999" width="3.85546875" style="1" customWidth="1"/>
    <col min="8000" max="8004" width="3.5703125" style="1" customWidth="1"/>
    <col min="8005" max="8005" width="9.5703125" style="1" customWidth="1"/>
    <col min="8006" max="8006" width="3.85546875" style="1" customWidth="1"/>
    <col min="8007" max="8011" width="3.5703125" style="1" customWidth="1"/>
    <col min="8012" max="8192" width="9.140625" style="1"/>
    <col min="8193" max="8193" width="6.42578125" style="1" customWidth="1"/>
    <col min="8194" max="8194" width="19.28515625" style="1" customWidth="1"/>
    <col min="8195" max="8195" width="8.28515625" style="1" customWidth="1"/>
    <col min="8196" max="8196" width="10.7109375" style="1" customWidth="1"/>
    <col min="8197" max="8197" width="14" style="1" customWidth="1"/>
    <col min="8198" max="8198" width="10" style="1" customWidth="1"/>
    <col min="8199" max="8199" width="5.7109375" style="1" customWidth="1"/>
    <col min="8200" max="8204" width="3.7109375" style="1" customWidth="1"/>
    <col min="8205" max="8205" width="10" style="1" customWidth="1"/>
    <col min="8206" max="8206" width="5.7109375" style="1" customWidth="1"/>
    <col min="8207" max="8211" width="3.7109375" style="1" customWidth="1"/>
    <col min="8212" max="8212" width="10" style="1" customWidth="1"/>
    <col min="8213" max="8213" width="5.7109375" style="1" customWidth="1"/>
    <col min="8214" max="8218" width="3.7109375" style="1" customWidth="1"/>
    <col min="8219" max="8219" width="10" style="1" customWidth="1"/>
    <col min="8220" max="8220" width="5.7109375" style="1" customWidth="1"/>
    <col min="8221" max="8225" width="3.7109375" style="1" customWidth="1"/>
    <col min="8226" max="8226" width="9.5703125" style="1" customWidth="1"/>
    <col min="8227" max="8227" width="3.85546875" style="1" customWidth="1"/>
    <col min="8228" max="8232" width="3.5703125" style="1" customWidth="1"/>
    <col min="8233" max="8233" width="9.5703125" style="1" customWidth="1"/>
    <col min="8234" max="8234" width="3.85546875" style="1" customWidth="1"/>
    <col min="8235" max="8239" width="3.5703125" style="1" customWidth="1"/>
    <col min="8240" max="8240" width="9.5703125" style="1" customWidth="1"/>
    <col min="8241" max="8241" width="3.85546875" style="1" customWidth="1"/>
    <col min="8242" max="8246" width="3.5703125" style="1" customWidth="1"/>
    <col min="8247" max="8247" width="9.5703125" style="1" customWidth="1"/>
    <col min="8248" max="8248" width="3.85546875" style="1" customWidth="1"/>
    <col min="8249" max="8253" width="3.5703125" style="1" customWidth="1"/>
    <col min="8254" max="8254" width="9.5703125" style="1" customWidth="1"/>
    <col min="8255" max="8255" width="3.85546875" style="1" customWidth="1"/>
    <col min="8256" max="8260" width="3.5703125" style="1" customWidth="1"/>
    <col min="8261" max="8261" width="9.5703125" style="1" customWidth="1"/>
    <col min="8262" max="8262" width="3.85546875" style="1" customWidth="1"/>
    <col min="8263" max="8267" width="3.5703125" style="1" customWidth="1"/>
    <col min="8268" max="8448" width="9.140625" style="1"/>
    <col min="8449" max="8449" width="6.42578125" style="1" customWidth="1"/>
    <col min="8450" max="8450" width="19.28515625" style="1" customWidth="1"/>
    <col min="8451" max="8451" width="8.28515625" style="1" customWidth="1"/>
    <col min="8452" max="8452" width="10.7109375" style="1" customWidth="1"/>
    <col min="8453" max="8453" width="14" style="1" customWidth="1"/>
    <col min="8454" max="8454" width="10" style="1" customWidth="1"/>
    <col min="8455" max="8455" width="5.7109375" style="1" customWidth="1"/>
    <col min="8456" max="8460" width="3.7109375" style="1" customWidth="1"/>
    <col min="8461" max="8461" width="10" style="1" customWidth="1"/>
    <col min="8462" max="8462" width="5.7109375" style="1" customWidth="1"/>
    <col min="8463" max="8467" width="3.7109375" style="1" customWidth="1"/>
    <col min="8468" max="8468" width="10" style="1" customWidth="1"/>
    <col min="8469" max="8469" width="5.7109375" style="1" customWidth="1"/>
    <col min="8470" max="8474" width="3.7109375" style="1" customWidth="1"/>
    <col min="8475" max="8475" width="10" style="1" customWidth="1"/>
    <col min="8476" max="8476" width="5.7109375" style="1" customWidth="1"/>
    <col min="8477" max="8481" width="3.7109375" style="1" customWidth="1"/>
    <col min="8482" max="8482" width="9.5703125" style="1" customWidth="1"/>
    <col min="8483" max="8483" width="3.85546875" style="1" customWidth="1"/>
    <col min="8484" max="8488" width="3.5703125" style="1" customWidth="1"/>
    <col min="8489" max="8489" width="9.5703125" style="1" customWidth="1"/>
    <col min="8490" max="8490" width="3.85546875" style="1" customWidth="1"/>
    <col min="8491" max="8495" width="3.5703125" style="1" customWidth="1"/>
    <col min="8496" max="8496" width="9.5703125" style="1" customWidth="1"/>
    <col min="8497" max="8497" width="3.85546875" style="1" customWidth="1"/>
    <col min="8498" max="8502" width="3.5703125" style="1" customWidth="1"/>
    <col min="8503" max="8503" width="9.5703125" style="1" customWidth="1"/>
    <col min="8504" max="8504" width="3.85546875" style="1" customWidth="1"/>
    <col min="8505" max="8509" width="3.5703125" style="1" customWidth="1"/>
    <col min="8510" max="8510" width="9.5703125" style="1" customWidth="1"/>
    <col min="8511" max="8511" width="3.85546875" style="1" customWidth="1"/>
    <col min="8512" max="8516" width="3.5703125" style="1" customWidth="1"/>
    <col min="8517" max="8517" width="9.5703125" style="1" customWidth="1"/>
    <col min="8518" max="8518" width="3.85546875" style="1" customWidth="1"/>
    <col min="8519" max="8523" width="3.5703125" style="1" customWidth="1"/>
    <col min="8524" max="8704" width="9.140625" style="1"/>
    <col min="8705" max="8705" width="6.42578125" style="1" customWidth="1"/>
    <col min="8706" max="8706" width="19.28515625" style="1" customWidth="1"/>
    <col min="8707" max="8707" width="8.28515625" style="1" customWidth="1"/>
    <col min="8708" max="8708" width="10.7109375" style="1" customWidth="1"/>
    <col min="8709" max="8709" width="14" style="1" customWidth="1"/>
    <col min="8710" max="8710" width="10" style="1" customWidth="1"/>
    <col min="8711" max="8711" width="5.7109375" style="1" customWidth="1"/>
    <col min="8712" max="8716" width="3.7109375" style="1" customWidth="1"/>
    <col min="8717" max="8717" width="10" style="1" customWidth="1"/>
    <col min="8718" max="8718" width="5.7109375" style="1" customWidth="1"/>
    <col min="8719" max="8723" width="3.7109375" style="1" customWidth="1"/>
    <col min="8724" max="8724" width="10" style="1" customWidth="1"/>
    <col min="8725" max="8725" width="5.7109375" style="1" customWidth="1"/>
    <col min="8726" max="8730" width="3.7109375" style="1" customWidth="1"/>
    <col min="8731" max="8731" width="10" style="1" customWidth="1"/>
    <col min="8732" max="8732" width="5.7109375" style="1" customWidth="1"/>
    <col min="8733" max="8737" width="3.7109375" style="1" customWidth="1"/>
    <col min="8738" max="8738" width="9.5703125" style="1" customWidth="1"/>
    <col min="8739" max="8739" width="3.85546875" style="1" customWidth="1"/>
    <col min="8740" max="8744" width="3.5703125" style="1" customWidth="1"/>
    <col min="8745" max="8745" width="9.5703125" style="1" customWidth="1"/>
    <col min="8746" max="8746" width="3.85546875" style="1" customWidth="1"/>
    <col min="8747" max="8751" width="3.5703125" style="1" customWidth="1"/>
    <col min="8752" max="8752" width="9.5703125" style="1" customWidth="1"/>
    <col min="8753" max="8753" width="3.85546875" style="1" customWidth="1"/>
    <col min="8754" max="8758" width="3.5703125" style="1" customWidth="1"/>
    <col min="8759" max="8759" width="9.5703125" style="1" customWidth="1"/>
    <col min="8760" max="8760" width="3.85546875" style="1" customWidth="1"/>
    <col min="8761" max="8765" width="3.5703125" style="1" customWidth="1"/>
    <col min="8766" max="8766" width="9.5703125" style="1" customWidth="1"/>
    <col min="8767" max="8767" width="3.85546875" style="1" customWidth="1"/>
    <col min="8768" max="8772" width="3.5703125" style="1" customWidth="1"/>
    <col min="8773" max="8773" width="9.5703125" style="1" customWidth="1"/>
    <col min="8774" max="8774" width="3.85546875" style="1" customWidth="1"/>
    <col min="8775" max="8779" width="3.5703125" style="1" customWidth="1"/>
    <col min="8780" max="8960" width="9.140625" style="1"/>
    <col min="8961" max="8961" width="6.42578125" style="1" customWidth="1"/>
    <col min="8962" max="8962" width="19.28515625" style="1" customWidth="1"/>
    <col min="8963" max="8963" width="8.28515625" style="1" customWidth="1"/>
    <col min="8964" max="8964" width="10.7109375" style="1" customWidth="1"/>
    <col min="8965" max="8965" width="14" style="1" customWidth="1"/>
    <col min="8966" max="8966" width="10" style="1" customWidth="1"/>
    <col min="8967" max="8967" width="5.7109375" style="1" customWidth="1"/>
    <col min="8968" max="8972" width="3.7109375" style="1" customWidth="1"/>
    <col min="8973" max="8973" width="10" style="1" customWidth="1"/>
    <col min="8974" max="8974" width="5.7109375" style="1" customWidth="1"/>
    <col min="8975" max="8979" width="3.7109375" style="1" customWidth="1"/>
    <col min="8980" max="8980" width="10" style="1" customWidth="1"/>
    <col min="8981" max="8981" width="5.7109375" style="1" customWidth="1"/>
    <col min="8982" max="8986" width="3.7109375" style="1" customWidth="1"/>
    <col min="8987" max="8987" width="10" style="1" customWidth="1"/>
    <col min="8988" max="8988" width="5.7109375" style="1" customWidth="1"/>
    <col min="8989" max="8993" width="3.7109375" style="1" customWidth="1"/>
    <col min="8994" max="8994" width="9.5703125" style="1" customWidth="1"/>
    <col min="8995" max="8995" width="3.85546875" style="1" customWidth="1"/>
    <col min="8996" max="9000" width="3.5703125" style="1" customWidth="1"/>
    <col min="9001" max="9001" width="9.5703125" style="1" customWidth="1"/>
    <col min="9002" max="9002" width="3.85546875" style="1" customWidth="1"/>
    <col min="9003" max="9007" width="3.5703125" style="1" customWidth="1"/>
    <col min="9008" max="9008" width="9.5703125" style="1" customWidth="1"/>
    <col min="9009" max="9009" width="3.85546875" style="1" customWidth="1"/>
    <col min="9010" max="9014" width="3.5703125" style="1" customWidth="1"/>
    <col min="9015" max="9015" width="9.5703125" style="1" customWidth="1"/>
    <col min="9016" max="9016" width="3.85546875" style="1" customWidth="1"/>
    <col min="9017" max="9021" width="3.5703125" style="1" customWidth="1"/>
    <col min="9022" max="9022" width="9.5703125" style="1" customWidth="1"/>
    <col min="9023" max="9023" width="3.85546875" style="1" customWidth="1"/>
    <col min="9024" max="9028" width="3.5703125" style="1" customWidth="1"/>
    <col min="9029" max="9029" width="9.5703125" style="1" customWidth="1"/>
    <col min="9030" max="9030" width="3.85546875" style="1" customWidth="1"/>
    <col min="9031" max="9035" width="3.5703125" style="1" customWidth="1"/>
    <col min="9036" max="9216" width="9.140625" style="1"/>
    <col min="9217" max="9217" width="6.42578125" style="1" customWidth="1"/>
    <col min="9218" max="9218" width="19.28515625" style="1" customWidth="1"/>
    <col min="9219" max="9219" width="8.28515625" style="1" customWidth="1"/>
    <col min="9220" max="9220" width="10.7109375" style="1" customWidth="1"/>
    <col min="9221" max="9221" width="14" style="1" customWidth="1"/>
    <col min="9222" max="9222" width="10" style="1" customWidth="1"/>
    <col min="9223" max="9223" width="5.7109375" style="1" customWidth="1"/>
    <col min="9224" max="9228" width="3.7109375" style="1" customWidth="1"/>
    <col min="9229" max="9229" width="10" style="1" customWidth="1"/>
    <col min="9230" max="9230" width="5.7109375" style="1" customWidth="1"/>
    <col min="9231" max="9235" width="3.7109375" style="1" customWidth="1"/>
    <col min="9236" max="9236" width="10" style="1" customWidth="1"/>
    <col min="9237" max="9237" width="5.7109375" style="1" customWidth="1"/>
    <col min="9238" max="9242" width="3.7109375" style="1" customWidth="1"/>
    <col min="9243" max="9243" width="10" style="1" customWidth="1"/>
    <col min="9244" max="9244" width="5.7109375" style="1" customWidth="1"/>
    <col min="9245" max="9249" width="3.7109375" style="1" customWidth="1"/>
    <col min="9250" max="9250" width="9.5703125" style="1" customWidth="1"/>
    <col min="9251" max="9251" width="3.85546875" style="1" customWidth="1"/>
    <col min="9252" max="9256" width="3.5703125" style="1" customWidth="1"/>
    <col min="9257" max="9257" width="9.5703125" style="1" customWidth="1"/>
    <col min="9258" max="9258" width="3.85546875" style="1" customWidth="1"/>
    <col min="9259" max="9263" width="3.5703125" style="1" customWidth="1"/>
    <col min="9264" max="9264" width="9.5703125" style="1" customWidth="1"/>
    <col min="9265" max="9265" width="3.85546875" style="1" customWidth="1"/>
    <col min="9266" max="9270" width="3.5703125" style="1" customWidth="1"/>
    <col min="9271" max="9271" width="9.5703125" style="1" customWidth="1"/>
    <col min="9272" max="9272" width="3.85546875" style="1" customWidth="1"/>
    <col min="9273" max="9277" width="3.5703125" style="1" customWidth="1"/>
    <col min="9278" max="9278" width="9.5703125" style="1" customWidth="1"/>
    <col min="9279" max="9279" width="3.85546875" style="1" customWidth="1"/>
    <col min="9280" max="9284" width="3.5703125" style="1" customWidth="1"/>
    <col min="9285" max="9285" width="9.5703125" style="1" customWidth="1"/>
    <col min="9286" max="9286" width="3.85546875" style="1" customWidth="1"/>
    <col min="9287" max="9291" width="3.5703125" style="1" customWidth="1"/>
    <col min="9292" max="9472" width="9.140625" style="1"/>
    <col min="9473" max="9473" width="6.42578125" style="1" customWidth="1"/>
    <col min="9474" max="9474" width="19.28515625" style="1" customWidth="1"/>
    <col min="9475" max="9475" width="8.28515625" style="1" customWidth="1"/>
    <col min="9476" max="9476" width="10.7109375" style="1" customWidth="1"/>
    <col min="9477" max="9477" width="14" style="1" customWidth="1"/>
    <col min="9478" max="9478" width="10" style="1" customWidth="1"/>
    <col min="9479" max="9479" width="5.7109375" style="1" customWidth="1"/>
    <col min="9480" max="9484" width="3.7109375" style="1" customWidth="1"/>
    <col min="9485" max="9485" width="10" style="1" customWidth="1"/>
    <col min="9486" max="9486" width="5.7109375" style="1" customWidth="1"/>
    <col min="9487" max="9491" width="3.7109375" style="1" customWidth="1"/>
    <col min="9492" max="9492" width="10" style="1" customWidth="1"/>
    <col min="9493" max="9493" width="5.7109375" style="1" customWidth="1"/>
    <col min="9494" max="9498" width="3.7109375" style="1" customWidth="1"/>
    <col min="9499" max="9499" width="10" style="1" customWidth="1"/>
    <col min="9500" max="9500" width="5.7109375" style="1" customWidth="1"/>
    <col min="9501" max="9505" width="3.7109375" style="1" customWidth="1"/>
    <col min="9506" max="9506" width="9.5703125" style="1" customWidth="1"/>
    <col min="9507" max="9507" width="3.85546875" style="1" customWidth="1"/>
    <col min="9508" max="9512" width="3.5703125" style="1" customWidth="1"/>
    <col min="9513" max="9513" width="9.5703125" style="1" customWidth="1"/>
    <col min="9514" max="9514" width="3.85546875" style="1" customWidth="1"/>
    <col min="9515" max="9519" width="3.5703125" style="1" customWidth="1"/>
    <col min="9520" max="9520" width="9.5703125" style="1" customWidth="1"/>
    <col min="9521" max="9521" width="3.85546875" style="1" customWidth="1"/>
    <col min="9522" max="9526" width="3.5703125" style="1" customWidth="1"/>
    <col min="9527" max="9527" width="9.5703125" style="1" customWidth="1"/>
    <col min="9528" max="9528" width="3.85546875" style="1" customWidth="1"/>
    <col min="9529" max="9533" width="3.5703125" style="1" customWidth="1"/>
    <col min="9534" max="9534" width="9.5703125" style="1" customWidth="1"/>
    <col min="9535" max="9535" width="3.85546875" style="1" customWidth="1"/>
    <col min="9536" max="9540" width="3.5703125" style="1" customWidth="1"/>
    <col min="9541" max="9541" width="9.5703125" style="1" customWidth="1"/>
    <col min="9542" max="9542" width="3.85546875" style="1" customWidth="1"/>
    <col min="9543" max="9547" width="3.5703125" style="1" customWidth="1"/>
    <col min="9548" max="9728" width="9.140625" style="1"/>
    <col min="9729" max="9729" width="6.42578125" style="1" customWidth="1"/>
    <col min="9730" max="9730" width="19.28515625" style="1" customWidth="1"/>
    <col min="9731" max="9731" width="8.28515625" style="1" customWidth="1"/>
    <col min="9732" max="9732" width="10.7109375" style="1" customWidth="1"/>
    <col min="9733" max="9733" width="14" style="1" customWidth="1"/>
    <col min="9734" max="9734" width="10" style="1" customWidth="1"/>
    <col min="9735" max="9735" width="5.7109375" style="1" customWidth="1"/>
    <col min="9736" max="9740" width="3.7109375" style="1" customWidth="1"/>
    <col min="9741" max="9741" width="10" style="1" customWidth="1"/>
    <col min="9742" max="9742" width="5.7109375" style="1" customWidth="1"/>
    <col min="9743" max="9747" width="3.7109375" style="1" customWidth="1"/>
    <col min="9748" max="9748" width="10" style="1" customWidth="1"/>
    <col min="9749" max="9749" width="5.7109375" style="1" customWidth="1"/>
    <col min="9750" max="9754" width="3.7109375" style="1" customWidth="1"/>
    <col min="9755" max="9755" width="10" style="1" customWidth="1"/>
    <col min="9756" max="9756" width="5.7109375" style="1" customWidth="1"/>
    <col min="9757" max="9761" width="3.7109375" style="1" customWidth="1"/>
    <col min="9762" max="9762" width="9.5703125" style="1" customWidth="1"/>
    <col min="9763" max="9763" width="3.85546875" style="1" customWidth="1"/>
    <col min="9764" max="9768" width="3.5703125" style="1" customWidth="1"/>
    <col min="9769" max="9769" width="9.5703125" style="1" customWidth="1"/>
    <col min="9770" max="9770" width="3.85546875" style="1" customWidth="1"/>
    <col min="9771" max="9775" width="3.5703125" style="1" customWidth="1"/>
    <col min="9776" max="9776" width="9.5703125" style="1" customWidth="1"/>
    <col min="9777" max="9777" width="3.85546875" style="1" customWidth="1"/>
    <col min="9778" max="9782" width="3.5703125" style="1" customWidth="1"/>
    <col min="9783" max="9783" width="9.5703125" style="1" customWidth="1"/>
    <col min="9784" max="9784" width="3.85546875" style="1" customWidth="1"/>
    <col min="9785" max="9789" width="3.5703125" style="1" customWidth="1"/>
    <col min="9790" max="9790" width="9.5703125" style="1" customWidth="1"/>
    <col min="9791" max="9791" width="3.85546875" style="1" customWidth="1"/>
    <col min="9792" max="9796" width="3.5703125" style="1" customWidth="1"/>
    <col min="9797" max="9797" width="9.5703125" style="1" customWidth="1"/>
    <col min="9798" max="9798" width="3.85546875" style="1" customWidth="1"/>
    <col min="9799" max="9803" width="3.5703125" style="1" customWidth="1"/>
    <col min="9804" max="9984" width="9.140625" style="1"/>
    <col min="9985" max="9985" width="6.42578125" style="1" customWidth="1"/>
    <col min="9986" max="9986" width="19.28515625" style="1" customWidth="1"/>
    <col min="9987" max="9987" width="8.28515625" style="1" customWidth="1"/>
    <col min="9988" max="9988" width="10.7109375" style="1" customWidth="1"/>
    <col min="9989" max="9989" width="14" style="1" customWidth="1"/>
    <col min="9990" max="9990" width="10" style="1" customWidth="1"/>
    <col min="9991" max="9991" width="5.7109375" style="1" customWidth="1"/>
    <col min="9992" max="9996" width="3.7109375" style="1" customWidth="1"/>
    <col min="9997" max="9997" width="10" style="1" customWidth="1"/>
    <col min="9998" max="9998" width="5.7109375" style="1" customWidth="1"/>
    <col min="9999" max="10003" width="3.7109375" style="1" customWidth="1"/>
    <col min="10004" max="10004" width="10" style="1" customWidth="1"/>
    <col min="10005" max="10005" width="5.7109375" style="1" customWidth="1"/>
    <col min="10006" max="10010" width="3.7109375" style="1" customWidth="1"/>
    <col min="10011" max="10011" width="10" style="1" customWidth="1"/>
    <col min="10012" max="10012" width="5.7109375" style="1" customWidth="1"/>
    <col min="10013" max="10017" width="3.7109375" style="1" customWidth="1"/>
    <col min="10018" max="10018" width="9.5703125" style="1" customWidth="1"/>
    <col min="10019" max="10019" width="3.85546875" style="1" customWidth="1"/>
    <col min="10020" max="10024" width="3.5703125" style="1" customWidth="1"/>
    <col min="10025" max="10025" width="9.5703125" style="1" customWidth="1"/>
    <col min="10026" max="10026" width="3.85546875" style="1" customWidth="1"/>
    <col min="10027" max="10031" width="3.5703125" style="1" customWidth="1"/>
    <col min="10032" max="10032" width="9.5703125" style="1" customWidth="1"/>
    <col min="10033" max="10033" width="3.85546875" style="1" customWidth="1"/>
    <col min="10034" max="10038" width="3.5703125" style="1" customWidth="1"/>
    <col min="10039" max="10039" width="9.5703125" style="1" customWidth="1"/>
    <col min="10040" max="10040" width="3.85546875" style="1" customWidth="1"/>
    <col min="10041" max="10045" width="3.5703125" style="1" customWidth="1"/>
    <col min="10046" max="10046" width="9.5703125" style="1" customWidth="1"/>
    <col min="10047" max="10047" width="3.85546875" style="1" customWidth="1"/>
    <col min="10048" max="10052" width="3.5703125" style="1" customWidth="1"/>
    <col min="10053" max="10053" width="9.5703125" style="1" customWidth="1"/>
    <col min="10054" max="10054" width="3.85546875" style="1" customWidth="1"/>
    <col min="10055" max="10059" width="3.5703125" style="1" customWidth="1"/>
    <col min="10060" max="10240" width="9.140625" style="1"/>
    <col min="10241" max="10241" width="6.42578125" style="1" customWidth="1"/>
    <col min="10242" max="10242" width="19.28515625" style="1" customWidth="1"/>
    <col min="10243" max="10243" width="8.28515625" style="1" customWidth="1"/>
    <col min="10244" max="10244" width="10.7109375" style="1" customWidth="1"/>
    <col min="10245" max="10245" width="14" style="1" customWidth="1"/>
    <col min="10246" max="10246" width="10" style="1" customWidth="1"/>
    <col min="10247" max="10247" width="5.7109375" style="1" customWidth="1"/>
    <col min="10248" max="10252" width="3.7109375" style="1" customWidth="1"/>
    <col min="10253" max="10253" width="10" style="1" customWidth="1"/>
    <col min="10254" max="10254" width="5.7109375" style="1" customWidth="1"/>
    <col min="10255" max="10259" width="3.7109375" style="1" customWidth="1"/>
    <col min="10260" max="10260" width="10" style="1" customWidth="1"/>
    <col min="10261" max="10261" width="5.7109375" style="1" customWidth="1"/>
    <col min="10262" max="10266" width="3.7109375" style="1" customWidth="1"/>
    <col min="10267" max="10267" width="10" style="1" customWidth="1"/>
    <col min="10268" max="10268" width="5.7109375" style="1" customWidth="1"/>
    <col min="10269" max="10273" width="3.7109375" style="1" customWidth="1"/>
    <col min="10274" max="10274" width="9.5703125" style="1" customWidth="1"/>
    <col min="10275" max="10275" width="3.85546875" style="1" customWidth="1"/>
    <col min="10276" max="10280" width="3.5703125" style="1" customWidth="1"/>
    <col min="10281" max="10281" width="9.5703125" style="1" customWidth="1"/>
    <col min="10282" max="10282" width="3.85546875" style="1" customWidth="1"/>
    <col min="10283" max="10287" width="3.5703125" style="1" customWidth="1"/>
    <col min="10288" max="10288" width="9.5703125" style="1" customWidth="1"/>
    <col min="10289" max="10289" width="3.85546875" style="1" customWidth="1"/>
    <col min="10290" max="10294" width="3.5703125" style="1" customWidth="1"/>
    <col min="10295" max="10295" width="9.5703125" style="1" customWidth="1"/>
    <col min="10296" max="10296" width="3.85546875" style="1" customWidth="1"/>
    <col min="10297" max="10301" width="3.5703125" style="1" customWidth="1"/>
    <col min="10302" max="10302" width="9.5703125" style="1" customWidth="1"/>
    <col min="10303" max="10303" width="3.85546875" style="1" customWidth="1"/>
    <col min="10304" max="10308" width="3.5703125" style="1" customWidth="1"/>
    <col min="10309" max="10309" width="9.5703125" style="1" customWidth="1"/>
    <col min="10310" max="10310" width="3.85546875" style="1" customWidth="1"/>
    <col min="10311" max="10315" width="3.5703125" style="1" customWidth="1"/>
    <col min="10316" max="10496" width="9.140625" style="1"/>
    <col min="10497" max="10497" width="6.42578125" style="1" customWidth="1"/>
    <col min="10498" max="10498" width="19.28515625" style="1" customWidth="1"/>
    <col min="10499" max="10499" width="8.28515625" style="1" customWidth="1"/>
    <col min="10500" max="10500" width="10.7109375" style="1" customWidth="1"/>
    <col min="10501" max="10501" width="14" style="1" customWidth="1"/>
    <col min="10502" max="10502" width="10" style="1" customWidth="1"/>
    <col min="10503" max="10503" width="5.7109375" style="1" customWidth="1"/>
    <col min="10504" max="10508" width="3.7109375" style="1" customWidth="1"/>
    <col min="10509" max="10509" width="10" style="1" customWidth="1"/>
    <col min="10510" max="10510" width="5.7109375" style="1" customWidth="1"/>
    <col min="10511" max="10515" width="3.7109375" style="1" customWidth="1"/>
    <col min="10516" max="10516" width="10" style="1" customWidth="1"/>
    <col min="10517" max="10517" width="5.7109375" style="1" customWidth="1"/>
    <col min="10518" max="10522" width="3.7109375" style="1" customWidth="1"/>
    <col min="10523" max="10523" width="10" style="1" customWidth="1"/>
    <col min="10524" max="10524" width="5.7109375" style="1" customWidth="1"/>
    <col min="10525" max="10529" width="3.7109375" style="1" customWidth="1"/>
    <col min="10530" max="10530" width="9.5703125" style="1" customWidth="1"/>
    <col min="10531" max="10531" width="3.85546875" style="1" customWidth="1"/>
    <col min="10532" max="10536" width="3.5703125" style="1" customWidth="1"/>
    <col min="10537" max="10537" width="9.5703125" style="1" customWidth="1"/>
    <col min="10538" max="10538" width="3.85546875" style="1" customWidth="1"/>
    <col min="10539" max="10543" width="3.5703125" style="1" customWidth="1"/>
    <col min="10544" max="10544" width="9.5703125" style="1" customWidth="1"/>
    <col min="10545" max="10545" width="3.85546875" style="1" customWidth="1"/>
    <col min="10546" max="10550" width="3.5703125" style="1" customWidth="1"/>
    <col min="10551" max="10551" width="9.5703125" style="1" customWidth="1"/>
    <col min="10552" max="10552" width="3.85546875" style="1" customWidth="1"/>
    <col min="10553" max="10557" width="3.5703125" style="1" customWidth="1"/>
    <col min="10558" max="10558" width="9.5703125" style="1" customWidth="1"/>
    <col min="10559" max="10559" width="3.85546875" style="1" customWidth="1"/>
    <col min="10560" max="10564" width="3.5703125" style="1" customWidth="1"/>
    <col min="10565" max="10565" width="9.5703125" style="1" customWidth="1"/>
    <col min="10566" max="10566" width="3.85546875" style="1" customWidth="1"/>
    <col min="10567" max="10571" width="3.5703125" style="1" customWidth="1"/>
    <col min="10572" max="10752" width="9.140625" style="1"/>
    <col min="10753" max="10753" width="6.42578125" style="1" customWidth="1"/>
    <col min="10754" max="10754" width="19.28515625" style="1" customWidth="1"/>
    <col min="10755" max="10755" width="8.28515625" style="1" customWidth="1"/>
    <col min="10756" max="10756" width="10.7109375" style="1" customWidth="1"/>
    <col min="10757" max="10757" width="14" style="1" customWidth="1"/>
    <col min="10758" max="10758" width="10" style="1" customWidth="1"/>
    <col min="10759" max="10759" width="5.7109375" style="1" customWidth="1"/>
    <col min="10760" max="10764" width="3.7109375" style="1" customWidth="1"/>
    <col min="10765" max="10765" width="10" style="1" customWidth="1"/>
    <col min="10766" max="10766" width="5.7109375" style="1" customWidth="1"/>
    <col min="10767" max="10771" width="3.7109375" style="1" customWidth="1"/>
    <col min="10772" max="10772" width="10" style="1" customWidth="1"/>
    <col min="10773" max="10773" width="5.7109375" style="1" customWidth="1"/>
    <col min="10774" max="10778" width="3.7109375" style="1" customWidth="1"/>
    <col min="10779" max="10779" width="10" style="1" customWidth="1"/>
    <col min="10780" max="10780" width="5.7109375" style="1" customWidth="1"/>
    <col min="10781" max="10785" width="3.7109375" style="1" customWidth="1"/>
    <col min="10786" max="10786" width="9.5703125" style="1" customWidth="1"/>
    <col min="10787" max="10787" width="3.85546875" style="1" customWidth="1"/>
    <col min="10788" max="10792" width="3.5703125" style="1" customWidth="1"/>
    <col min="10793" max="10793" width="9.5703125" style="1" customWidth="1"/>
    <col min="10794" max="10794" width="3.85546875" style="1" customWidth="1"/>
    <col min="10795" max="10799" width="3.5703125" style="1" customWidth="1"/>
    <col min="10800" max="10800" width="9.5703125" style="1" customWidth="1"/>
    <col min="10801" max="10801" width="3.85546875" style="1" customWidth="1"/>
    <col min="10802" max="10806" width="3.5703125" style="1" customWidth="1"/>
    <col min="10807" max="10807" width="9.5703125" style="1" customWidth="1"/>
    <col min="10808" max="10808" width="3.85546875" style="1" customWidth="1"/>
    <col min="10809" max="10813" width="3.5703125" style="1" customWidth="1"/>
    <col min="10814" max="10814" width="9.5703125" style="1" customWidth="1"/>
    <col min="10815" max="10815" width="3.85546875" style="1" customWidth="1"/>
    <col min="10816" max="10820" width="3.5703125" style="1" customWidth="1"/>
    <col min="10821" max="10821" width="9.5703125" style="1" customWidth="1"/>
    <col min="10822" max="10822" width="3.85546875" style="1" customWidth="1"/>
    <col min="10823" max="10827" width="3.5703125" style="1" customWidth="1"/>
    <col min="10828" max="11008" width="9.140625" style="1"/>
    <col min="11009" max="11009" width="6.42578125" style="1" customWidth="1"/>
    <col min="11010" max="11010" width="19.28515625" style="1" customWidth="1"/>
    <col min="11011" max="11011" width="8.28515625" style="1" customWidth="1"/>
    <col min="11012" max="11012" width="10.7109375" style="1" customWidth="1"/>
    <col min="11013" max="11013" width="14" style="1" customWidth="1"/>
    <col min="11014" max="11014" width="10" style="1" customWidth="1"/>
    <col min="11015" max="11015" width="5.7109375" style="1" customWidth="1"/>
    <col min="11016" max="11020" width="3.7109375" style="1" customWidth="1"/>
    <col min="11021" max="11021" width="10" style="1" customWidth="1"/>
    <col min="11022" max="11022" width="5.7109375" style="1" customWidth="1"/>
    <col min="11023" max="11027" width="3.7109375" style="1" customWidth="1"/>
    <col min="11028" max="11028" width="10" style="1" customWidth="1"/>
    <col min="11029" max="11029" width="5.7109375" style="1" customWidth="1"/>
    <col min="11030" max="11034" width="3.7109375" style="1" customWidth="1"/>
    <col min="11035" max="11035" width="10" style="1" customWidth="1"/>
    <col min="11036" max="11036" width="5.7109375" style="1" customWidth="1"/>
    <col min="11037" max="11041" width="3.7109375" style="1" customWidth="1"/>
    <col min="11042" max="11042" width="9.5703125" style="1" customWidth="1"/>
    <col min="11043" max="11043" width="3.85546875" style="1" customWidth="1"/>
    <col min="11044" max="11048" width="3.5703125" style="1" customWidth="1"/>
    <col min="11049" max="11049" width="9.5703125" style="1" customWidth="1"/>
    <col min="11050" max="11050" width="3.85546875" style="1" customWidth="1"/>
    <col min="11051" max="11055" width="3.5703125" style="1" customWidth="1"/>
    <col min="11056" max="11056" width="9.5703125" style="1" customWidth="1"/>
    <col min="11057" max="11057" width="3.85546875" style="1" customWidth="1"/>
    <col min="11058" max="11062" width="3.5703125" style="1" customWidth="1"/>
    <col min="11063" max="11063" width="9.5703125" style="1" customWidth="1"/>
    <col min="11064" max="11064" width="3.85546875" style="1" customWidth="1"/>
    <col min="11065" max="11069" width="3.5703125" style="1" customWidth="1"/>
    <col min="11070" max="11070" width="9.5703125" style="1" customWidth="1"/>
    <col min="11071" max="11071" width="3.85546875" style="1" customWidth="1"/>
    <col min="11072" max="11076" width="3.5703125" style="1" customWidth="1"/>
    <col min="11077" max="11077" width="9.5703125" style="1" customWidth="1"/>
    <col min="11078" max="11078" width="3.85546875" style="1" customWidth="1"/>
    <col min="11079" max="11083" width="3.5703125" style="1" customWidth="1"/>
    <col min="11084" max="11264" width="9.140625" style="1"/>
    <col min="11265" max="11265" width="6.42578125" style="1" customWidth="1"/>
    <col min="11266" max="11266" width="19.28515625" style="1" customWidth="1"/>
    <col min="11267" max="11267" width="8.28515625" style="1" customWidth="1"/>
    <col min="11268" max="11268" width="10.7109375" style="1" customWidth="1"/>
    <col min="11269" max="11269" width="14" style="1" customWidth="1"/>
    <col min="11270" max="11270" width="10" style="1" customWidth="1"/>
    <col min="11271" max="11271" width="5.7109375" style="1" customWidth="1"/>
    <col min="11272" max="11276" width="3.7109375" style="1" customWidth="1"/>
    <col min="11277" max="11277" width="10" style="1" customWidth="1"/>
    <col min="11278" max="11278" width="5.7109375" style="1" customWidth="1"/>
    <col min="11279" max="11283" width="3.7109375" style="1" customWidth="1"/>
    <col min="11284" max="11284" width="10" style="1" customWidth="1"/>
    <col min="11285" max="11285" width="5.7109375" style="1" customWidth="1"/>
    <col min="11286" max="11290" width="3.7109375" style="1" customWidth="1"/>
    <col min="11291" max="11291" width="10" style="1" customWidth="1"/>
    <col min="11292" max="11292" width="5.7109375" style="1" customWidth="1"/>
    <col min="11293" max="11297" width="3.7109375" style="1" customWidth="1"/>
    <col min="11298" max="11298" width="9.5703125" style="1" customWidth="1"/>
    <col min="11299" max="11299" width="3.85546875" style="1" customWidth="1"/>
    <col min="11300" max="11304" width="3.5703125" style="1" customWidth="1"/>
    <col min="11305" max="11305" width="9.5703125" style="1" customWidth="1"/>
    <col min="11306" max="11306" width="3.85546875" style="1" customWidth="1"/>
    <col min="11307" max="11311" width="3.5703125" style="1" customWidth="1"/>
    <col min="11312" max="11312" width="9.5703125" style="1" customWidth="1"/>
    <col min="11313" max="11313" width="3.85546875" style="1" customWidth="1"/>
    <col min="11314" max="11318" width="3.5703125" style="1" customWidth="1"/>
    <col min="11319" max="11319" width="9.5703125" style="1" customWidth="1"/>
    <col min="11320" max="11320" width="3.85546875" style="1" customWidth="1"/>
    <col min="11321" max="11325" width="3.5703125" style="1" customWidth="1"/>
    <col min="11326" max="11326" width="9.5703125" style="1" customWidth="1"/>
    <col min="11327" max="11327" width="3.85546875" style="1" customWidth="1"/>
    <col min="11328" max="11332" width="3.5703125" style="1" customWidth="1"/>
    <col min="11333" max="11333" width="9.5703125" style="1" customWidth="1"/>
    <col min="11334" max="11334" width="3.85546875" style="1" customWidth="1"/>
    <col min="11335" max="11339" width="3.5703125" style="1" customWidth="1"/>
    <col min="11340" max="11520" width="9.140625" style="1"/>
    <col min="11521" max="11521" width="6.42578125" style="1" customWidth="1"/>
    <col min="11522" max="11522" width="19.28515625" style="1" customWidth="1"/>
    <col min="11523" max="11523" width="8.28515625" style="1" customWidth="1"/>
    <col min="11524" max="11524" width="10.7109375" style="1" customWidth="1"/>
    <col min="11525" max="11525" width="14" style="1" customWidth="1"/>
    <col min="11526" max="11526" width="10" style="1" customWidth="1"/>
    <col min="11527" max="11527" width="5.7109375" style="1" customWidth="1"/>
    <col min="11528" max="11532" width="3.7109375" style="1" customWidth="1"/>
    <col min="11533" max="11533" width="10" style="1" customWidth="1"/>
    <col min="11534" max="11534" width="5.7109375" style="1" customWidth="1"/>
    <col min="11535" max="11539" width="3.7109375" style="1" customWidth="1"/>
    <col min="11540" max="11540" width="10" style="1" customWidth="1"/>
    <col min="11541" max="11541" width="5.7109375" style="1" customWidth="1"/>
    <col min="11542" max="11546" width="3.7109375" style="1" customWidth="1"/>
    <col min="11547" max="11547" width="10" style="1" customWidth="1"/>
    <col min="11548" max="11548" width="5.7109375" style="1" customWidth="1"/>
    <col min="11549" max="11553" width="3.7109375" style="1" customWidth="1"/>
    <col min="11554" max="11554" width="9.5703125" style="1" customWidth="1"/>
    <col min="11555" max="11555" width="3.85546875" style="1" customWidth="1"/>
    <col min="11556" max="11560" width="3.5703125" style="1" customWidth="1"/>
    <col min="11561" max="11561" width="9.5703125" style="1" customWidth="1"/>
    <col min="11562" max="11562" width="3.85546875" style="1" customWidth="1"/>
    <col min="11563" max="11567" width="3.5703125" style="1" customWidth="1"/>
    <col min="11568" max="11568" width="9.5703125" style="1" customWidth="1"/>
    <col min="11569" max="11569" width="3.85546875" style="1" customWidth="1"/>
    <col min="11570" max="11574" width="3.5703125" style="1" customWidth="1"/>
    <col min="11575" max="11575" width="9.5703125" style="1" customWidth="1"/>
    <col min="11576" max="11576" width="3.85546875" style="1" customWidth="1"/>
    <col min="11577" max="11581" width="3.5703125" style="1" customWidth="1"/>
    <col min="11582" max="11582" width="9.5703125" style="1" customWidth="1"/>
    <col min="11583" max="11583" width="3.85546875" style="1" customWidth="1"/>
    <col min="11584" max="11588" width="3.5703125" style="1" customWidth="1"/>
    <col min="11589" max="11589" width="9.5703125" style="1" customWidth="1"/>
    <col min="11590" max="11590" width="3.85546875" style="1" customWidth="1"/>
    <col min="11591" max="11595" width="3.5703125" style="1" customWidth="1"/>
    <col min="11596" max="11776" width="9.140625" style="1"/>
    <col min="11777" max="11777" width="6.42578125" style="1" customWidth="1"/>
    <col min="11778" max="11778" width="19.28515625" style="1" customWidth="1"/>
    <col min="11779" max="11779" width="8.28515625" style="1" customWidth="1"/>
    <col min="11780" max="11780" width="10.7109375" style="1" customWidth="1"/>
    <col min="11781" max="11781" width="14" style="1" customWidth="1"/>
    <col min="11782" max="11782" width="10" style="1" customWidth="1"/>
    <col min="11783" max="11783" width="5.7109375" style="1" customWidth="1"/>
    <col min="11784" max="11788" width="3.7109375" style="1" customWidth="1"/>
    <col min="11789" max="11789" width="10" style="1" customWidth="1"/>
    <col min="11790" max="11790" width="5.7109375" style="1" customWidth="1"/>
    <col min="11791" max="11795" width="3.7109375" style="1" customWidth="1"/>
    <col min="11796" max="11796" width="10" style="1" customWidth="1"/>
    <col min="11797" max="11797" width="5.7109375" style="1" customWidth="1"/>
    <col min="11798" max="11802" width="3.7109375" style="1" customWidth="1"/>
    <col min="11803" max="11803" width="10" style="1" customWidth="1"/>
    <col min="11804" max="11804" width="5.7109375" style="1" customWidth="1"/>
    <col min="11805" max="11809" width="3.7109375" style="1" customWidth="1"/>
    <col min="11810" max="11810" width="9.5703125" style="1" customWidth="1"/>
    <col min="11811" max="11811" width="3.85546875" style="1" customWidth="1"/>
    <col min="11812" max="11816" width="3.5703125" style="1" customWidth="1"/>
    <col min="11817" max="11817" width="9.5703125" style="1" customWidth="1"/>
    <col min="11818" max="11818" width="3.85546875" style="1" customWidth="1"/>
    <col min="11819" max="11823" width="3.5703125" style="1" customWidth="1"/>
    <col min="11824" max="11824" width="9.5703125" style="1" customWidth="1"/>
    <col min="11825" max="11825" width="3.85546875" style="1" customWidth="1"/>
    <col min="11826" max="11830" width="3.5703125" style="1" customWidth="1"/>
    <col min="11831" max="11831" width="9.5703125" style="1" customWidth="1"/>
    <col min="11832" max="11832" width="3.85546875" style="1" customWidth="1"/>
    <col min="11833" max="11837" width="3.5703125" style="1" customWidth="1"/>
    <col min="11838" max="11838" width="9.5703125" style="1" customWidth="1"/>
    <col min="11839" max="11839" width="3.85546875" style="1" customWidth="1"/>
    <col min="11840" max="11844" width="3.5703125" style="1" customWidth="1"/>
    <col min="11845" max="11845" width="9.5703125" style="1" customWidth="1"/>
    <col min="11846" max="11846" width="3.85546875" style="1" customWidth="1"/>
    <col min="11847" max="11851" width="3.5703125" style="1" customWidth="1"/>
    <col min="11852" max="12032" width="9.140625" style="1"/>
    <col min="12033" max="12033" width="6.42578125" style="1" customWidth="1"/>
    <col min="12034" max="12034" width="19.28515625" style="1" customWidth="1"/>
    <col min="12035" max="12035" width="8.28515625" style="1" customWidth="1"/>
    <col min="12036" max="12036" width="10.7109375" style="1" customWidth="1"/>
    <col min="12037" max="12037" width="14" style="1" customWidth="1"/>
    <col min="12038" max="12038" width="10" style="1" customWidth="1"/>
    <col min="12039" max="12039" width="5.7109375" style="1" customWidth="1"/>
    <col min="12040" max="12044" width="3.7109375" style="1" customWidth="1"/>
    <col min="12045" max="12045" width="10" style="1" customWidth="1"/>
    <col min="12046" max="12046" width="5.7109375" style="1" customWidth="1"/>
    <col min="12047" max="12051" width="3.7109375" style="1" customWidth="1"/>
    <col min="12052" max="12052" width="10" style="1" customWidth="1"/>
    <col min="12053" max="12053" width="5.7109375" style="1" customWidth="1"/>
    <col min="12054" max="12058" width="3.7109375" style="1" customWidth="1"/>
    <col min="12059" max="12059" width="10" style="1" customWidth="1"/>
    <col min="12060" max="12060" width="5.7109375" style="1" customWidth="1"/>
    <col min="12061" max="12065" width="3.7109375" style="1" customWidth="1"/>
    <col min="12066" max="12066" width="9.5703125" style="1" customWidth="1"/>
    <col min="12067" max="12067" width="3.85546875" style="1" customWidth="1"/>
    <col min="12068" max="12072" width="3.5703125" style="1" customWidth="1"/>
    <col min="12073" max="12073" width="9.5703125" style="1" customWidth="1"/>
    <col min="12074" max="12074" width="3.85546875" style="1" customWidth="1"/>
    <col min="12075" max="12079" width="3.5703125" style="1" customWidth="1"/>
    <col min="12080" max="12080" width="9.5703125" style="1" customWidth="1"/>
    <col min="12081" max="12081" width="3.85546875" style="1" customWidth="1"/>
    <col min="12082" max="12086" width="3.5703125" style="1" customWidth="1"/>
    <col min="12087" max="12087" width="9.5703125" style="1" customWidth="1"/>
    <col min="12088" max="12088" width="3.85546875" style="1" customWidth="1"/>
    <col min="12089" max="12093" width="3.5703125" style="1" customWidth="1"/>
    <col min="12094" max="12094" width="9.5703125" style="1" customWidth="1"/>
    <col min="12095" max="12095" width="3.85546875" style="1" customWidth="1"/>
    <col min="12096" max="12100" width="3.5703125" style="1" customWidth="1"/>
    <col min="12101" max="12101" width="9.5703125" style="1" customWidth="1"/>
    <col min="12102" max="12102" width="3.85546875" style="1" customWidth="1"/>
    <col min="12103" max="12107" width="3.5703125" style="1" customWidth="1"/>
    <col min="12108" max="12288" width="9.140625" style="1"/>
    <col min="12289" max="12289" width="6.42578125" style="1" customWidth="1"/>
    <col min="12290" max="12290" width="19.28515625" style="1" customWidth="1"/>
    <col min="12291" max="12291" width="8.28515625" style="1" customWidth="1"/>
    <col min="12292" max="12292" width="10.7109375" style="1" customWidth="1"/>
    <col min="12293" max="12293" width="14" style="1" customWidth="1"/>
    <col min="12294" max="12294" width="10" style="1" customWidth="1"/>
    <col min="12295" max="12295" width="5.7109375" style="1" customWidth="1"/>
    <col min="12296" max="12300" width="3.7109375" style="1" customWidth="1"/>
    <col min="12301" max="12301" width="10" style="1" customWidth="1"/>
    <col min="12302" max="12302" width="5.7109375" style="1" customWidth="1"/>
    <col min="12303" max="12307" width="3.7109375" style="1" customWidth="1"/>
    <col min="12308" max="12308" width="10" style="1" customWidth="1"/>
    <col min="12309" max="12309" width="5.7109375" style="1" customWidth="1"/>
    <col min="12310" max="12314" width="3.7109375" style="1" customWidth="1"/>
    <col min="12315" max="12315" width="10" style="1" customWidth="1"/>
    <col min="12316" max="12316" width="5.7109375" style="1" customWidth="1"/>
    <col min="12317" max="12321" width="3.7109375" style="1" customWidth="1"/>
    <col min="12322" max="12322" width="9.5703125" style="1" customWidth="1"/>
    <col min="12323" max="12323" width="3.85546875" style="1" customWidth="1"/>
    <col min="12324" max="12328" width="3.5703125" style="1" customWidth="1"/>
    <col min="12329" max="12329" width="9.5703125" style="1" customWidth="1"/>
    <col min="12330" max="12330" width="3.85546875" style="1" customWidth="1"/>
    <col min="12331" max="12335" width="3.5703125" style="1" customWidth="1"/>
    <col min="12336" max="12336" width="9.5703125" style="1" customWidth="1"/>
    <col min="12337" max="12337" width="3.85546875" style="1" customWidth="1"/>
    <col min="12338" max="12342" width="3.5703125" style="1" customWidth="1"/>
    <col min="12343" max="12343" width="9.5703125" style="1" customWidth="1"/>
    <col min="12344" max="12344" width="3.85546875" style="1" customWidth="1"/>
    <col min="12345" max="12349" width="3.5703125" style="1" customWidth="1"/>
    <col min="12350" max="12350" width="9.5703125" style="1" customWidth="1"/>
    <col min="12351" max="12351" width="3.85546875" style="1" customWidth="1"/>
    <col min="12352" max="12356" width="3.5703125" style="1" customWidth="1"/>
    <col min="12357" max="12357" width="9.5703125" style="1" customWidth="1"/>
    <col min="12358" max="12358" width="3.85546875" style="1" customWidth="1"/>
    <col min="12359" max="12363" width="3.5703125" style="1" customWidth="1"/>
    <col min="12364" max="12544" width="9.140625" style="1"/>
    <col min="12545" max="12545" width="6.42578125" style="1" customWidth="1"/>
    <col min="12546" max="12546" width="19.28515625" style="1" customWidth="1"/>
    <col min="12547" max="12547" width="8.28515625" style="1" customWidth="1"/>
    <col min="12548" max="12548" width="10.7109375" style="1" customWidth="1"/>
    <col min="12549" max="12549" width="14" style="1" customWidth="1"/>
    <col min="12550" max="12550" width="10" style="1" customWidth="1"/>
    <col min="12551" max="12551" width="5.7109375" style="1" customWidth="1"/>
    <col min="12552" max="12556" width="3.7109375" style="1" customWidth="1"/>
    <col min="12557" max="12557" width="10" style="1" customWidth="1"/>
    <col min="12558" max="12558" width="5.7109375" style="1" customWidth="1"/>
    <col min="12559" max="12563" width="3.7109375" style="1" customWidth="1"/>
    <col min="12564" max="12564" width="10" style="1" customWidth="1"/>
    <col min="12565" max="12565" width="5.7109375" style="1" customWidth="1"/>
    <col min="12566" max="12570" width="3.7109375" style="1" customWidth="1"/>
    <col min="12571" max="12571" width="10" style="1" customWidth="1"/>
    <col min="12572" max="12572" width="5.7109375" style="1" customWidth="1"/>
    <col min="12573" max="12577" width="3.7109375" style="1" customWidth="1"/>
    <col min="12578" max="12578" width="9.5703125" style="1" customWidth="1"/>
    <col min="12579" max="12579" width="3.85546875" style="1" customWidth="1"/>
    <col min="12580" max="12584" width="3.5703125" style="1" customWidth="1"/>
    <col min="12585" max="12585" width="9.5703125" style="1" customWidth="1"/>
    <col min="12586" max="12586" width="3.85546875" style="1" customWidth="1"/>
    <col min="12587" max="12591" width="3.5703125" style="1" customWidth="1"/>
    <col min="12592" max="12592" width="9.5703125" style="1" customWidth="1"/>
    <col min="12593" max="12593" width="3.85546875" style="1" customWidth="1"/>
    <col min="12594" max="12598" width="3.5703125" style="1" customWidth="1"/>
    <col min="12599" max="12599" width="9.5703125" style="1" customWidth="1"/>
    <col min="12600" max="12600" width="3.85546875" style="1" customWidth="1"/>
    <col min="12601" max="12605" width="3.5703125" style="1" customWidth="1"/>
    <col min="12606" max="12606" width="9.5703125" style="1" customWidth="1"/>
    <col min="12607" max="12607" width="3.85546875" style="1" customWidth="1"/>
    <col min="12608" max="12612" width="3.5703125" style="1" customWidth="1"/>
    <col min="12613" max="12613" width="9.5703125" style="1" customWidth="1"/>
    <col min="12614" max="12614" width="3.85546875" style="1" customWidth="1"/>
    <col min="12615" max="12619" width="3.5703125" style="1" customWidth="1"/>
    <col min="12620" max="12800" width="9.140625" style="1"/>
    <col min="12801" max="12801" width="6.42578125" style="1" customWidth="1"/>
    <col min="12802" max="12802" width="19.28515625" style="1" customWidth="1"/>
    <col min="12803" max="12803" width="8.28515625" style="1" customWidth="1"/>
    <col min="12804" max="12804" width="10.7109375" style="1" customWidth="1"/>
    <col min="12805" max="12805" width="14" style="1" customWidth="1"/>
    <col min="12806" max="12806" width="10" style="1" customWidth="1"/>
    <col min="12807" max="12807" width="5.7109375" style="1" customWidth="1"/>
    <col min="12808" max="12812" width="3.7109375" style="1" customWidth="1"/>
    <col min="12813" max="12813" width="10" style="1" customWidth="1"/>
    <col min="12814" max="12814" width="5.7109375" style="1" customWidth="1"/>
    <col min="12815" max="12819" width="3.7109375" style="1" customWidth="1"/>
    <col min="12820" max="12820" width="10" style="1" customWidth="1"/>
    <col min="12821" max="12821" width="5.7109375" style="1" customWidth="1"/>
    <col min="12822" max="12826" width="3.7109375" style="1" customWidth="1"/>
    <col min="12827" max="12827" width="10" style="1" customWidth="1"/>
    <col min="12828" max="12828" width="5.7109375" style="1" customWidth="1"/>
    <col min="12829" max="12833" width="3.7109375" style="1" customWidth="1"/>
    <col min="12834" max="12834" width="9.5703125" style="1" customWidth="1"/>
    <col min="12835" max="12835" width="3.85546875" style="1" customWidth="1"/>
    <col min="12836" max="12840" width="3.5703125" style="1" customWidth="1"/>
    <col min="12841" max="12841" width="9.5703125" style="1" customWidth="1"/>
    <col min="12842" max="12842" width="3.85546875" style="1" customWidth="1"/>
    <col min="12843" max="12847" width="3.5703125" style="1" customWidth="1"/>
    <col min="12848" max="12848" width="9.5703125" style="1" customWidth="1"/>
    <col min="12849" max="12849" width="3.85546875" style="1" customWidth="1"/>
    <col min="12850" max="12854" width="3.5703125" style="1" customWidth="1"/>
    <col min="12855" max="12855" width="9.5703125" style="1" customWidth="1"/>
    <col min="12856" max="12856" width="3.85546875" style="1" customWidth="1"/>
    <col min="12857" max="12861" width="3.5703125" style="1" customWidth="1"/>
    <col min="12862" max="12862" width="9.5703125" style="1" customWidth="1"/>
    <col min="12863" max="12863" width="3.85546875" style="1" customWidth="1"/>
    <col min="12864" max="12868" width="3.5703125" style="1" customWidth="1"/>
    <col min="12869" max="12869" width="9.5703125" style="1" customWidth="1"/>
    <col min="12870" max="12870" width="3.85546875" style="1" customWidth="1"/>
    <col min="12871" max="12875" width="3.5703125" style="1" customWidth="1"/>
    <col min="12876" max="13056" width="9.140625" style="1"/>
    <col min="13057" max="13057" width="6.42578125" style="1" customWidth="1"/>
    <col min="13058" max="13058" width="19.28515625" style="1" customWidth="1"/>
    <col min="13059" max="13059" width="8.28515625" style="1" customWidth="1"/>
    <col min="13060" max="13060" width="10.7109375" style="1" customWidth="1"/>
    <col min="13061" max="13061" width="14" style="1" customWidth="1"/>
    <col min="13062" max="13062" width="10" style="1" customWidth="1"/>
    <col min="13063" max="13063" width="5.7109375" style="1" customWidth="1"/>
    <col min="13064" max="13068" width="3.7109375" style="1" customWidth="1"/>
    <col min="13069" max="13069" width="10" style="1" customWidth="1"/>
    <col min="13070" max="13070" width="5.7109375" style="1" customWidth="1"/>
    <col min="13071" max="13075" width="3.7109375" style="1" customWidth="1"/>
    <col min="13076" max="13076" width="10" style="1" customWidth="1"/>
    <col min="13077" max="13077" width="5.7109375" style="1" customWidth="1"/>
    <col min="13078" max="13082" width="3.7109375" style="1" customWidth="1"/>
    <col min="13083" max="13083" width="10" style="1" customWidth="1"/>
    <col min="13084" max="13084" width="5.7109375" style="1" customWidth="1"/>
    <col min="13085" max="13089" width="3.7109375" style="1" customWidth="1"/>
    <col min="13090" max="13090" width="9.5703125" style="1" customWidth="1"/>
    <col min="13091" max="13091" width="3.85546875" style="1" customWidth="1"/>
    <col min="13092" max="13096" width="3.5703125" style="1" customWidth="1"/>
    <col min="13097" max="13097" width="9.5703125" style="1" customWidth="1"/>
    <col min="13098" max="13098" width="3.85546875" style="1" customWidth="1"/>
    <col min="13099" max="13103" width="3.5703125" style="1" customWidth="1"/>
    <col min="13104" max="13104" width="9.5703125" style="1" customWidth="1"/>
    <col min="13105" max="13105" width="3.85546875" style="1" customWidth="1"/>
    <col min="13106" max="13110" width="3.5703125" style="1" customWidth="1"/>
    <col min="13111" max="13111" width="9.5703125" style="1" customWidth="1"/>
    <col min="13112" max="13112" width="3.85546875" style="1" customWidth="1"/>
    <col min="13113" max="13117" width="3.5703125" style="1" customWidth="1"/>
    <col min="13118" max="13118" width="9.5703125" style="1" customWidth="1"/>
    <col min="13119" max="13119" width="3.85546875" style="1" customWidth="1"/>
    <col min="13120" max="13124" width="3.5703125" style="1" customWidth="1"/>
    <col min="13125" max="13125" width="9.5703125" style="1" customWidth="1"/>
    <col min="13126" max="13126" width="3.85546875" style="1" customWidth="1"/>
    <col min="13127" max="13131" width="3.5703125" style="1" customWidth="1"/>
    <col min="13132" max="13312" width="9.140625" style="1"/>
    <col min="13313" max="13313" width="6.42578125" style="1" customWidth="1"/>
    <col min="13314" max="13314" width="19.28515625" style="1" customWidth="1"/>
    <col min="13315" max="13315" width="8.28515625" style="1" customWidth="1"/>
    <col min="13316" max="13316" width="10.7109375" style="1" customWidth="1"/>
    <col min="13317" max="13317" width="14" style="1" customWidth="1"/>
    <col min="13318" max="13318" width="10" style="1" customWidth="1"/>
    <col min="13319" max="13319" width="5.7109375" style="1" customWidth="1"/>
    <col min="13320" max="13324" width="3.7109375" style="1" customWidth="1"/>
    <col min="13325" max="13325" width="10" style="1" customWidth="1"/>
    <col min="13326" max="13326" width="5.7109375" style="1" customWidth="1"/>
    <col min="13327" max="13331" width="3.7109375" style="1" customWidth="1"/>
    <col min="13332" max="13332" width="10" style="1" customWidth="1"/>
    <col min="13333" max="13333" width="5.7109375" style="1" customWidth="1"/>
    <col min="13334" max="13338" width="3.7109375" style="1" customWidth="1"/>
    <col min="13339" max="13339" width="10" style="1" customWidth="1"/>
    <col min="13340" max="13340" width="5.7109375" style="1" customWidth="1"/>
    <col min="13341" max="13345" width="3.7109375" style="1" customWidth="1"/>
    <col min="13346" max="13346" width="9.5703125" style="1" customWidth="1"/>
    <col min="13347" max="13347" width="3.85546875" style="1" customWidth="1"/>
    <col min="13348" max="13352" width="3.5703125" style="1" customWidth="1"/>
    <col min="13353" max="13353" width="9.5703125" style="1" customWidth="1"/>
    <col min="13354" max="13354" width="3.85546875" style="1" customWidth="1"/>
    <col min="13355" max="13359" width="3.5703125" style="1" customWidth="1"/>
    <col min="13360" max="13360" width="9.5703125" style="1" customWidth="1"/>
    <col min="13361" max="13361" width="3.85546875" style="1" customWidth="1"/>
    <col min="13362" max="13366" width="3.5703125" style="1" customWidth="1"/>
    <col min="13367" max="13367" width="9.5703125" style="1" customWidth="1"/>
    <col min="13368" max="13368" width="3.85546875" style="1" customWidth="1"/>
    <col min="13369" max="13373" width="3.5703125" style="1" customWidth="1"/>
    <col min="13374" max="13374" width="9.5703125" style="1" customWidth="1"/>
    <col min="13375" max="13375" width="3.85546875" style="1" customWidth="1"/>
    <col min="13376" max="13380" width="3.5703125" style="1" customWidth="1"/>
    <col min="13381" max="13381" width="9.5703125" style="1" customWidth="1"/>
    <col min="13382" max="13382" width="3.85546875" style="1" customWidth="1"/>
    <col min="13383" max="13387" width="3.5703125" style="1" customWidth="1"/>
    <col min="13388" max="13568" width="9.140625" style="1"/>
    <col min="13569" max="13569" width="6.42578125" style="1" customWidth="1"/>
    <col min="13570" max="13570" width="19.28515625" style="1" customWidth="1"/>
    <col min="13571" max="13571" width="8.28515625" style="1" customWidth="1"/>
    <col min="13572" max="13572" width="10.7109375" style="1" customWidth="1"/>
    <col min="13573" max="13573" width="14" style="1" customWidth="1"/>
    <col min="13574" max="13574" width="10" style="1" customWidth="1"/>
    <col min="13575" max="13575" width="5.7109375" style="1" customWidth="1"/>
    <col min="13576" max="13580" width="3.7109375" style="1" customWidth="1"/>
    <col min="13581" max="13581" width="10" style="1" customWidth="1"/>
    <col min="13582" max="13582" width="5.7109375" style="1" customWidth="1"/>
    <col min="13583" max="13587" width="3.7109375" style="1" customWidth="1"/>
    <col min="13588" max="13588" width="10" style="1" customWidth="1"/>
    <col min="13589" max="13589" width="5.7109375" style="1" customWidth="1"/>
    <col min="13590" max="13594" width="3.7109375" style="1" customWidth="1"/>
    <col min="13595" max="13595" width="10" style="1" customWidth="1"/>
    <col min="13596" max="13596" width="5.7109375" style="1" customWidth="1"/>
    <col min="13597" max="13601" width="3.7109375" style="1" customWidth="1"/>
    <col min="13602" max="13602" width="9.5703125" style="1" customWidth="1"/>
    <col min="13603" max="13603" width="3.85546875" style="1" customWidth="1"/>
    <col min="13604" max="13608" width="3.5703125" style="1" customWidth="1"/>
    <col min="13609" max="13609" width="9.5703125" style="1" customWidth="1"/>
    <col min="13610" max="13610" width="3.85546875" style="1" customWidth="1"/>
    <col min="13611" max="13615" width="3.5703125" style="1" customWidth="1"/>
    <col min="13616" max="13616" width="9.5703125" style="1" customWidth="1"/>
    <col min="13617" max="13617" width="3.85546875" style="1" customWidth="1"/>
    <col min="13618" max="13622" width="3.5703125" style="1" customWidth="1"/>
    <col min="13623" max="13623" width="9.5703125" style="1" customWidth="1"/>
    <col min="13624" max="13624" width="3.85546875" style="1" customWidth="1"/>
    <col min="13625" max="13629" width="3.5703125" style="1" customWidth="1"/>
    <col min="13630" max="13630" width="9.5703125" style="1" customWidth="1"/>
    <col min="13631" max="13631" width="3.85546875" style="1" customWidth="1"/>
    <col min="13632" max="13636" width="3.5703125" style="1" customWidth="1"/>
    <col min="13637" max="13637" width="9.5703125" style="1" customWidth="1"/>
    <col min="13638" max="13638" width="3.85546875" style="1" customWidth="1"/>
    <col min="13639" max="13643" width="3.5703125" style="1" customWidth="1"/>
    <col min="13644" max="13824" width="9.140625" style="1"/>
    <col min="13825" max="13825" width="6.42578125" style="1" customWidth="1"/>
    <col min="13826" max="13826" width="19.28515625" style="1" customWidth="1"/>
    <col min="13827" max="13827" width="8.28515625" style="1" customWidth="1"/>
    <col min="13828" max="13828" width="10.7109375" style="1" customWidth="1"/>
    <col min="13829" max="13829" width="14" style="1" customWidth="1"/>
    <col min="13830" max="13830" width="10" style="1" customWidth="1"/>
    <col min="13831" max="13831" width="5.7109375" style="1" customWidth="1"/>
    <col min="13832" max="13836" width="3.7109375" style="1" customWidth="1"/>
    <col min="13837" max="13837" width="10" style="1" customWidth="1"/>
    <col min="13838" max="13838" width="5.7109375" style="1" customWidth="1"/>
    <col min="13839" max="13843" width="3.7109375" style="1" customWidth="1"/>
    <col min="13844" max="13844" width="10" style="1" customWidth="1"/>
    <col min="13845" max="13845" width="5.7109375" style="1" customWidth="1"/>
    <col min="13846" max="13850" width="3.7109375" style="1" customWidth="1"/>
    <col min="13851" max="13851" width="10" style="1" customWidth="1"/>
    <col min="13852" max="13852" width="5.7109375" style="1" customWidth="1"/>
    <col min="13853" max="13857" width="3.7109375" style="1" customWidth="1"/>
    <col min="13858" max="13858" width="9.5703125" style="1" customWidth="1"/>
    <col min="13859" max="13859" width="3.85546875" style="1" customWidth="1"/>
    <col min="13860" max="13864" width="3.5703125" style="1" customWidth="1"/>
    <col min="13865" max="13865" width="9.5703125" style="1" customWidth="1"/>
    <col min="13866" max="13866" width="3.85546875" style="1" customWidth="1"/>
    <col min="13867" max="13871" width="3.5703125" style="1" customWidth="1"/>
    <col min="13872" max="13872" width="9.5703125" style="1" customWidth="1"/>
    <col min="13873" max="13873" width="3.85546875" style="1" customWidth="1"/>
    <col min="13874" max="13878" width="3.5703125" style="1" customWidth="1"/>
    <col min="13879" max="13879" width="9.5703125" style="1" customWidth="1"/>
    <col min="13880" max="13880" width="3.85546875" style="1" customWidth="1"/>
    <col min="13881" max="13885" width="3.5703125" style="1" customWidth="1"/>
    <col min="13886" max="13886" width="9.5703125" style="1" customWidth="1"/>
    <col min="13887" max="13887" width="3.85546875" style="1" customWidth="1"/>
    <col min="13888" max="13892" width="3.5703125" style="1" customWidth="1"/>
    <col min="13893" max="13893" width="9.5703125" style="1" customWidth="1"/>
    <col min="13894" max="13894" width="3.85546875" style="1" customWidth="1"/>
    <col min="13895" max="13899" width="3.5703125" style="1" customWidth="1"/>
    <col min="13900" max="14080" width="9.140625" style="1"/>
    <col min="14081" max="14081" width="6.42578125" style="1" customWidth="1"/>
    <col min="14082" max="14082" width="19.28515625" style="1" customWidth="1"/>
    <col min="14083" max="14083" width="8.28515625" style="1" customWidth="1"/>
    <col min="14084" max="14084" width="10.7109375" style="1" customWidth="1"/>
    <col min="14085" max="14085" width="14" style="1" customWidth="1"/>
    <col min="14086" max="14086" width="10" style="1" customWidth="1"/>
    <col min="14087" max="14087" width="5.7109375" style="1" customWidth="1"/>
    <col min="14088" max="14092" width="3.7109375" style="1" customWidth="1"/>
    <col min="14093" max="14093" width="10" style="1" customWidth="1"/>
    <col min="14094" max="14094" width="5.7109375" style="1" customWidth="1"/>
    <col min="14095" max="14099" width="3.7109375" style="1" customWidth="1"/>
    <col min="14100" max="14100" width="10" style="1" customWidth="1"/>
    <col min="14101" max="14101" width="5.7109375" style="1" customWidth="1"/>
    <col min="14102" max="14106" width="3.7109375" style="1" customWidth="1"/>
    <col min="14107" max="14107" width="10" style="1" customWidth="1"/>
    <col min="14108" max="14108" width="5.7109375" style="1" customWidth="1"/>
    <col min="14109" max="14113" width="3.7109375" style="1" customWidth="1"/>
    <col min="14114" max="14114" width="9.5703125" style="1" customWidth="1"/>
    <col min="14115" max="14115" width="3.85546875" style="1" customWidth="1"/>
    <col min="14116" max="14120" width="3.5703125" style="1" customWidth="1"/>
    <col min="14121" max="14121" width="9.5703125" style="1" customWidth="1"/>
    <col min="14122" max="14122" width="3.85546875" style="1" customWidth="1"/>
    <col min="14123" max="14127" width="3.5703125" style="1" customWidth="1"/>
    <col min="14128" max="14128" width="9.5703125" style="1" customWidth="1"/>
    <col min="14129" max="14129" width="3.85546875" style="1" customWidth="1"/>
    <col min="14130" max="14134" width="3.5703125" style="1" customWidth="1"/>
    <col min="14135" max="14135" width="9.5703125" style="1" customWidth="1"/>
    <col min="14136" max="14136" width="3.85546875" style="1" customWidth="1"/>
    <col min="14137" max="14141" width="3.5703125" style="1" customWidth="1"/>
    <col min="14142" max="14142" width="9.5703125" style="1" customWidth="1"/>
    <col min="14143" max="14143" width="3.85546875" style="1" customWidth="1"/>
    <col min="14144" max="14148" width="3.5703125" style="1" customWidth="1"/>
    <col min="14149" max="14149" width="9.5703125" style="1" customWidth="1"/>
    <col min="14150" max="14150" width="3.85546875" style="1" customWidth="1"/>
    <col min="14151" max="14155" width="3.5703125" style="1" customWidth="1"/>
    <col min="14156" max="14336" width="9.140625" style="1"/>
    <col min="14337" max="14337" width="6.42578125" style="1" customWidth="1"/>
    <col min="14338" max="14338" width="19.28515625" style="1" customWidth="1"/>
    <col min="14339" max="14339" width="8.28515625" style="1" customWidth="1"/>
    <col min="14340" max="14340" width="10.7109375" style="1" customWidth="1"/>
    <col min="14341" max="14341" width="14" style="1" customWidth="1"/>
    <col min="14342" max="14342" width="10" style="1" customWidth="1"/>
    <col min="14343" max="14343" width="5.7109375" style="1" customWidth="1"/>
    <col min="14344" max="14348" width="3.7109375" style="1" customWidth="1"/>
    <col min="14349" max="14349" width="10" style="1" customWidth="1"/>
    <col min="14350" max="14350" width="5.7109375" style="1" customWidth="1"/>
    <col min="14351" max="14355" width="3.7109375" style="1" customWidth="1"/>
    <col min="14356" max="14356" width="10" style="1" customWidth="1"/>
    <col min="14357" max="14357" width="5.7109375" style="1" customWidth="1"/>
    <col min="14358" max="14362" width="3.7109375" style="1" customWidth="1"/>
    <col min="14363" max="14363" width="10" style="1" customWidth="1"/>
    <col min="14364" max="14364" width="5.7109375" style="1" customWidth="1"/>
    <col min="14365" max="14369" width="3.7109375" style="1" customWidth="1"/>
    <col min="14370" max="14370" width="9.5703125" style="1" customWidth="1"/>
    <col min="14371" max="14371" width="3.85546875" style="1" customWidth="1"/>
    <col min="14372" max="14376" width="3.5703125" style="1" customWidth="1"/>
    <col min="14377" max="14377" width="9.5703125" style="1" customWidth="1"/>
    <col min="14378" max="14378" width="3.85546875" style="1" customWidth="1"/>
    <col min="14379" max="14383" width="3.5703125" style="1" customWidth="1"/>
    <col min="14384" max="14384" width="9.5703125" style="1" customWidth="1"/>
    <col min="14385" max="14385" width="3.85546875" style="1" customWidth="1"/>
    <col min="14386" max="14390" width="3.5703125" style="1" customWidth="1"/>
    <col min="14391" max="14391" width="9.5703125" style="1" customWidth="1"/>
    <col min="14392" max="14392" width="3.85546875" style="1" customWidth="1"/>
    <col min="14393" max="14397" width="3.5703125" style="1" customWidth="1"/>
    <col min="14398" max="14398" width="9.5703125" style="1" customWidth="1"/>
    <col min="14399" max="14399" width="3.85546875" style="1" customWidth="1"/>
    <col min="14400" max="14404" width="3.5703125" style="1" customWidth="1"/>
    <col min="14405" max="14405" width="9.5703125" style="1" customWidth="1"/>
    <col min="14406" max="14406" width="3.85546875" style="1" customWidth="1"/>
    <col min="14407" max="14411" width="3.5703125" style="1" customWidth="1"/>
    <col min="14412" max="14592" width="9.140625" style="1"/>
    <col min="14593" max="14593" width="6.42578125" style="1" customWidth="1"/>
    <col min="14594" max="14594" width="19.28515625" style="1" customWidth="1"/>
    <col min="14595" max="14595" width="8.28515625" style="1" customWidth="1"/>
    <col min="14596" max="14596" width="10.7109375" style="1" customWidth="1"/>
    <col min="14597" max="14597" width="14" style="1" customWidth="1"/>
    <col min="14598" max="14598" width="10" style="1" customWidth="1"/>
    <col min="14599" max="14599" width="5.7109375" style="1" customWidth="1"/>
    <col min="14600" max="14604" width="3.7109375" style="1" customWidth="1"/>
    <col min="14605" max="14605" width="10" style="1" customWidth="1"/>
    <col min="14606" max="14606" width="5.7109375" style="1" customWidth="1"/>
    <col min="14607" max="14611" width="3.7109375" style="1" customWidth="1"/>
    <col min="14612" max="14612" width="10" style="1" customWidth="1"/>
    <col min="14613" max="14613" width="5.7109375" style="1" customWidth="1"/>
    <col min="14614" max="14618" width="3.7109375" style="1" customWidth="1"/>
    <col min="14619" max="14619" width="10" style="1" customWidth="1"/>
    <col min="14620" max="14620" width="5.7109375" style="1" customWidth="1"/>
    <col min="14621" max="14625" width="3.7109375" style="1" customWidth="1"/>
    <col min="14626" max="14626" width="9.5703125" style="1" customWidth="1"/>
    <col min="14627" max="14627" width="3.85546875" style="1" customWidth="1"/>
    <col min="14628" max="14632" width="3.5703125" style="1" customWidth="1"/>
    <col min="14633" max="14633" width="9.5703125" style="1" customWidth="1"/>
    <col min="14634" max="14634" width="3.85546875" style="1" customWidth="1"/>
    <col min="14635" max="14639" width="3.5703125" style="1" customWidth="1"/>
    <col min="14640" max="14640" width="9.5703125" style="1" customWidth="1"/>
    <col min="14641" max="14641" width="3.85546875" style="1" customWidth="1"/>
    <col min="14642" max="14646" width="3.5703125" style="1" customWidth="1"/>
    <col min="14647" max="14647" width="9.5703125" style="1" customWidth="1"/>
    <col min="14648" max="14648" width="3.85546875" style="1" customWidth="1"/>
    <col min="14649" max="14653" width="3.5703125" style="1" customWidth="1"/>
    <col min="14654" max="14654" width="9.5703125" style="1" customWidth="1"/>
    <col min="14655" max="14655" width="3.85546875" style="1" customWidth="1"/>
    <col min="14656" max="14660" width="3.5703125" style="1" customWidth="1"/>
    <col min="14661" max="14661" width="9.5703125" style="1" customWidth="1"/>
    <col min="14662" max="14662" width="3.85546875" style="1" customWidth="1"/>
    <col min="14663" max="14667" width="3.5703125" style="1" customWidth="1"/>
    <col min="14668" max="14848" width="9.140625" style="1"/>
    <col min="14849" max="14849" width="6.42578125" style="1" customWidth="1"/>
    <col min="14850" max="14850" width="19.28515625" style="1" customWidth="1"/>
    <col min="14851" max="14851" width="8.28515625" style="1" customWidth="1"/>
    <col min="14852" max="14852" width="10.7109375" style="1" customWidth="1"/>
    <col min="14853" max="14853" width="14" style="1" customWidth="1"/>
    <col min="14854" max="14854" width="10" style="1" customWidth="1"/>
    <col min="14855" max="14855" width="5.7109375" style="1" customWidth="1"/>
    <col min="14856" max="14860" width="3.7109375" style="1" customWidth="1"/>
    <col min="14861" max="14861" width="10" style="1" customWidth="1"/>
    <col min="14862" max="14862" width="5.7109375" style="1" customWidth="1"/>
    <col min="14863" max="14867" width="3.7109375" style="1" customWidth="1"/>
    <col min="14868" max="14868" width="10" style="1" customWidth="1"/>
    <col min="14869" max="14869" width="5.7109375" style="1" customWidth="1"/>
    <col min="14870" max="14874" width="3.7109375" style="1" customWidth="1"/>
    <col min="14875" max="14875" width="10" style="1" customWidth="1"/>
    <col min="14876" max="14876" width="5.7109375" style="1" customWidth="1"/>
    <col min="14877" max="14881" width="3.7109375" style="1" customWidth="1"/>
    <col min="14882" max="14882" width="9.5703125" style="1" customWidth="1"/>
    <col min="14883" max="14883" width="3.85546875" style="1" customWidth="1"/>
    <col min="14884" max="14888" width="3.5703125" style="1" customWidth="1"/>
    <col min="14889" max="14889" width="9.5703125" style="1" customWidth="1"/>
    <col min="14890" max="14890" width="3.85546875" style="1" customWidth="1"/>
    <col min="14891" max="14895" width="3.5703125" style="1" customWidth="1"/>
    <col min="14896" max="14896" width="9.5703125" style="1" customWidth="1"/>
    <col min="14897" max="14897" width="3.85546875" style="1" customWidth="1"/>
    <col min="14898" max="14902" width="3.5703125" style="1" customWidth="1"/>
    <col min="14903" max="14903" width="9.5703125" style="1" customWidth="1"/>
    <col min="14904" max="14904" width="3.85546875" style="1" customWidth="1"/>
    <col min="14905" max="14909" width="3.5703125" style="1" customWidth="1"/>
    <col min="14910" max="14910" width="9.5703125" style="1" customWidth="1"/>
    <col min="14911" max="14911" width="3.85546875" style="1" customWidth="1"/>
    <col min="14912" max="14916" width="3.5703125" style="1" customWidth="1"/>
    <col min="14917" max="14917" width="9.5703125" style="1" customWidth="1"/>
    <col min="14918" max="14918" width="3.85546875" style="1" customWidth="1"/>
    <col min="14919" max="14923" width="3.5703125" style="1" customWidth="1"/>
    <col min="14924" max="15104" width="9.140625" style="1"/>
    <col min="15105" max="15105" width="6.42578125" style="1" customWidth="1"/>
    <col min="15106" max="15106" width="19.28515625" style="1" customWidth="1"/>
    <col min="15107" max="15107" width="8.28515625" style="1" customWidth="1"/>
    <col min="15108" max="15108" width="10.7109375" style="1" customWidth="1"/>
    <col min="15109" max="15109" width="14" style="1" customWidth="1"/>
    <col min="15110" max="15110" width="10" style="1" customWidth="1"/>
    <col min="15111" max="15111" width="5.7109375" style="1" customWidth="1"/>
    <col min="15112" max="15116" width="3.7109375" style="1" customWidth="1"/>
    <col min="15117" max="15117" width="10" style="1" customWidth="1"/>
    <col min="15118" max="15118" width="5.7109375" style="1" customWidth="1"/>
    <col min="15119" max="15123" width="3.7109375" style="1" customWidth="1"/>
    <col min="15124" max="15124" width="10" style="1" customWidth="1"/>
    <col min="15125" max="15125" width="5.7109375" style="1" customWidth="1"/>
    <col min="15126" max="15130" width="3.7109375" style="1" customWidth="1"/>
    <col min="15131" max="15131" width="10" style="1" customWidth="1"/>
    <col min="15132" max="15132" width="5.7109375" style="1" customWidth="1"/>
    <col min="15133" max="15137" width="3.7109375" style="1" customWidth="1"/>
    <col min="15138" max="15138" width="9.5703125" style="1" customWidth="1"/>
    <col min="15139" max="15139" width="3.85546875" style="1" customWidth="1"/>
    <col min="15140" max="15144" width="3.5703125" style="1" customWidth="1"/>
    <col min="15145" max="15145" width="9.5703125" style="1" customWidth="1"/>
    <col min="15146" max="15146" width="3.85546875" style="1" customWidth="1"/>
    <col min="15147" max="15151" width="3.5703125" style="1" customWidth="1"/>
    <col min="15152" max="15152" width="9.5703125" style="1" customWidth="1"/>
    <col min="15153" max="15153" width="3.85546875" style="1" customWidth="1"/>
    <col min="15154" max="15158" width="3.5703125" style="1" customWidth="1"/>
    <col min="15159" max="15159" width="9.5703125" style="1" customWidth="1"/>
    <col min="15160" max="15160" width="3.85546875" style="1" customWidth="1"/>
    <col min="15161" max="15165" width="3.5703125" style="1" customWidth="1"/>
    <col min="15166" max="15166" width="9.5703125" style="1" customWidth="1"/>
    <col min="15167" max="15167" width="3.85546875" style="1" customWidth="1"/>
    <col min="15168" max="15172" width="3.5703125" style="1" customWidth="1"/>
    <col min="15173" max="15173" width="9.5703125" style="1" customWidth="1"/>
    <col min="15174" max="15174" width="3.85546875" style="1" customWidth="1"/>
    <col min="15175" max="15179" width="3.5703125" style="1" customWidth="1"/>
    <col min="15180" max="15360" width="9.140625" style="1"/>
    <col min="15361" max="15361" width="6.42578125" style="1" customWidth="1"/>
    <col min="15362" max="15362" width="19.28515625" style="1" customWidth="1"/>
    <col min="15363" max="15363" width="8.28515625" style="1" customWidth="1"/>
    <col min="15364" max="15364" width="10.7109375" style="1" customWidth="1"/>
    <col min="15365" max="15365" width="14" style="1" customWidth="1"/>
    <col min="15366" max="15366" width="10" style="1" customWidth="1"/>
    <col min="15367" max="15367" width="5.7109375" style="1" customWidth="1"/>
    <col min="15368" max="15372" width="3.7109375" style="1" customWidth="1"/>
    <col min="15373" max="15373" width="10" style="1" customWidth="1"/>
    <col min="15374" max="15374" width="5.7109375" style="1" customWidth="1"/>
    <col min="15375" max="15379" width="3.7109375" style="1" customWidth="1"/>
    <col min="15380" max="15380" width="10" style="1" customWidth="1"/>
    <col min="15381" max="15381" width="5.7109375" style="1" customWidth="1"/>
    <col min="15382" max="15386" width="3.7109375" style="1" customWidth="1"/>
    <col min="15387" max="15387" width="10" style="1" customWidth="1"/>
    <col min="15388" max="15388" width="5.7109375" style="1" customWidth="1"/>
    <col min="15389" max="15393" width="3.7109375" style="1" customWidth="1"/>
    <col min="15394" max="15394" width="9.5703125" style="1" customWidth="1"/>
    <col min="15395" max="15395" width="3.85546875" style="1" customWidth="1"/>
    <col min="15396" max="15400" width="3.5703125" style="1" customWidth="1"/>
    <col min="15401" max="15401" width="9.5703125" style="1" customWidth="1"/>
    <col min="15402" max="15402" width="3.85546875" style="1" customWidth="1"/>
    <col min="15403" max="15407" width="3.5703125" style="1" customWidth="1"/>
    <col min="15408" max="15408" width="9.5703125" style="1" customWidth="1"/>
    <col min="15409" max="15409" width="3.85546875" style="1" customWidth="1"/>
    <col min="15410" max="15414" width="3.5703125" style="1" customWidth="1"/>
    <col min="15415" max="15415" width="9.5703125" style="1" customWidth="1"/>
    <col min="15416" max="15416" width="3.85546875" style="1" customWidth="1"/>
    <col min="15417" max="15421" width="3.5703125" style="1" customWidth="1"/>
    <col min="15422" max="15422" width="9.5703125" style="1" customWidth="1"/>
    <col min="15423" max="15423" width="3.85546875" style="1" customWidth="1"/>
    <col min="15424" max="15428" width="3.5703125" style="1" customWidth="1"/>
    <col min="15429" max="15429" width="9.5703125" style="1" customWidth="1"/>
    <col min="15430" max="15430" width="3.85546875" style="1" customWidth="1"/>
    <col min="15431" max="15435" width="3.5703125" style="1" customWidth="1"/>
    <col min="15436" max="15616" width="9.140625" style="1"/>
    <col min="15617" max="15617" width="6.42578125" style="1" customWidth="1"/>
    <col min="15618" max="15618" width="19.28515625" style="1" customWidth="1"/>
    <col min="15619" max="15619" width="8.28515625" style="1" customWidth="1"/>
    <col min="15620" max="15620" width="10.7109375" style="1" customWidth="1"/>
    <col min="15621" max="15621" width="14" style="1" customWidth="1"/>
    <col min="15622" max="15622" width="10" style="1" customWidth="1"/>
    <col min="15623" max="15623" width="5.7109375" style="1" customWidth="1"/>
    <col min="15624" max="15628" width="3.7109375" style="1" customWidth="1"/>
    <col min="15629" max="15629" width="10" style="1" customWidth="1"/>
    <col min="15630" max="15630" width="5.7109375" style="1" customWidth="1"/>
    <col min="15631" max="15635" width="3.7109375" style="1" customWidth="1"/>
    <col min="15636" max="15636" width="10" style="1" customWidth="1"/>
    <col min="15637" max="15637" width="5.7109375" style="1" customWidth="1"/>
    <col min="15638" max="15642" width="3.7109375" style="1" customWidth="1"/>
    <col min="15643" max="15643" width="10" style="1" customWidth="1"/>
    <col min="15644" max="15644" width="5.7109375" style="1" customWidth="1"/>
    <col min="15645" max="15649" width="3.7109375" style="1" customWidth="1"/>
    <col min="15650" max="15650" width="9.5703125" style="1" customWidth="1"/>
    <col min="15651" max="15651" width="3.85546875" style="1" customWidth="1"/>
    <col min="15652" max="15656" width="3.5703125" style="1" customWidth="1"/>
    <col min="15657" max="15657" width="9.5703125" style="1" customWidth="1"/>
    <col min="15658" max="15658" width="3.85546875" style="1" customWidth="1"/>
    <col min="15659" max="15663" width="3.5703125" style="1" customWidth="1"/>
    <col min="15664" max="15664" width="9.5703125" style="1" customWidth="1"/>
    <col min="15665" max="15665" width="3.85546875" style="1" customWidth="1"/>
    <col min="15666" max="15670" width="3.5703125" style="1" customWidth="1"/>
    <col min="15671" max="15671" width="9.5703125" style="1" customWidth="1"/>
    <col min="15672" max="15672" width="3.85546875" style="1" customWidth="1"/>
    <col min="15673" max="15677" width="3.5703125" style="1" customWidth="1"/>
    <col min="15678" max="15678" width="9.5703125" style="1" customWidth="1"/>
    <col min="15679" max="15679" width="3.85546875" style="1" customWidth="1"/>
    <col min="15680" max="15684" width="3.5703125" style="1" customWidth="1"/>
    <col min="15685" max="15685" width="9.5703125" style="1" customWidth="1"/>
    <col min="15686" max="15686" width="3.85546875" style="1" customWidth="1"/>
    <col min="15687" max="15691" width="3.5703125" style="1" customWidth="1"/>
    <col min="15692" max="15872" width="9.140625" style="1"/>
    <col min="15873" max="15873" width="6.42578125" style="1" customWidth="1"/>
    <col min="15874" max="15874" width="19.28515625" style="1" customWidth="1"/>
    <col min="15875" max="15875" width="8.28515625" style="1" customWidth="1"/>
    <col min="15876" max="15876" width="10.7109375" style="1" customWidth="1"/>
    <col min="15877" max="15877" width="14" style="1" customWidth="1"/>
    <col min="15878" max="15878" width="10" style="1" customWidth="1"/>
    <col min="15879" max="15879" width="5.7109375" style="1" customWidth="1"/>
    <col min="15880" max="15884" width="3.7109375" style="1" customWidth="1"/>
    <col min="15885" max="15885" width="10" style="1" customWidth="1"/>
    <col min="15886" max="15886" width="5.7109375" style="1" customWidth="1"/>
    <col min="15887" max="15891" width="3.7109375" style="1" customWidth="1"/>
    <col min="15892" max="15892" width="10" style="1" customWidth="1"/>
    <col min="15893" max="15893" width="5.7109375" style="1" customWidth="1"/>
    <col min="15894" max="15898" width="3.7109375" style="1" customWidth="1"/>
    <col min="15899" max="15899" width="10" style="1" customWidth="1"/>
    <col min="15900" max="15900" width="5.7109375" style="1" customWidth="1"/>
    <col min="15901" max="15905" width="3.7109375" style="1" customWidth="1"/>
    <col min="15906" max="15906" width="9.5703125" style="1" customWidth="1"/>
    <col min="15907" max="15907" width="3.85546875" style="1" customWidth="1"/>
    <col min="15908" max="15912" width="3.5703125" style="1" customWidth="1"/>
    <col min="15913" max="15913" width="9.5703125" style="1" customWidth="1"/>
    <col min="15914" max="15914" width="3.85546875" style="1" customWidth="1"/>
    <col min="15915" max="15919" width="3.5703125" style="1" customWidth="1"/>
    <col min="15920" max="15920" width="9.5703125" style="1" customWidth="1"/>
    <col min="15921" max="15921" width="3.85546875" style="1" customWidth="1"/>
    <col min="15922" max="15926" width="3.5703125" style="1" customWidth="1"/>
    <col min="15927" max="15927" width="9.5703125" style="1" customWidth="1"/>
    <col min="15928" max="15928" width="3.85546875" style="1" customWidth="1"/>
    <col min="15929" max="15933" width="3.5703125" style="1" customWidth="1"/>
    <col min="15934" max="15934" width="9.5703125" style="1" customWidth="1"/>
    <col min="15935" max="15935" width="3.85546875" style="1" customWidth="1"/>
    <col min="15936" max="15940" width="3.5703125" style="1" customWidth="1"/>
    <col min="15941" max="15941" width="9.5703125" style="1" customWidth="1"/>
    <col min="15942" max="15942" width="3.85546875" style="1" customWidth="1"/>
    <col min="15943" max="15947" width="3.5703125" style="1" customWidth="1"/>
    <col min="15948" max="16128" width="9.140625" style="1"/>
    <col min="16129" max="16129" width="6.42578125" style="1" customWidth="1"/>
    <col min="16130" max="16130" width="19.28515625" style="1" customWidth="1"/>
    <col min="16131" max="16131" width="8.28515625" style="1" customWidth="1"/>
    <col min="16132" max="16132" width="10.7109375" style="1" customWidth="1"/>
    <col min="16133" max="16133" width="14" style="1" customWidth="1"/>
    <col min="16134" max="16134" width="10" style="1" customWidth="1"/>
    <col min="16135" max="16135" width="5.7109375" style="1" customWidth="1"/>
    <col min="16136" max="16140" width="3.7109375" style="1" customWidth="1"/>
    <col min="16141" max="16141" width="10" style="1" customWidth="1"/>
    <col min="16142" max="16142" width="5.7109375" style="1" customWidth="1"/>
    <col min="16143" max="16147" width="3.7109375" style="1" customWidth="1"/>
    <col min="16148" max="16148" width="10" style="1" customWidth="1"/>
    <col min="16149" max="16149" width="5.7109375" style="1" customWidth="1"/>
    <col min="16150" max="16154" width="3.7109375" style="1" customWidth="1"/>
    <col min="16155" max="16155" width="10" style="1" customWidth="1"/>
    <col min="16156" max="16156" width="5.7109375" style="1" customWidth="1"/>
    <col min="16157" max="16161" width="3.7109375" style="1" customWidth="1"/>
    <col min="16162" max="16162" width="9.5703125" style="1" customWidth="1"/>
    <col min="16163" max="16163" width="3.85546875" style="1" customWidth="1"/>
    <col min="16164" max="16168" width="3.5703125" style="1" customWidth="1"/>
    <col min="16169" max="16169" width="9.5703125" style="1" customWidth="1"/>
    <col min="16170" max="16170" width="3.85546875" style="1" customWidth="1"/>
    <col min="16171" max="16175" width="3.5703125" style="1" customWidth="1"/>
    <col min="16176" max="16176" width="9.5703125" style="1" customWidth="1"/>
    <col min="16177" max="16177" width="3.85546875" style="1" customWidth="1"/>
    <col min="16178" max="16182" width="3.5703125" style="1" customWidth="1"/>
    <col min="16183" max="16183" width="9.5703125" style="1" customWidth="1"/>
    <col min="16184" max="16184" width="3.85546875" style="1" customWidth="1"/>
    <col min="16185" max="16189" width="3.5703125" style="1" customWidth="1"/>
    <col min="16190" max="16190" width="9.5703125" style="1" customWidth="1"/>
    <col min="16191" max="16191" width="3.85546875" style="1" customWidth="1"/>
    <col min="16192" max="16196" width="3.5703125" style="1" customWidth="1"/>
    <col min="16197" max="16197" width="9.5703125" style="1" customWidth="1"/>
    <col min="16198" max="16198" width="3.85546875" style="1" customWidth="1"/>
    <col min="16199" max="16203" width="3.5703125" style="1" customWidth="1"/>
    <col min="16204" max="16384" width="9.140625" style="1"/>
  </cols>
  <sheetData>
    <row r="1" spans="1:76" ht="32.25" customHeight="1" outlineLevel="1" x14ac:dyDescent="0.2">
      <c r="U1" s="13"/>
      <c r="V1" s="13"/>
      <c r="W1" s="13"/>
      <c r="X1" s="13"/>
      <c r="Y1" s="13"/>
      <c r="Z1" s="13"/>
      <c r="AA1" s="13"/>
      <c r="AB1" s="13"/>
      <c r="AC1" s="614" t="s">
        <v>104</v>
      </c>
      <c r="AD1" s="614"/>
      <c r="AE1" s="614"/>
      <c r="AF1" s="614"/>
      <c r="AG1" s="614"/>
      <c r="AH1" s="13"/>
    </row>
    <row r="2" spans="1:76" outlineLevel="1" x14ac:dyDescent="0.2"/>
    <row r="3" spans="1:76" outlineLevel="1" x14ac:dyDescent="0.2">
      <c r="A3" s="620" t="s">
        <v>105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331"/>
      <c r="AI3" s="331"/>
      <c r="AJ3" s="331"/>
      <c r="AK3" s="331"/>
    </row>
    <row r="4" spans="1:76" outlineLevel="1" x14ac:dyDescent="0.2"/>
    <row r="5" spans="1:76" outlineLevel="1" x14ac:dyDescent="0.2">
      <c r="K5" s="5" t="s">
        <v>2</v>
      </c>
      <c r="L5" s="332" t="str">
        <f>'Пр 1 (произв)'!M5</f>
        <v>Муниципальное предприятие Заполярного района "Севержилкомсервис"</v>
      </c>
      <c r="M5" s="332"/>
      <c r="N5" s="332"/>
      <c r="O5" s="332"/>
      <c r="P5" s="332"/>
      <c r="Q5" s="332"/>
      <c r="R5" s="332"/>
      <c r="S5" s="332"/>
    </row>
    <row r="6" spans="1:76" ht="12.75" customHeight="1" outlineLevel="1" x14ac:dyDescent="0.2">
      <c r="K6" s="333"/>
      <c r="L6" s="619" t="s">
        <v>3</v>
      </c>
      <c r="M6" s="619"/>
      <c r="N6" s="619"/>
      <c r="O6" s="619"/>
      <c r="P6" s="619"/>
      <c r="Q6" s="619"/>
      <c r="R6" s="619"/>
      <c r="S6" s="619"/>
    </row>
    <row r="7" spans="1:76" outlineLevel="1" x14ac:dyDescent="0.2"/>
    <row r="8" spans="1:76" outlineLevel="1" x14ac:dyDescent="0.2">
      <c r="M8" s="5" t="s">
        <v>4</v>
      </c>
      <c r="N8" s="102" t="s">
        <v>510</v>
      </c>
      <c r="O8" s="1" t="s">
        <v>5</v>
      </c>
      <c r="U8" s="5"/>
    </row>
    <row r="9" spans="1:76" outlineLevel="1" x14ac:dyDescent="0.2"/>
    <row r="10" spans="1:76" outlineLevel="1" x14ac:dyDescent="0.2">
      <c r="L10" s="5" t="s">
        <v>6</v>
      </c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</row>
    <row r="11" spans="1:76" outlineLevel="1" x14ac:dyDescent="0.2">
      <c r="M11" s="619" t="s">
        <v>7</v>
      </c>
      <c r="N11" s="619"/>
      <c r="O11" s="619"/>
      <c r="P11" s="619"/>
      <c r="Q11" s="619"/>
      <c r="R11" s="619"/>
      <c r="S11" s="619"/>
      <c r="T11" s="619"/>
      <c r="U11" s="619"/>
      <c r="V11" s="619"/>
      <c r="W11" s="619"/>
    </row>
    <row r="12" spans="1:76" s="28" customFormat="1" outlineLevel="1" x14ac:dyDescent="0.2">
      <c r="B12" s="334"/>
    </row>
    <row r="13" spans="1:76" s="28" customFormat="1" ht="23.25" customHeight="1" x14ac:dyDescent="0.2">
      <c r="A13" s="622" t="s">
        <v>8</v>
      </c>
      <c r="B13" s="622" t="s">
        <v>106</v>
      </c>
      <c r="C13" s="622" t="s">
        <v>10</v>
      </c>
      <c r="D13" s="622" t="s">
        <v>107</v>
      </c>
      <c r="E13" s="622"/>
      <c r="F13" s="623" t="s">
        <v>108</v>
      </c>
      <c r="G13" s="623"/>
      <c r="H13" s="623"/>
      <c r="I13" s="623"/>
      <c r="J13" s="623"/>
      <c r="K13" s="623"/>
      <c r="L13" s="623"/>
      <c r="M13" s="623"/>
      <c r="N13" s="623"/>
      <c r="O13" s="623"/>
      <c r="P13" s="623"/>
      <c r="Q13" s="623"/>
      <c r="R13" s="623"/>
      <c r="S13" s="623"/>
      <c r="T13" s="623" t="s">
        <v>109</v>
      </c>
      <c r="U13" s="623"/>
      <c r="V13" s="623"/>
      <c r="W13" s="623"/>
      <c r="X13" s="623"/>
      <c r="Y13" s="623"/>
      <c r="Z13" s="623"/>
      <c r="AA13" s="623"/>
      <c r="AB13" s="623"/>
      <c r="AC13" s="623"/>
      <c r="AD13" s="623"/>
      <c r="AE13" s="623"/>
      <c r="AF13" s="623"/>
      <c r="AG13" s="623"/>
      <c r="AH13" s="623" t="s">
        <v>109</v>
      </c>
      <c r="AI13" s="623"/>
      <c r="AJ13" s="623"/>
      <c r="AK13" s="623"/>
      <c r="AL13" s="623"/>
      <c r="AM13" s="623"/>
      <c r="AN13" s="623"/>
      <c r="AO13" s="623"/>
      <c r="AP13" s="623"/>
      <c r="AQ13" s="623"/>
      <c r="AR13" s="623"/>
      <c r="AS13" s="623"/>
      <c r="AT13" s="623"/>
      <c r="AU13" s="623"/>
      <c r="AV13" s="623"/>
      <c r="AW13" s="623"/>
      <c r="AX13" s="623"/>
      <c r="AY13" s="623"/>
      <c r="AZ13" s="623"/>
      <c r="BA13" s="623"/>
      <c r="BB13" s="623"/>
      <c r="BC13" s="623"/>
      <c r="BD13" s="623"/>
      <c r="BE13" s="623"/>
      <c r="BF13" s="623"/>
      <c r="BG13" s="623"/>
      <c r="BH13" s="623"/>
      <c r="BI13" s="623"/>
      <c r="BJ13" s="623"/>
      <c r="BK13" s="623"/>
      <c r="BL13" s="623"/>
      <c r="BM13" s="623"/>
      <c r="BN13" s="623"/>
      <c r="BO13" s="623"/>
      <c r="BP13" s="623"/>
      <c r="BQ13" s="623"/>
      <c r="BR13" s="623"/>
      <c r="BS13" s="623"/>
      <c r="BT13" s="623"/>
      <c r="BU13" s="623"/>
      <c r="BV13" s="623"/>
      <c r="BW13" s="623"/>
      <c r="BX13" s="622" t="s">
        <v>110</v>
      </c>
    </row>
    <row r="14" spans="1:76" s="28" customFormat="1" ht="23.25" customHeight="1" x14ac:dyDescent="0.2">
      <c r="A14" s="622"/>
      <c r="B14" s="622"/>
      <c r="C14" s="622"/>
      <c r="D14" s="622"/>
      <c r="E14" s="622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>
        <v>2020</v>
      </c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>
        <v>2021</v>
      </c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3">
        <v>2022</v>
      </c>
      <c r="AW14" s="623"/>
      <c r="AX14" s="623"/>
      <c r="AY14" s="623"/>
      <c r="AZ14" s="623"/>
      <c r="BA14" s="623"/>
      <c r="BB14" s="623"/>
      <c r="BC14" s="623"/>
      <c r="BD14" s="623"/>
      <c r="BE14" s="623"/>
      <c r="BF14" s="623"/>
      <c r="BG14" s="623"/>
      <c r="BH14" s="623"/>
      <c r="BI14" s="623"/>
      <c r="BJ14" s="622" t="s">
        <v>111</v>
      </c>
      <c r="BK14" s="622"/>
      <c r="BL14" s="622"/>
      <c r="BM14" s="622"/>
      <c r="BN14" s="622"/>
      <c r="BO14" s="622"/>
      <c r="BP14" s="622"/>
      <c r="BQ14" s="622"/>
      <c r="BR14" s="622"/>
      <c r="BS14" s="622"/>
      <c r="BT14" s="622"/>
      <c r="BU14" s="622"/>
      <c r="BV14" s="622"/>
      <c r="BW14" s="622"/>
      <c r="BX14" s="622"/>
    </row>
    <row r="15" spans="1:76" s="28" customFormat="1" ht="23.25" customHeight="1" x14ac:dyDescent="0.2">
      <c r="A15" s="622"/>
      <c r="B15" s="622"/>
      <c r="C15" s="622"/>
      <c r="D15" s="622"/>
      <c r="E15" s="622"/>
      <c r="F15" s="623" t="s">
        <v>95</v>
      </c>
      <c r="G15" s="623"/>
      <c r="H15" s="623"/>
      <c r="I15" s="623"/>
      <c r="J15" s="623"/>
      <c r="K15" s="623"/>
      <c r="L15" s="623"/>
      <c r="M15" s="622" t="s">
        <v>96</v>
      </c>
      <c r="N15" s="622"/>
      <c r="O15" s="622"/>
      <c r="P15" s="622"/>
      <c r="Q15" s="622"/>
      <c r="R15" s="622"/>
      <c r="S15" s="622"/>
      <c r="T15" s="623" t="s">
        <v>95</v>
      </c>
      <c r="U15" s="623"/>
      <c r="V15" s="623"/>
      <c r="W15" s="623"/>
      <c r="X15" s="623"/>
      <c r="Y15" s="623"/>
      <c r="Z15" s="623"/>
      <c r="AA15" s="622" t="s">
        <v>96</v>
      </c>
      <c r="AB15" s="622"/>
      <c r="AC15" s="622"/>
      <c r="AD15" s="622"/>
      <c r="AE15" s="622"/>
      <c r="AF15" s="622"/>
      <c r="AG15" s="622"/>
      <c r="AH15" s="623" t="s">
        <v>95</v>
      </c>
      <c r="AI15" s="623"/>
      <c r="AJ15" s="623"/>
      <c r="AK15" s="623"/>
      <c r="AL15" s="623"/>
      <c r="AM15" s="623"/>
      <c r="AN15" s="623"/>
      <c r="AO15" s="622" t="s">
        <v>96</v>
      </c>
      <c r="AP15" s="622"/>
      <c r="AQ15" s="622"/>
      <c r="AR15" s="622"/>
      <c r="AS15" s="622"/>
      <c r="AT15" s="622"/>
      <c r="AU15" s="622"/>
      <c r="AV15" s="623" t="s">
        <v>95</v>
      </c>
      <c r="AW15" s="623"/>
      <c r="AX15" s="623"/>
      <c r="AY15" s="623"/>
      <c r="AZ15" s="623"/>
      <c r="BA15" s="623"/>
      <c r="BB15" s="623"/>
      <c r="BC15" s="622" t="s">
        <v>96</v>
      </c>
      <c r="BD15" s="622"/>
      <c r="BE15" s="622"/>
      <c r="BF15" s="622"/>
      <c r="BG15" s="622"/>
      <c r="BH15" s="622"/>
      <c r="BI15" s="622"/>
      <c r="BJ15" s="623" t="s">
        <v>22</v>
      </c>
      <c r="BK15" s="623"/>
      <c r="BL15" s="623"/>
      <c r="BM15" s="623"/>
      <c r="BN15" s="623"/>
      <c r="BO15" s="623"/>
      <c r="BP15" s="623"/>
      <c r="BQ15" s="622" t="s">
        <v>28</v>
      </c>
      <c r="BR15" s="622"/>
      <c r="BS15" s="622"/>
      <c r="BT15" s="622"/>
      <c r="BU15" s="622"/>
      <c r="BV15" s="622"/>
      <c r="BW15" s="622"/>
      <c r="BX15" s="622"/>
    </row>
    <row r="16" spans="1:76" s="28" customFormat="1" ht="64.5" customHeight="1" x14ac:dyDescent="0.2">
      <c r="A16" s="622"/>
      <c r="B16" s="622"/>
      <c r="C16" s="622"/>
      <c r="D16" s="622" t="s">
        <v>112</v>
      </c>
      <c r="E16" s="622" t="s">
        <v>28</v>
      </c>
      <c r="F16" s="263" t="s">
        <v>113</v>
      </c>
      <c r="G16" s="623" t="s">
        <v>114</v>
      </c>
      <c r="H16" s="623"/>
      <c r="I16" s="623"/>
      <c r="J16" s="623"/>
      <c r="K16" s="623"/>
      <c r="L16" s="623"/>
      <c r="M16" s="263" t="s">
        <v>113</v>
      </c>
      <c r="N16" s="623" t="s">
        <v>114</v>
      </c>
      <c r="O16" s="623"/>
      <c r="P16" s="623"/>
      <c r="Q16" s="623"/>
      <c r="R16" s="623"/>
      <c r="S16" s="623"/>
      <c r="T16" s="263" t="s">
        <v>113</v>
      </c>
      <c r="U16" s="623" t="s">
        <v>114</v>
      </c>
      <c r="V16" s="623"/>
      <c r="W16" s="623"/>
      <c r="X16" s="623"/>
      <c r="Y16" s="623"/>
      <c r="Z16" s="623"/>
      <c r="AA16" s="263" t="s">
        <v>113</v>
      </c>
      <c r="AB16" s="623" t="s">
        <v>114</v>
      </c>
      <c r="AC16" s="623"/>
      <c r="AD16" s="623"/>
      <c r="AE16" s="623"/>
      <c r="AF16" s="623"/>
      <c r="AG16" s="623"/>
      <c r="AH16" s="263" t="s">
        <v>113</v>
      </c>
      <c r="AI16" s="623" t="s">
        <v>114</v>
      </c>
      <c r="AJ16" s="623"/>
      <c r="AK16" s="623"/>
      <c r="AL16" s="623"/>
      <c r="AM16" s="623"/>
      <c r="AN16" s="623"/>
      <c r="AO16" s="263" t="s">
        <v>113</v>
      </c>
      <c r="AP16" s="623" t="s">
        <v>114</v>
      </c>
      <c r="AQ16" s="623"/>
      <c r="AR16" s="623"/>
      <c r="AS16" s="623"/>
      <c r="AT16" s="623"/>
      <c r="AU16" s="623"/>
      <c r="AV16" s="263" t="s">
        <v>113</v>
      </c>
      <c r="AW16" s="623" t="s">
        <v>114</v>
      </c>
      <c r="AX16" s="623"/>
      <c r="AY16" s="623"/>
      <c r="AZ16" s="623"/>
      <c r="BA16" s="623"/>
      <c r="BB16" s="623"/>
      <c r="BC16" s="263" t="s">
        <v>113</v>
      </c>
      <c r="BD16" s="623" t="s">
        <v>114</v>
      </c>
      <c r="BE16" s="623"/>
      <c r="BF16" s="623"/>
      <c r="BG16" s="623"/>
      <c r="BH16" s="623"/>
      <c r="BI16" s="623"/>
      <c r="BJ16" s="263" t="s">
        <v>113</v>
      </c>
      <c r="BK16" s="623" t="s">
        <v>114</v>
      </c>
      <c r="BL16" s="623"/>
      <c r="BM16" s="623"/>
      <c r="BN16" s="623"/>
      <c r="BO16" s="623"/>
      <c r="BP16" s="623"/>
      <c r="BQ16" s="263" t="s">
        <v>113</v>
      </c>
      <c r="BR16" s="623" t="s">
        <v>114</v>
      </c>
      <c r="BS16" s="623"/>
      <c r="BT16" s="623"/>
      <c r="BU16" s="623"/>
      <c r="BV16" s="623"/>
      <c r="BW16" s="623"/>
      <c r="BX16" s="622"/>
    </row>
    <row r="17" spans="1:76" s="28" customFormat="1" ht="46.5" customHeight="1" x14ac:dyDescent="0.2">
      <c r="A17" s="622"/>
      <c r="B17" s="622"/>
      <c r="C17" s="622"/>
      <c r="D17" s="622"/>
      <c r="E17" s="622"/>
      <c r="F17" s="263" t="s">
        <v>115</v>
      </c>
      <c r="G17" s="263" t="s">
        <v>115</v>
      </c>
      <c r="H17" s="31" t="s">
        <v>116</v>
      </c>
      <c r="I17" s="31" t="s">
        <v>117</v>
      </c>
      <c r="J17" s="31" t="s">
        <v>118</v>
      </c>
      <c r="K17" s="31" t="s">
        <v>119</v>
      </c>
      <c r="L17" s="31" t="s">
        <v>120</v>
      </c>
      <c r="M17" s="263" t="s">
        <v>115</v>
      </c>
      <c r="N17" s="263" t="s">
        <v>115</v>
      </c>
      <c r="O17" s="31" t="s">
        <v>116</v>
      </c>
      <c r="P17" s="31" t="s">
        <v>117</v>
      </c>
      <c r="Q17" s="31" t="s">
        <v>118</v>
      </c>
      <c r="R17" s="31" t="s">
        <v>119</v>
      </c>
      <c r="S17" s="31" t="s">
        <v>120</v>
      </c>
      <c r="T17" s="263" t="s">
        <v>115</v>
      </c>
      <c r="U17" s="263" t="s">
        <v>115</v>
      </c>
      <c r="V17" s="31" t="s">
        <v>116</v>
      </c>
      <c r="W17" s="31" t="s">
        <v>117</v>
      </c>
      <c r="X17" s="31" t="s">
        <v>118</v>
      </c>
      <c r="Y17" s="31" t="s">
        <v>119</v>
      </c>
      <c r="Z17" s="31" t="s">
        <v>120</v>
      </c>
      <c r="AA17" s="263" t="s">
        <v>115</v>
      </c>
      <c r="AB17" s="263" t="s">
        <v>115</v>
      </c>
      <c r="AC17" s="31" t="s">
        <v>116</v>
      </c>
      <c r="AD17" s="31" t="s">
        <v>117</v>
      </c>
      <c r="AE17" s="31" t="s">
        <v>118</v>
      </c>
      <c r="AF17" s="31" t="s">
        <v>119</v>
      </c>
      <c r="AG17" s="31" t="s">
        <v>120</v>
      </c>
      <c r="AH17" s="263" t="s">
        <v>121</v>
      </c>
      <c r="AI17" s="263" t="s">
        <v>115</v>
      </c>
      <c r="AJ17" s="31" t="s">
        <v>116</v>
      </c>
      <c r="AK17" s="31" t="s">
        <v>117</v>
      </c>
      <c r="AL17" s="31" t="s">
        <v>118</v>
      </c>
      <c r="AM17" s="31" t="s">
        <v>119</v>
      </c>
      <c r="AN17" s="31" t="s">
        <v>120</v>
      </c>
      <c r="AO17" s="263" t="s">
        <v>121</v>
      </c>
      <c r="AP17" s="263" t="s">
        <v>115</v>
      </c>
      <c r="AQ17" s="31" t="s">
        <v>116</v>
      </c>
      <c r="AR17" s="31" t="s">
        <v>117</v>
      </c>
      <c r="AS17" s="31" t="s">
        <v>118</v>
      </c>
      <c r="AT17" s="31" t="s">
        <v>119</v>
      </c>
      <c r="AU17" s="31" t="s">
        <v>120</v>
      </c>
      <c r="AV17" s="263" t="s">
        <v>121</v>
      </c>
      <c r="AW17" s="263" t="s">
        <v>115</v>
      </c>
      <c r="AX17" s="31" t="s">
        <v>116</v>
      </c>
      <c r="AY17" s="31" t="s">
        <v>117</v>
      </c>
      <c r="AZ17" s="31" t="s">
        <v>118</v>
      </c>
      <c r="BA17" s="31" t="s">
        <v>119</v>
      </c>
      <c r="BB17" s="31" t="s">
        <v>120</v>
      </c>
      <c r="BC17" s="263" t="s">
        <v>121</v>
      </c>
      <c r="BD17" s="263" t="s">
        <v>115</v>
      </c>
      <c r="BE17" s="31" t="s">
        <v>116</v>
      </c>
      <c r="BF17" s="31" t="s">
        <v>117</v>
      </c>
      <c r="BG17" s="31" t="s">
        <v>118</v>
      </c>
      <c r="BH17" s="31" t="s">
        <v>119</v>
      </c>
      <c r="BI17" s="31" t="s">
        <v>120</v>
      </c>
      <c r="BJ17" s="263" t="s">
        <v>121</v>
      </c>
      <c r="BK17" s="263" t="s">
        <v>115</v>
      </c>
      <c r="BL17" s="31" t="s">
        <v>116</v>
      </c>
      <c r="BM17" s="31" t="s">
        <v>117</v>
      </c>
      <c r="BN17" s="31" t="s">
        <v>118</v>
      </c>
      <c r="BO17" s="31" t="s">
        <v>119</v>
      </c>
      <c r="BP17" s="31" t="s">
        <v>120</v>
      </c>
      <c r="BQ17" s="263" t="s">
        <v>121</v>
      </c>
      <c r="BR17" s="263" t="s">
        <v>115</v>
      </c>
      <c r="BS17" s="31" t="s">
        <v>116</v>
      </c>
      <c r="BT17" s="31" t="s">
        <v>117</v>
      </c>
      <c r="BU17" s="31" t="s">
        <v>118</v>
      </c>
      <c r="BV17" s="31" t="s">
        <v>119</v>
      </c>
      <c r="BW17" s="31" t="s">
        <v>120</v>
      </c>
      <c r="BX17" s="622"/>
    </row>
    <row r="18" spans="1:76" s="28" customFormat="1" x14ac:dyDescent="0.2">
      <c r="A18" s="262">
        <v>1</v>
      </c>
      <c r="B18" s="261">
        <v>2</v>
      </c>
      <c r="C18" s="262">
        <v>3</v>
      </c>
      <c r="D18" s="262">
        <v>4</v>
      </c>
      <c r="E18" s="262">
        <v>5</v>
      </c>
      <c r="F18" s="264" t="s">
        <v>122</v>
      </c>
      <c r="G18" s="264" t="s">
        <v>123</v>
      </c>
      <c r="H18" s="264" t="s">
        <v>124</v>
      </c>
      <c r="I18" s="264" t="s">
        <v>125</v>
      </c>
      <c r="J18" s="264" t="s">
        <v>126</v>
      </c>
      <c r="K18" s="264" t="s">
        <v>127</v>
      </c>
      <c r="L18" s="264" t="s">
        <v>128</v>
      </c>
      <c r="M18" s="264" t="s">
        <v>129</v>
      </c>
      <c r="N18" s="264" t="s">
        <v>130</v>
      </c>
      <c r="O18" s="264" t="s">
        <v>131</v>
      </c>
      <c r="P18" s="264" t="s">
        <v>132</v>
      </c>
      <c r="Q18" s="264" t="s">
        <v>133</v>
      </c>
      <c r="R18" s="264" t="s">
        <v>134</v>
      </c>
      <c r="S18" s="264" t="s">
        <v>135</v>
      </c>
      <c r="T18" s="264" t="s">
        <v>136</v>
      </c>
      <c r="U18" s="264" t="s">
        <v>137</v>
      </c>
      <c r="V18" s="264" t="s">
        <v>138</v>
      </c>
      <c r="W18" s="264" t="s">
        <v>139</v>
      </c>
      <c r="X18" s="264" t="s">
        <v>140</v>
      </c>
      <c r="Y18" s="264" t="s">
        <v>141</v>
      </c>
      <c r="Z18" s="264" t="s">
        <v>142</v>
      </c>
      <c r="AA18" s="264" t="s">
        <v>143</v>
      </c>
      <c r="AB18" s="264" t="s">
        <v>144</v>
      </c>
      <c r="AC18" s="264" t="s">
        <v>145</v>
      </c>
      <c r="AD18" s="264" t="s">
        <v>146</v>
      </c>
      <c r="AE18" s="264" t="s">
        <v>147</v>
      </c>
      <c r="AF18" s="264" t="s">
        <v>148</v>
      </c>
      <c r="AG18" s="264" t="s">
        <v>149</v>
      </c>
      <c r="AH18" s="264" t="s">
        <v>150</v>
      </c>
      <c r="AI18" s="264" t="s">
        <v>151</v>
      </c>
      <c r="AJ18" s="264" t="s">
        <v>152</v>
      </c>
      <c r="AK18" s="264" t="s">
        <v>153</v>
      </c>
      <c r="AL18" s="264" t="s">
        <v>154</v>
      </c>
      <c r="AM18" s="264" t="s">
        <v>155</v>
      </c>
      <c r="AN18" s="264" t="s">
        <v>156</v>
      </c>
      <c r="AO18" s="264" t="s">
        <v>157</v>
      </c>
      <c r="AP18" s="264" t="s">
        <v>158</v>
      </c>
      <c r="AQ18" s="264" t="s">
        <v>159</v>
      </c>
      <c r="AR18" s="264" t="s">
        <v>160</v>
      </c>
      <c r="AS18" s="264" t="s">
        <v>161</v>
      </c>
      <c r="AT18" s="264" t="s">
        <v>162</v>
      </c>
      <c r="AU18" s="264" t="s">
        <v>163</v>
      </c>
      <c r="AV18" s="264" t="s">
        <v>164</v>
      </c>
      <c r="AW18" s="264" t="s">
        <v>165</v>
      </c>
      <c r="AX18" s="264" t="s">
        <v>166</v>
      </c>
      <c r="AY18" s="264" t="s">
        <v>167</v>
      </c>
      <c r="AZ18" s="264" t="s">
        <v>168</v>
      </c>
      <c r="BA18" s="264" t="s">
        <v>169</v>
      </c>
      <c r="BB18" s="264" t="s">
        <v>170</v>
      </c>
      <c r="BC18" s="264" t="s">
        <v>171</v>
      </c>
      <c r="BD18" s="264" t="s">
        <v>172</v>
      </c>
      <c r="BE18" s="264" t="s">
        <v>173</v>
      </c>
      <c r="BF18" s="264" t="s">
        <v>174</v>
      </c>
      <c r="BG18" s="264" t="s">
        <v>175</v>
      </c>
      <c r="BH18" s="264" t="s">
        <v>176</v>
      </c>
      <c r="BI18" s="264" t="s">
        <v>177</v>
      </c>
      <c r="BJ18" s="264" t="s">
        <v>178</v>
      </c>
      <c r="BK18" s="264" t="s">
        <v>179</v>
      </c>
      <c r="BL18" s="264" t="s">
        <v>180</v>
      </c>
      <c r="BM18" s="264" t="s">
        <v>181</v>
      </c>
      <c r="BN18" s="264" t="s">
        <v>182</v>
      </c>
      <c r="BO18" s="264" t="s">
        <v>183</v>
      </c>
      <c r="BP18" s="264" t="s">
        <v>184</v>
      </c>
      <c r="BQ18" s="264" t="s">
        <v>185</v>
      </c>
      <c r="BR18" s="264" t="s">
        <v>186</v>
      </c>
      <c r="BS18" s="264" t="s">
        <v>187</v>
      </c>
      <c r="BT18" s="264" t="s">
        <v>188</v>
      </c>
      <c r="BU18" s="264" t="s">
        <v>189</v>
      </c>
      <c r="BV18" s="264" t="s">
        <v>190</v>
      </c>
      <c r="BW18" s="264" t="s">
        <v>191</v>
      </c>
      <c r="BX18" s="264" t="s">
        <v>192</v>
      </c>
    </row>
    <row r="19" spans="1:76" s="39" customFormat="1" x14ac:dyDescent="0.25">
      <c r="A19" s="335">
        <f>'Пр 1 (произв)'!A17</f>
        <v>0</v>
      </c>
      <c r="B19" s="125" t="str">
        <f>'Пр 1 (произв)'!B17</f>
        <v>ВСЕГО по инвестиционной программе, в том числе:</v>
      </c>
      <c r="C19" s="335">
        <f>'Пр 1 (произв)'!C17</f>
        <v>0</v>
      </c>
      <c r="D19" s="299">
        <f t="shared" ref="D19:BO19" si="0">SUM(D20:D26)</f>
        <v>137.11389515870667</v>
      </c>
      <c r="E19" s="299">
        <f t="shared" si="0"/>
        <v>0</v>
      </c>
      <c r="F19" s="299">
        <f t="shared" si="0"/>
        <v>0</v>
      </c>
      <c r="G19" s="299">
        <f t="shared" si="0"/>
        <v>0</v>
      </c>
      <c r="H19" s="471">
        <f t="shared" si="0"/>
        <v>0</v>
      </c>
      <c r="I19" s="299">
        <f t="shared" si="0"/>
        <v>0</v>
      </c>
      <c r="J19" s="299">
        <f t="shared" si="0"/>
        <v>0</v>
      </c>
      <c r="K19" s="299">
        <f t="shared" si="0"/>
        <v>0</v>
      </c>
      <c r="L19" s="299">
        <f t="shared" si="0"/>
        <v>0</v>
      </c>
      <c r="M19" s="299">
        <f t="shared" si="0"/>
        <v>0</v>
      </c>
      <c r="N19" s="299">
        <f t="shared" si="0"/>
        <v>0</v>
      </c>
      <c r="O19" s="299">
        <f t="shared" si="0"/>
        <v>0</v>
      </c>
      <c r="P19" s="299">
        <f t="shared" si="0"/>
        <v>0</v>
      </c>
      <c r="Q19" s="299">
        <f t="shared" si="0"/>
        <v>0</v>
      </c>
      <c r="R19" s="299">
        <f t="shared" si="0"/>
        <v>0</v>
      </c>
      <c r="S19" s="299">
        <f t="shared" si="0"/>
        <v>0</v>
      </c>
      <c r="T19" s="299">
        <f t="shared" si="0"/>
        <v>0</v>
      </c>
      <c r="U19" s="299">
        <f t="shared" si="0"/>
        <v>1</v>
      </c>
      <c r="V19" s="471">
        <f t="shared" si="0"/>
        <v>0</v>
      </c>
      <c r="W19" s="299">
        <f t="shared" si="0"/>
        <v>0</v>
      </c>
      <c r="X19" s="299">
        <f t="shared" si="0"/>
        <v>0</v>
      </c>
      <c r="Y19" s="299">
        <f t="shared" si="0"/>
        <v>0</v>
      </c>
      <c r="Z19" s="299">
        <f t="shared" si="0"/>
        <v>0</v>
      </c>
      <c r="AA19" s="299">
        <f t="shared" si="0"/>
        <v>0</v>
      </c>
      <c r="AB19" s="299">
        <f t="shared" si="0"/>
        <v>0</v>
      </c>
      <c r="AC19" s="299">
        <f t="shared" si="0"/>
        <v>0</v>
      </c>
      <c r="AD19" s="299">
        <f t="shared" si="0"/>
        <v>0</v>
      </c>
      <c r="AE19" s="299">
        <f t="shared" si="0"/>
        <v>0</v>
      </c>
      <c r="AF19" s="299">
        <f t="shared" si="0"/>
        <v>0</v>
      </c>
      <c r="AG19" s="299">
        <f t="shared" si="0"/>
        <v>0</v>
      </c>
      <c r="AH19" s="299">
        <f t="shared" si="0"/>
        <v>0</v>
      </c>
      <c r="AI19" s="299">
        <f t="shared" si="0"/>
        <v>91.602151798706672</v>
      </c>
      <c r="AJ19" s="471">
        <f t="shared" si="0"/>
        <v>2.9060000000000006</v>
      </c>
      <c r="AK19" s="299">
        <f t="shared" si="0"/>
        <v>0</v>
      </c>
      <c r="AL19" s="299">
        <f t="shared" si="0"/>
        <v>0</v>
      </c>
      <c r="AM19" s="299">
        <f t="shared" si="0"/>
        <v>0</v>
      </c>
      <c r="AN19" s="299">
        <f t="shared" si="0"/>
        <v>0</v>
      </c>
      <c r="AO19" s="299">
        <f t="shared" si="0"/>
        <v>0</v>
      </c>
      <c r="AP19" s="299">
        <f t="shared" si="0"/>
        <v>0</v>
      </c>
      <c r="AQ19" s="471">
        <f t="shared" si="0"/>
        <v>0</v>
      </c>
      <c r="AR19" s="299">
        <f t="shared" si="0"/>
        <v>0</v>
      </c>
      <c r="AS19" s="299">
        <f t="shared" si="0"/>
        <v>0</v>
      </c>
      <c r="AT19" s="299">
        <f t="shared" si="0"/>
        <v>0</v>
      </c>
      <c r="AU19" s="299">
        <f t="shared" si="0"/>
        <v>0</v>
      </c>
      <c r="AV19" s="299">
        <f t="shared" si="0"/>
        <v>0</v>
      </c>
      <c r="AW19" s="299">
        <f t="shared" si="0"/>
        <v>94.00685746133334</v>
      </c>
      <c r="AX19" s="471">
        <f t="shared" si="0"/>
        <v>3.21</v>
      </c>
      <c r="AY19" s="299">
        <f t="shared" si="0"/>
        <v>0</v>
      </c>
      <c r="AZ19" s="299">
        <f t="shared" si="0"/>
        <v>0</v>
      </c>
      <c r="BA19" s="299">
        <f t="shared" si="0"/>
        <v>0</v>
      </c>
      <c r="BB19" s="299">
        <f t="shared" si="0"/>
        <v>0</v>
      </c>
      <c r="BC19" s="299">
        <f t="shared" si="0"/>
        <v>0</v>
      </c>
      <c r="BD19" s="299">
        <f t="shared" si="0"/>
        <v>0</v>
      </c>
      <c r="BE19" s="299">
        <f t="shared" si="0"/>
        <v>0</v>
      </c>
      <c r="BF19" s="299">
        <f t="shared" si="0"/>
        <v>0</v>
      </c>
      <c r="BG19" s="299">
        <f t="shared" si="0"/>
        <v>0</v>
      </c>
      <c r="BH19" s="299">
        <f t="shared" si="0"/>
        <v>0</v>
      </c>
      <c r="BI19" s="299">
        <f t="shared" si="0"/>
        <v>0</v>
      </c>
      <c r="BJ19" s="299">
        <f t="shared" si="0"/>
        <v>0</v>
      </c>
      <c r="BK19" s="299">
        <f t="shared" si="0"/>
        <v>186.60900926004001</v>
      </c>
      <c r="BL19" s="471">
        <f t="shared" si="0"/>
        <v>6.1160000000000023</v>
      </c>
      <c r="BM19" s="299">
        <f t="shared" si="0"/>
        <v>0</v>
      </c>
      <c r="BN19" s="299">
        <f t="shared" si="0"/>
        <v>0</v>
      </c>
      <c r="BO19" s="299">
        <f t="shared" si="0"/>
        <v>0</v>
      </c>
      <c r="BP19" s="299">
        <f t="shared" ref="BP19:BW19" si="1">SUM(BP20:BP26)</f>
        <v>0</v>
      </c>
      <c r="BQ19" s="299">
        <f t="shared" si="1"/>
        <v>0</v>
      </c>
      <c r="BR19" s="299">
        <f t="shared" si="1"/>
        <v>0</v>
      </c>
      <c r="BS19" s="299">
        <f t="shared" si="1"/>
        <v>0</v>
      </c>
      <c r="BT19" s="299">
        <f t="shared" si="1"/>
        <v>0</v>
      </c>
      <c r="BU19" s="299">
        <f t="shared" si="1"/>
        <v>0</v>
      </c>
      <c r="BV19" s="299">
        <f t="shared" si="1"/>
        <v>0</v>
      </c>
      <c r="BW19" s="299">
        <f t="shared" si="1"/>
        <v>0</v>
      </c>
      <c r="BX19" s="38"/>
    </row>
    <row r="20" spans="1:76" x14ac:dyDescent="0.2">
      <c r="A20" s="336" t="str">
        <f>'Пр 1 (произв)'!A18</f>
        <v>0.1</v>
      </c>
      <c r="B20" s="160" t="str">
        <f>'Пр 1 (произв)'!B18</f>
        <v>Технологическое присоединение (подключение), всего</v>
      </c>
      <c r="C20" s="337" t="str">
        <f>'Пр 1 (произв)'!C18</f>
        <v>Г</v>
      </c>
      <c r="D20" s="300">
        <f t="shared" ref="D20:BO20" si="2">D29</f>
        <v>0</v>
      </c>
      <c r="E20" s="300">
        <f t="shared" si="2"/>
        <v>0</v>
      </c>
      <c r="F20" s="300">
        <f t="shared" si="2"/>
        <v>0</v>
      </c>
      <c r="G20" s="300">
        <f t="shared" si="2"/>
        <v>0</v>
      </c>
      <c r="H20" s="472">
        <f t="shared" si="2"/>
        <v>0</v>
      </c>
      <c r="I20" s="300">
        <f t="shared" si="2"/>
        <v>0</v>
      </c>
      <c r="J20" s="300">
        <f t="shared" si="2"/>
        <v>0</v>
      </c>
      <c r="K20" s="300">
        <f t="shared" si="2"/>
        <v>0</v>
      </c>
      <c r="L20" s="300">
        <f t="shared" si="2"/>
        <v>0</v>
      </c>
      <c r="M20" s="300">
        <f t="shared" si="2"/>
        <v>0</v>
      </c>
      <c r="N20" s="300">
        <f t="shared" si="2"/>
        <v>0</v>
      </c>
      <c r="O20" s="300">
        <f t="shared" si="2"/>
        <v>0</v>
      </c>
      <c r="P20" s="300">
        <f t="shared" si="2"/>
        <v>0</v>
      </c>
      <c r="Q20" s="300">
        <f t="shared" si="2"/>
        <v>0</v>
      </c>
      <c r="R20" s="300">
        <f t="shared" si="2"/>
        <v>0</v>
      </c>
      <c r="S20" s="300">
        <f t="shared" si="2"/>
        <v>0</v>
      </c>
      <c r="T20" s="300">
        <f t="shared" si="2"/>
        <v>0</v>
      </c>
      <c r="U20" s="300">
        <f t="shared" si="2"/>
        <v>0</v>
      </c>
      <c r="V20" s="472">
        <f t="shared" si="2"/>
        <v>0</v>
      </c>
      <c r="W20" s="300">
        <f t="shared" si="2"/>
        <v>0</v>
      </c>
      <c r="X20" s="300">
        <f t="shared" si="2"/>
        <v>0</v>
      </c>
      <c r="Y20" s="300">
        <f t="shared" si="2"/>
        <v>0</v>
      </c>
      <c r="Z20" s="300">
        <f t="shared" si="2"/>
        <v>0</v>
      </c>
      <c r="AA20" s="300">
        <f t="shared" si="2"/>
        <v>0</v>
      </c>
      <c r="AB20" s="300">
        <f t="shared" si="2"/>
        <v>0</v>
      </c>
      <c r="AC20" s="300">
        <f t="shared" si="2"/>
        <v>0</v>
      </c>
      <c r="AD20" s="300">
        <f t="shared" si="2"/>
        <v>0</v>
      </c>
      <c r="AE20" s="300">
        <f t="shared" si="2"/>
        <v>0</v>
      </c>
      <c r="AF20" s="300">
        <f t="shared" si="2"/>
        <v>0</v>
      </c>
      <c r="AG20" s="300">
        <f t="shared" si="2"/>
        <v>0</v>
      </c>
      <c r="AH20" s="300">
        <f t="shared" si="2"/>
        <v>0</v>
      </c>
      <c r="AI20" s="300">
        <f t="shared" si="2"/>
        <v>0</v>
      </c>
      <c r="AJ20" s="472">
        <f t="shared" si="2"/>
        <v>0</v>
      </c>
      <c r="AK20" s="300">
        <f t="shared" si="2"/>
        <v>0</v>
      </c>
      <c r="AL20" s="300">
        <f t="shared" si="2"/>
        <v>0</v>
      </c>
      <c r="AM20" s="300">
        <f t="shared" si="2"/>
        <v>0</v>
      </c>
      <c r="AN20" s="300">
        <f t="shared" si="2"/>
        <v>0</v>
      </c>
      <c r="AO20" s="300">
        <f t="shared" si="2"/>
        <v>0</v>
      </c>
      <c r="AP20" s="300">
        <f t="shared" si="2"/>
        <v>0</v>
      </c>
      <c r="AQ20" s="472">
        <f t="shared" si="2"/>
        <v>0</v>
      </c>
      <c r="AR20" s="300">
        <f t="shared" si="2"/>
        <v>0</v>
      </c>
      <c r="AS20" s="300">
        <f t="shared" si="2"/>
        <v>0</v>
      </c>
      <c r="AT20" s="300">
        <f t="shared" si="2"/>
        <v>0</v>
      </c>
      <c r="AU20" s="300">
        <f t="shared" si="2"/>
        <v>0</v>
      </c>
      <c r="AV20" s="300">
        <f t="shared" si="2"/>
        <v>0</v>
      </c>
      <c r="AW20" s="300">
        <f t="shared" si="2"/>
        <v>0</v>
      </c>
      <c r="AX20" s="472">
        <f t="shared" si="2"/>
        <v>0</v>
      </c>
      <c r="AY20" s="300">
        <f t="shared" si="2"/>
        <v>0</v>
      </c>
      <c r="AZ20" s="300">
        <f t="shared" si="2"/>
        <v>0</v>
      </c>
      <c r="BA20" s="300">
        <f t="shared" si="2"/>
        <v>0</v>
      </c>
      <c r="BB20" s="300">
        <f t="shared" si="2"/>
        <v>0</v>
      </c>
      <c r="BC20" s="300">
        <f t="shared" si="2"/>
        <v>0</v>
      </c>
      <c r="BD20" s="300">
        <f t="shared" si="2"/>
        <v>0</v>
      </c>
      <c r="BE20" s="300">
        <f t="shared" si="2"/>
        <v>0</v>
      </c>
      <c r="BF20" s="300">
        <f t="shared" si="2"/>
        <v>0</v>
      </c>
      <c r="BG20" s="300">
        <f t="shared" si="2"/>
        <v>0</v>
      </c>
      <c r="BH20" s="300">
        <f t="shared" si="2"/>
        <v>0</v>
      </c>
      <c r="BI20" s="300">
        <f t="shared" si="2"/>
        <v>0</v>
      </c>
      <c r="BJ20" s="300">
        <f t="shared" si="2"/>
        <v>0</v>
      </c>
      <c r="BK20" s="300">
        <f t="shared" si="2"/>
        <v>0</v>
      </c>
      <c r="BL20" s="472">
        <f t="shared" si="2"/>
        <v>0</v>
      </c>
      <c r="BM20" s="300">
        <f t="shared" si="2"/>
        <v>0</v>
      </c>
      <c r="BN20" s="300">
        <f t="shared" si="2"/>
        <v>0</v>
      </c>
      <c r="BO20" s="300">
        <f t="shared" si="2"/>
        <v>0</v>
      </c>
      <c r="BP20" s="300">
        <f t="shared" ref="BP20:BW20" si="3">BP29</f>
        <v>0</v>
      </c>
      <c r="BQ20" s="300">
        <f t="shared" si="3"/>
        <v>0</v>
      </c>
      <c r="BR20" s="300">
        <f t="shared" si="3"/>
        <v>0</v>
      </c>
      <c r="BS20" s="300">
        <f t="shared" si="3"/>
        <v>0</v>
      </c>
      <c r="BT20" s="300">
        <f t="shared" si="3"/>
        <v>0</v>
      </c>
      <c r="BU20" s="300">
        <f t="shared" si="3"/>
        <v>0</v>
      </c>
      <c r="BV20" s="300">
        <f t="shared" si="3"/>
        <v>0</v>
      </c>
      <c r="BW20" s="300">
        <f t="shared" si="3"/>
        <v>0</v>
      </c>
      <c r="BX20" s="338"/>
    </row>
    <row r="21" spans="1:76" x14ac:dyDescent="0.2">
      <c r="A21" s="336" t="str">
        <f>'Пр 1 (произв)'!A19</f>
        <v>0.2</v>
      </c>
      <c r="B21" s="160" t="str">
        <f>'Пр 1 (произв)'!B19</f>
        <v>Реконструкция, всего</v>
      </c>
      <c r="C21" s="337" t="str">
        <f>'Пр 1 (произв)'!C19</f>
        <v>Г</v>
      </c>
      <c r="D21" s="300">
        <f t="shared" ref="D21:BO21" si="4">D68</f>
        <v>0</v>
      </c>
      <c r="E21" s="300">
        <f t="shared" si="4"/>
        <v>0</v>
      </c>
      <c r="F21" s="300">
        <f t="shared" si="4"/>
        <v>0</v>
      </c>
      <c r="G21" s="300">
        <f t="shared" si="4"/>
        <v>0</v>
      </c>
      <c r="H21" s="472">
        <f t="shared" si="4"/>
        <v>0</v>
      </c>
      <c r="I21" s="300">
        <f t="shared" si="4"/>
        <v>0</v>
      </c>
      <c r="J21" s="300">
        <f t="shared" si="4"/>
        <v>0</v>
      </c>
      <c r="K21" s="300">
        <f t="shared" si="4"/>
        <v>0</v>
      </c>
      <c r="L21" s="300">
        <f t="shared" si="4"/>
        <v>0</v>
      </c>
      <c r="M21" s="300">
        <f t="shared" si="4"/>
        <v>0</v>
      </c>
      <c r="N21" s="300">
        <f t="shared" si="4"/>
        <v>0</v>
      </c>
      <c r="O21" s="300">
        <f t="shared" si="4"/>
        <v>0</v>
      </c>
      <c r="P21" s="300">
        <f t="shared" si="4"/>
        <v>0</v>
      </c>
      <c r="Q21" s="300">
        <f t="shared" si="4"/>
        <v>0</v>
      </c>
      <c r="R21" s="300">
        <f t="shared" si="4"/>
        <v>0</v>
      </c>
      <c r="S21" s="300">
        <f t="shared" si="4"/>
        <v>0</v>
      </c>
      <c r="T21" s="300">
        <f t="shared" si="4"/>
        <v>0</v>
      </c>
      <c r="U21" s="300">
        <f t="shared" si="4"/>
        <v>0</v>
      </c>
      <c r="V21" s="472">
        <f t="shared" si="4"/>
        <v>0</v>
      </c>
      <c r="W21" s="300">
        <f t="shared" si="4"/>
        <v>0</v>
      </c>
      <c r="X21" s="300">
        <f t="shared" si="4"/>
        <v>0</v>
      </c>
      <c r="Y21" s="300">
        <f t="shared" si="4"/>
        <v>0</v>
      </c>
      <c r="Z21" s="300">
        <f t="shared" si="4"/>
        <v>0</v>
      </c>
      <c r="AA21" s="300">
        <f t="shared" si="4"/>
        <v>0</v>
      </c>
      <c r="AB21" s="300">
        <f t="shared" si="4"/>
        <v>0</v>
      </c>
      <c r="AC21" s="300">
        <f t="shared" si="4"/>
        <v>0</v>
      </c>
      <c r="AD21" s="300">
        <f t="shared" si="4"/>
        <v>0</v>
      </c>
      <c r="AE21" s="300">
        <f t="shared" si="4"/>
        <v>0</v>
      </c>
      <c r="AF21" s="300">
        <f t="shared" si="4"/>
        <v>0</v>
      </c>
      <c r="AG21" s="300">
        <f t="shared" si="4"/>
        <v>0</v>
      </c>
      <c r="AH21" s="300">
        <f t="shared" si="4"/>
        <v>0</v>
      </c>
      <c r="AI21" s="300">
        <f t="shared" si="4"/>
        <v>0</v>
      </c>
      <c r="AJ21" s="472">
        <f t="shared" si="4"/>
        <v>0</v>
      </c>
      <c r="AK21" s="300">
        <f t="shared" si="4"/>
        <v>0</v>
      </c>
      <c r="AL21" s="300">
        <f t="shared" si="4"/>
        <v>0</v>
      </c>
      <c r="AM21" s="300">
        <f t="shared" si="4"/>
        <v>0</v>
      </c>
      <c r="AN21" s="300">
        <f t="shared" si="4"/>
        <v>0</v>
      </c>
      <c r="AO21" s="300">
        <f t="shared" si="4"/>
        <v>0</v>
      </c>
      <c r="AP21" s="300">
        <f t="shared" si="4"/>
        <v>0</v>
      </c>
      <c r="AQ21" s="472">
        <f t="shared" si="4"/>
        <v>0</v>
      </c>
      <c r="AR21" s="300">
        <f t="shared" si="4"/>
        <v>0</v>
      </c>
      <c r="AS21" s="300">
        <f t="shared" si="4"/>
        <v>0</v>
      </c>
      <c r="AT21" s="300">
        <f t="shared" si="4"/>
        <v>0</v>
      </c>
      <c r="AU21" s="300">
        <f t="shared" si="4"/>
        <v>0</v>
      </c>
      <c r="AV21" s="300">
        <f t="shared" si="4"/>
        <v>0</v>
      </c>
      <c r="AW21" s="300">
        <f t="shared" si="4"/>
        <v>0</v>
      </c>
      <c r="AX21" s="472">
        <f t="shared" si="4"/>
        <v>0</v>
      </c>
      <c r="AY21" s="300">
        <f t="shared" si="4"/>
        <v>0</v>
      </c>
      <c r="AZ21" s="300">
        <f t="shared" si="4"/>
        <v>0</v>
      </c>
      <c r="BA21" s="300">
        <f t="shared" si="4"/>
        <v>0</v>
      </c>
      <c r="BB21" s="300">
        <f t="shared" si="4"/>
        <v>0</v>
      </c>
      <c r="BC21" s="300">
        <f t="shared" si="4"/>
        <v>0</v>
      </c>
      <c r="BD21" s="300">
        <f t="shared" si="4"/>
        <v>0</v>
      </c>
      <c r="BE21" s="300">
        <f t="shared" si="4"/>
        <v>0</v>
      </c>
      <c r="BF21" s="300">
        <f t="shared" si="4"/>
        <v>0</v>
      </c>
      <c r="BG21" s="300">
        <f t="shared" si="4"/>
        <v>0</v>
      </c>
      <c r="BH21" s="300">
        <f t="shared" si="4"/>
        <v>0</v>
      </c>
      <c r="BI21" s="300">
        <f t="shared" si="4"/>
        <v>0</v>
      </c>
      <c r="BJ21" s="300">
        <f t="shared" si="4"/>
        <v>0</v>
      </c>
      <c r="BK21" s="300">
        <f t="shared" si="4"/>
        <v>0</v>
      </c>
      <c r="BL21" s="472">
        <f t="shared" si="4"/>
        <v>0</v>
      </c>
      <c r="BM21" s="300">
        <f t="shared" si="4"/>
        <v>0</v>
      </c>
      <c r="BN21" s="300">
        <f t="shared" si="4"/>
        <v>0</v>
      </c>
      <c r="BO21" s="300">
        <f t="shared" si="4"/>
        <v>0</v>
      </c>
      <c r="BP21" s="300">
        <f t="shared" ref="BP21:BW21" si="5">BP68</f>
        <v>0</v>
      </c>
      <c r="BQ21" s="300">
        <f t="shared" si="5"/>
        <v>0</v>
      </c>
      <c r="BR21" s="300">
        <f t="shared" si="5"/>
        <v>0</v>
      </c>
      <c r="BS21" s="300">
        <f t="shared" si="5"/>
        <v>0</v>
      </c>
      <c r="BT21" s="300">
        <f t="shared" si="5"/>
        <v>0</v>
      </c>
      <c r="BU21" s="300">
        <f t="shared" si="5"/>
        <v>0</v>
      </c>
      <c r="BV21" s="300">
        <f t="shared" si="5"/>
        <v>0</v>
      </c>
      <c r="BW21" s="300">
        <f t="shared" si="5"/>
        <v>0</v>
      </c>
      <c r="BX21" s="338"/>
    </row>
    <row r="22" spans="1:76" x14ac:dyDescent="0.2">
      <c r="A22" s="336" t="str">
        <f>'Пр 1 (произв)'!A20</f>
        <v>0.3</v>
      </c>
      <c r="B22" s="160" t="str">
        <f>'Пр 1 (произв)'!B20</f>
        <v>Модернизация, техническое перевооружение, всего</v>
      </c>
      <c r="C22" s="337" t="str">
        <f>'Пр 1 (произв)'!C20</f>
        <v>Г</v>
      </c>
      <c r="D22" s="300">
        <f t="shared" ref="D22:BO22" si="6">D85</f>
        <v>46.495523706666667</v>
      </c>
      <c r="E22" s="300">
        <f t="shared" si="6"/>
        <v>0</v>
      </c>
      <c r="F22" s="300">
        <f t="shared" si="6"/>
        <v>0</v>
      </c>
      <c r="G22" s="300">
        <f t="shared" si="6"/>
        <v>0</v>
      </c>
      <c r="H22" s="472">
        <f t="shared" si="6"/>
        <v>0</v>
      </c>
      <c r="I22" s="300">
        <f t="shared" si="6"/>
        <v>0</v>
      </c>
      <c r="J22" s="300">
        <f t="shared" si="6"/>
        <v>0</v>
      </c>
      <c r="K22" s="300">
        <f t="shared" si="6"/>
        <v>0</v>
      </c>
      <c r="L22" s="300">
        <f t="shared" si="6"/>
        <v>0</v>
      </c>
      <c r="M22" s="300">
        <f t="shared" si="6"/>
        <v>0</v>
      </c>
      <c r="N22" s="300">
        <f t="shared" si="6"/>
        <v>0</v>
      </c>
      <c r="O22" s="300">
        <f t="shared" si="6"/>
        <v>0</v>
      </c>
      <c r="P22" s="300">
        <f t="shared" si="6"/>
        <v>0</v>
      </c>
      <c r="Q22" s="300">
        <f t="shared" si="6"/>
        <v>0</v>
      </c>
      <c r="R22" s="300">
        <f t="shared" si="6"/>
        <v>0</v>
      </c>
      <c r="S22" s="300">
        <f t="shared" si="6"/>
        <v>0</v>
      </c>
      <c r="T22" s="300">
        <f t="shared" si="6"/>
        <v>0</v>
      </c>
      <c r="U22" s="300">
        <f t="shared" si="6"/>
        <v>0</v>
      </c>
      <c r="V22" s="472">
        <f t="shared" si="6"/>
        <v>0</v>
      </c>
      <c r="W22" s="300">
        <f t="shared" si="6"/>
        <v>0</v>
      </c>
      <c r="X22" s="300">
        <f t="shared" si="6"/>
        <v>0</v>
      </c>
      <c r="Y22" s="300">
        <f t="shared" si="6"/>
        <v>0</v>
      </c>
      <c r="Z22" s="300">
        <f t="shared" si="6"/>
        <v>0</v>
      </c>
      <c r="AA22" s="300">
        <f t="shared" si="6"/>
        <v>0</v>
      </c>
      <c r="AB22" s="300">
        <f t="shared" si="6"/>
        <v>0</v>
      </c>
      <c r="AC22" s="300">
        <f t="shared" si="6"/>
        <v>0</v>
      </c>
      <c r="AD22" s="300">
        <f t="shared" si="6"/>
        <v>0</v>
      </c>
      <c r="AE22" s="300">
        <f t="shared" si="6"/>
        <v>0</v>
      </c>
      <c r="AF22" s="300">
        <f t="shared" si="6"/>
        <v>0</v>
      </c>
      <c r="AG22" s="300">
        <f t="shared" si="6"/>
        <v>0</v>
      </c>
      <c r="AH22" s="300">
        <f t="shared" si="6"/>
        <v>0</v>
      </c>
      <c r="AI22" s="300">
        <f t="shared" si="6"/>
        <v>62.293140346666668</v>
      </c>
      <c r="AJ22" s="472">
        <f t="shared" si="6"/>
        <v>2.9060000000000006</v>
      </c>
      <c r="AK22" s="300">
        <f t="shared" si="6"/>
        <v>0</v>
      </c>
      <c r="AL22" s="300">
        <f t="shared" si="6"/>
        <v>0</v>
      </c>
      <c r="AM22" s="300">
        <f t="shared" si="6"/>
        <v>0</v>
      </c>
      <c r="AN22" s="300">
        <f t="shared" si="6"/>
        <v>0</v>
      </c>
      <c r="AO22" s="300">
        <f t="shared" si="6"/>
        <v>0</v>
      </c>
      <c r="AP22" s="300">
        <f t="shared" si="6"/>
        <v>0</v>
      </c>
      <c r="AQ22" s="472">
        <f t="shared" si="6"/>
        <v>0</v>
      </c>
      <c r="AR22" s="300">
        <f t="shared" si="6"/>
        <v>0</v>
      </c>
      <c r="AS22" s="300">
        <f t="shared" si="6"/>
        <v>0</v>
      </c>
      <c r="AT22" s="300">
        <f t="shared" si="6"/>
        <v>0</v>
      </c>
      <c r="AU22" s="300">
        <f t="shared" si="6"/>
        <v>0</v>
      </c>
      <c r="AV22" s="300">
        <f t="shared" si="6"/>
        <v>0</v>
      </c>
      <c r="AW22" s="300">
        <f t="shared" si="6"/>
        <v>33.697497461333342</v>
      </c>
      <c r="AX22" s="472">
        <f t="shared" si="6"/>
        <v>3.21</v>
      </c>
      <c r="AY22" s="300">
        <f t="shared" si="6"/>
        <v>0</v>
      </c>
      <c r="AZ22" s="300">
        <f t="shared" si="6"/>
        <v>0</v>
      </c>
      <c r="BA22" s="300">
        <f t="shared" si="6"/>
        <v>0</v>
      </c>
      <c r="BB22" s="300">
        <f t="shared" si="6"/>
        <v>0</v>
      </c>
      <c r="BC22" s="300">
        <f t="shared" si="6"/>
        <v>0</v>
      </c>
      <c r="BD22" s="300">
        <f t="shared" si="6"/>
        <v>0</v>
      </c>
      <c r="BE22" s="300">
        <f t="shared" si="6"/>
        <v>0</v>
      </c>
      <c r="BF22" s="300">
        <f t="shared" si="6"/>
        <v>0</v>
      </c>
      <c r="BG22" s="300">
        <f t="shared" si="6"/>
        <v>0</v>
      </c>
      <c r="BH22" s="300">
        <f t="shared" si="6"/>
        <v>0</v>
      </c>
      <c r="BI22" s="300">
        <f t="shared" si="6"/>
        <v>0</v>
      </c>
      <c r="BJ22" s="300">
        <f t="shared" si="6"/>
        <v>0</v>
      </c>
      <c r="BK22" s="300">
        <f t="shared" si="6"/>
        <v>95.990637808000031</v>
      </c>
      <c r="BL22" s="472">
        <f t="shared" si="6"/>
        <v>6.1160000000000023</v>
      </c>
      <c r="BM22" s="300">
        <f t="shared" si="6"/>
        <v>0</v>
      </c>
      <c r="BN22" s="300">
        <f t="shared" si="6"/>
        <v>0</v>
      </c>
      <c r="BO22" s="300">
        <f t="shared" si="6"/>
        <v>0</v>
      </c>
      <c r="BP22" s="300">
        <f t="shared" ref="BP22:BW22" si="7">BP85</f>
        <v>0</v>
      </c>
      <c r="BQ22" s="300">
        <f t="shared" si="7"/>
        <v>0</v>
      </c>
      <c r="BR22" s="300">
        <f t="shared" si="7"/>
        <v>0</v>
      </c>
      <c r="BS22" s="300">
        <f t="shared" si="7"/>
        <v>0</v>
      </c>
      <c r="BT22" s="300">
        <f t="shared" si="7"/>
        <v>0</v>
      </c>
      <c r="BU22" s="300">
        <f t="shared" si="7"/>
        <v>0</v>
      </c>
      <c r="BV22" s="300">
        <f t="shared" si="7"/>
        <v>0</v>
      </c>
      <c r="BW22" s="300">
        <f t="shared" si="7"/>
        <v>0</v>
      </c>
      <c r="BX22" s="338"/>
    </row>
    <row r="23" spans="1:76" ht="18" x14ac:dyDescent="0.2">
      <c r="A23" s="336" t="str">
        <f>'Пр 1 (произв)'!A21</f>
        <v>0.4</v>
      </c>
      <c r="B23" s="160" t="str">
        <f>'Пр 1 (произв)'!B21</f>
        <v>Инвестиционные проекты, реализация которых обуславливается схемами теплоснабжения, всего</v>
      </c>
      <c r="C23" s="337" t="str">
        <f>'Пр 1 (произв)'!C21</f>
        <v>Г</v>
      </c>
      <c r="D23" s="300">
        <f t="shared" ref="D23:BO23" si="8">D143</f>
        <v>0</v>
      </c>
      <c r="E23" s="300">
        <f t="shared" si="8"/>
        <v>0</v>
      </c>
      <c r="F23" s="300">
        <f t="shared" si="8"/>
        <v>0</v>
      </c>
      <c r="G23" s="300">
        <f t="shared" si="8"/>
        <v>0</v>
      </c>
      <c r="H23" s="472">
        <f t="shared" si="8"/>
        <v>0</v>
      </c>
      <c r="I23" s="300">
        <f t="shared" si="8"/>
        <v>0</v>
      </c>
      <c r="J23" s="300">
        <f t="shared" si="8"/>
        <v>0</v>
      </c>
      <c r="K23" s="300">
        <f t="shared" si="8"/>
        <v>0</v>
      </c>
      <c r="L23" s="300">
        <f t="shared" si="8"/>
        <v>0</v>
      </c>
      <c r="M23" s="300">
        <f t="shared" si="8"/>
        <v>0</v>
      </c>
      <c r="N23" s="300">
        <f t="shared" si="8"/>
        <v>0</v>
      </c>
      <c r="O23" s="300">
        <f t="shared" si="8"/>
        <v>0</v>
      </c>
      <c r="P23" s="300">
        <f t="shared" si="8"/>
        <v>0</v>
      </c>
      <c r="Q23" s="300">
        <f t="shared" si="8"/>
        <v>0</v>
      </c>
      <c r="R23" s="300">
        <f t="shared" si="8"/>
        <v>0</v>
      </c>
      <c r="S23" s="300">
        <f t="shared" si="8"/>
        <v>0</v>
      </c>
      <c r="T23" s="300">
        <f t="shared" si="8"/>
        <v>0</v>
      </c>
      <c r="U23" s="300">
        <f t="shared" si="8"/>
        <v>0</v>
      </c>
      <c r="V23" s="472">
        <f t="shared" si="8"/>
        <v>0</v>
      </c>
      <c r="W23" s="300">
        <f t="shared" si="8"/>
        <v>0</v>
      </c>
      <c r="X23" s="300">
        <f t="shared" si="8"/>
        <v>0</v>
      </c>
      <c r="Y23" s="300">
        <f t="shared" si="8"/>
        <v>0</v>
      </c>
      <c r="Z23" s="300">
        <f t="shared" si="8"/>
        <v>0</v>
      </c>
      <c r="AA23" s="300">
        <f t="shared" si="8"/>
        <v>0</v>
      </c>
      <c r="AB23" s="300">
        <f t="shared" si="8"/>
        <v>0</v>
      </c>
      <c r="AC23" s="300">
        <f t="shared" si="8"/>
        <v>0</v>
      </c>
      <c r="AD23" s="300">
        <f t="shared" si="8"/>
        <v>0</v>
      </c>
      <c r="AE23" s="300">
        <f t="shared" si="8"/>
        <v>0</v>
      </c>
      <c r="AF23" s="300">
        <f t="shared" si="8"/>
        <v>0</v>
      </c>
      <c r="AG23" s="300">
        <f t="shared" si="8"/>
        <v>0</v>
      </c>
      <c r="AH23" s="300">
        <f t="shared" si="8"/>
        <v>0</v>
      </c>
      <c r="AI23" s="300">
        <f t="shared" si="8"/>
        <v>0</v>
      </c>
      <c r="AJ23" s="472">
        <f t="shared" si="8"/>
        <v>0</v>
      </c>
      <c r="AK23" s="300">
        <f t="shared" si="8"/>
        <v>0</v>
      </c>
      <c r="AL23" s="300">
        <f t="shared" si="8"/>
        <v>0</v>
      </c>
      <c r="AM23" s="300">
        <f t="shared" si="8"/>
        <v>0</v>
      </c>
      <c r="AN23" s="300">
        <f t="shared" si="8"/>
        <v>0</v>
      </c>
      <c r="AO23" s="300">
        <f t="shared" si="8"/>
        <v>0</v>
      </c>
      <c r="AP23" s="300">
        <f t="shared" si="8"/>
        <v>0</v>
      </c>
      <c r="AQ23" s="472">
        <f t="shared" si="8"/>
        <v>0</v>
      </c>
      <c r="AR23" s="300">
        <f t="shared" si="8"/>
        <v>0</v>
      </c>
      <c r="AS23" s="300">
        <f t="shared" si="8"/>
        <v>0</v>
      </c>
      <c r="AT23" s="300">
        <f t="shared" si="8"/>
        <v>0</v>
      </c>
      <c r="AU23" s="300">
        <f t="shared" si="8"/>
        <v>0</v>
      </c>
      <c r="AV23" s="300">
        <f t="shared" si="8"/>
        <v>0</v>
      </c>
      <c r="AW23" s="300">
        <f t="shared" si="8"/>
        <v>0</v>
      </c>
      <c r="AX23" s="472">
        <f t="shared" si="8"/>
        <v>0</v>
      </c>
      <c r="AY23" s="300">
        <f t="shared" si="8"/>
        <v>0</v>
      </c>
      <c r="AZ23" s="300">
        <f t="shared" si="8"/>
        <v>0</v>
      </c>
      <c r="BA23" s="300">
        <f t="shared" si="8"/>
        <v>0</v>
      </c>
      <c r="BB23" s="300">
        <f t="shared" si="8"/>
        <v>0</v>
      </c>
      <c r="BC23" s="300">
        <f t="shared" si="8"/>
        <v>0</v>
      </c>
      <c r="BD23" s="300">
        <f t="shared" si="8"/>
        <v>0</v>
      </c>
      <c r="BE23" s="300">
        <f t="shared" si="8"/>
        <v>0</v>
      </c>
      <c r="BF23" s="300">
        <f t="shared" si="8"/>
        <v>0</v>
      </c>
      <c r="BG23" s="300">
        <f t="shared" si="8"/>
        <v>0</v>
      </c>
      <c r="BH23" s="300">
        <f t="shared" si="8"/>
        <v>0</v>
      </c>
      <c r="BI23" s="300">
        <f t="shared" si="8"/>
        <v>0</v>
      </c>
      <c r="BJ23" s="300">
        <f t="shared" si="8"/>
        <v>0</v>
      </c>
      <c r="BK23" s="300">
        <f t="shared" si="8"/>
        <v>0</v>
      </c>
      <c r="BL23" s="472">
        <f t="shared" si="8"/>
        <v>0</v>
      </c>
      <c r="BM23" s="300">
        <f t="shared" si="8"/>
        <v>0</v>
      </c>
      <c r="BN23" s="300">
        <f t="shared" si="8"/>
        <v>0</v>
      </c>
      <c r="BO23" s="300">
        <f t="shared" si="8"/>
        <v>0</v>
      </c>
      <c r="BP23" s="300">
        <f t="shared" ref="BP23:BW23" si="9">BP143</f>
        <v>0</v>
      </c>
      <c r="BQ23" s="300">
        <f t="shared" si="9"/>
        <v>0</v>
      </c>
      <c r="BR23" s="300">
        <f t="shared" si="9"/>
        <v>0</v>
      </c>
      <c r="BS23" s="300">
        <f t="shared" si="9"/>
        <v>0</v>
      </c>
      <c r="BT23" s="300">
        <f t="shared" si="9"/>
        <v>0</v>
      </c>
      <c r="BU23" s="300">
        <f t="shared" si="9"/>
        <v>0</v>
      </c>
      <c r="BV23" s="300">
        <f t="shared" si="9"/>
        <v>0</v>
      </c>
      <c r="BW23" s="300">
        <f t="shared" si="9"/>
        <v>0</v>
      </c>
      <c r="BX23" s="338"/>
    </row>
    <row r="24" spans="1:76" x14ac:dyDescent="0.2">
      <c r="A24" s="336" t="str">
        <f>'Пр 1 (произв)'!A22</f>
        <v>0.5</v>
      </c>
      <c r="B24" s="160" t="str">
        <f>'Пр 1 (произв)'!B22</f>
        <v>Новое строительство, всего</v>
      </c>
      <c r="C24" s="337" t="str">
        <f>'Пр 1 (произв)'!C22</f>
        <v>Г</v>
      </c>
      <c r="D24" s="300">
        <f t="shared" ref="D24:BO24" si="10">D162</f>
        <v>90.618371452039995</v>
      </c>
      <c r="E24" s="300">
        <f t="shared" si="10"/>
        <v>0</v>
      </c>
      <c r="F24" s="300">
        <f t="shared" si="10"/>
        <v>0</v>
      </c>
      <c r="G24" s="300">
        <f t="shared" si="10"/>
        <v>0</v>
      </c>
      <c r="H24" s="472">
        <f t="shared" si="10"/>
        <v>0</v>
      </c>
      <c r="I24" s="300">
        <f t="shared" si="10"/>
        <v>0</v>
      </c>
      <c r="J24" s="300">
        <f t="shared" si="10"/>
        <v>0</v>
      </c>
      <c r="K24" s="300">
        <f t="shared" si="10"/>
        <v>0</v>
      </c>
      <c r="L24" s="300">
        <f t="shared" si="10"/>
        <v>0</v>
      </c>
      <c r="M24" s="300">
        <f t="shared" si="10"/>
        <v>0</v>
      </c>
      <c r="N24" s="300">
        <f t="shared" si="10"/>
        <v>0</v>
      </c>
      <c r="O24" s="300">
        <f t="shared" si="10"/>
        <v>0</v>
      </c>
      <c r="P24" s="300">
        <f t="shared" si="10"/>
        <v>0</v>
      </c>
      <c r="Q24" s="300">
        <f t="shared" si="10"/>
        <v>0</v>
      </c>
      <c r="R24" s="300">
        <f t="shared" si="10"/>
        <v>0</v>
      </c>
      <c r="S24" s="300">
        <f t="shared" si="10"/>
        <v>0</v>
      </c>
      <c r="T24" s="300">
        <f t="shared" si="10"/>
        <v>0</v>
      </c>
      <c r="U24" s="300">
        <f t="shared" si="10"/>
        <v>1</v>
      </c>
      <c r="V24" s="472">
        <f t="shared" si="10"/>
        <v>0</v>
      </c>
      <c r="W24" s="300">
        <f t="shared" si="10"/>
        <v>0</v>
      </c>
      <c r="X24" s="300">
        <f t="shared" si="10"/>
        <v>0</v>
      </c>
      <c r="Y24" s="300">
        <f t="shared" si="10"/>
        <v>0</v>
      </c>
      <c r="Z24" s="300">
        <f t="shared" si="10"/>
        <v>0</v>
      </c>
      <c r="AA24" s="300">
        <f t="shared" si="10"/>
        <v>0</v>
      </c>
      <c r="AB24" s="300">
        <f t="shared" si="10"/>
        <v>0</v>
      </c>
      <c r="AC24" s="300">
        <f t="shared" si="10"/>
        <v>0</v>
      </c>
      <c r="AD24" s="300">
        <f t="shared" si="10"/>
        <v>0</v>
      </c>
      <c r="AE24" s="300">
        <f t="shared" si="10"/>
        <v>0</v>
      </c>
      <c r="AF24" s="300">
        <f t="shared" si="10"/>
        <v>0</v>
      </c>
      <c r="AG24" s="300">
        <f t="shared" si="10"/>
        <v>0</v>
      </c>
      <c r="AH24" s="300">
        <f t="shared" si="10"/>
        <v>0</v>
      </c>
      <c r="AI24" s="300">
        <f t="shared" si="10"/>
        <v>29.309011452039996</v>
      </c>
      <c r="AJ24" s="472">
        <f t="shared" si="10"/>
        <v>0</v>
      </c>
      <c r="AK24" s="300">
        <f t="shared" si="10"/>
        <v>0</v>
      </c>
      <c r="AL24" s="300">
        <f t="shared" si="10"/>
        <v>0</v>
      </c>
      <c r="AM24" s="300">
        <f t="shared" si="10"/>
        <v>0</v>
      </c>
      <c r="AN24" s="300">
        <f t="shared" si="10"/>
        <v>0</v>
      </c>
      <c r="AO24" s="300">
        <f t="shared" si="10"/>
        <v>0</v>
      </c>
      <c r="AP24" s="300">
        <f t="shared" si="10"/>
        <v>0</v>
      </c>
      <c r="AQ24" s="472">
        <f t="shared" si="10"/>
        <v>0</v>
      </c>
      <c r="AR24" s="300">
        <f t="shared" si="10"/>
        <v>0</v>
      </c>
      <c r="AS24" s="300">
        <f t="shared" si="10"/>
        <v>0</v>
      </c>
      <c r="AT24" s="300">
        <f t="shared" si="10"/>
        <v>0</v>
      </c>
      <c r="AU24" s="300">
        <f t="shared" si="10"/>
        <v>0</v>
      </c>
      <c r="AV24" s="300">
        <f t="shared" si="10"/>
        <v>0</v>
      </c>
      <c r="AW24" s="300">
        <f t="shared" si="10"/>
        <v>60.309359999999998</v>
      </c>
      <c r="AX24" s="472">
        <f t="shared" si="10"/>
        <v>0</v>
      </c>
      <c r="AY24" s="300">
        <f t="shared" si="10"/>
        <v>0</v>
      </c>
      <c r="AZ24" s="300">
        <f t="shared" si="10"/>
        <v>0</v>
      </c>
      <c r="BA24" s="300">
        <f t="shared" si="10"/>
        <v>0</v>
      </c>
      <c r="BB24" s="300">
        <f t="shared" si="10"/>
        <v>0</v>
      </c>
      <c r="BC24" s="300">
        <f t="shared" si="10"/>
        <v>0</v>
      </c>
      <c r="BD24" s="300">
        <f t="shared" si="10"/>
        <v>0</v>
      </c>
      <c r="BE24" s="300">
        <f t="shared" si="10"/>
        <v>0</v>
      </c>
      <c r="BF24" s="300">
        <f t="shared" si="10"/>
        <v>0</v>
      </c>
      <c r="BG24" s="300">
        <f t="shared" si="10"/>
        <v>0</v>
      </c>
      <c r="BH24" s="300">
        <f t="shared" si="10"/>
        <v>0</v>
      </c>
      <c r="BI24" s="300">
        <f t="shared" si="10"/>
        <v>0</v>
      </c>
      <c r="BJ24" s="300">
        <f t="shared" si="10"/>
        <v>0</v>
      </c>
      <c r="BK24" s="300">
        <f t="shared" si="10"/>
        <v>90.618371452039995</v>
      </c>
      <c r="BL24" s="472">
        <f t="shared" si="10"/>
        <v>0</v>
      </c>
      <c r="BM24" s="300">
        <f t="shared" si="10"/>
        <v>0</v>
      </c>
      <c r="BN24" s="300">
        <f t="shared" si="10"/>
        <v>0</v>
      </c>
      <c r="BO24" s="300">
        <f t="shared" si="10"/>
        <v>0</v>
      </c>
      <c r="BP24" s="300">
        <f t="shared" ref="BP24:BW24" si="11">BP162</f>
        <v>0</v>
      </c>
      <c r="BQ24" s="300">
        <f t="shared" si="11"/>
        <v>0</v>
      </c>
      <c r="BR24" s="300">
        <f t="shared" si="11"/>
        <v>0</v>
      </c>
      <c r="BS24" s="300">
        <f t="shared" si="11"/>
        <v>0</v>
      </c>
      <c r="BT24" s="300">
        <f t="shared" si="11"/>
        <v>0</v>
      </c>
      <c r="BU24" s="300">
        <f t="shared" si="11"/>
        <v>0</v>
      </c>
      <c r="BV24" s="300">
        <f t="shared" si="11"/>
        <v>0</v>
      </c>
      <c r="BW24" s="300">
        <f t="shared" si="11"/>
        <v>0</v>
      </c>
      <c r="BX24" s="338"/>
    </row>
    <row r="25" spans="1:76" ht="18" x14ac:dyDescent="0.2">
      <c r="A25" s="336" t="str">
        <f>'Пр 1 (произв)'!A23</f>
        <v>0.6</v>
      </c>
      <c r="B25" s="160" t="str">
        <f>'Пр 1 (произв)'!B23</f>
        <v>Покупка земельных участков для целей реализации инвестиционных проектов, всего</v>
      </c>
      <c r="C25" s="337" t="str">
        <f>'Пр 1 (произв)'!C23</f>
        <v>Г</v>
      </c>
      <c r="D25" s="300">
        <f t="shared" ref="D25:BO25" si="12">D180</f>
        <v>0</v>
      </c>
      <c r="E25" s="300">
        <f t="shared" si="12"/>
        <v>0</v>
      </c>
      <c r="F25" s="300">
        <f t="shared" si="12"/>
        <v>0</v>
      </c>
      <c r="G25" s="300">
        <f t="shared" si="12"/>
        <v>0</v>
      </c>
      <c r="H25" s="472">
        <f t="shared" si="12"/>
        <v>0</v>
      </c>
      <c r="I25" s="300">
        <f t="shared" si="12"/>
        <v>0</v>
      </c>
      <c r="J25" s="300">
        <f t="shared" si="12"/>
        <v>0</v>
      </c>
      <c r="K25" s="300">
        <f t="shared" si="12"/>
        <v>0</v>
      </c>
      <c r="L25" s="300">
        <f t="shared" si="12"/>
        <v>0</v>
      </c>
      <c r="M25" s="300">
        <f t="shared" si="12"/>
        <v>0</v>
      </c>
      <c r="N25" s="300">
        <f t="shared" si="12"/>
        <v>0</v>
      </c>
      <c r="O25" s="300">
        <f t="shared" si="12"/>
        <v>0</v>
      </c>
      <c r="P25" s="300">
        <f t="shared" si="12"/>
        <v>0</v>
      </c>
      <c r="Q25" s="300">
        <f t="shared" si="12"/>
        <v>0</v>
      </c>
      <c r="R25" s="300">
        <f t="shared" si="12"/>
        <v>0</v>
      </c>
      <c r="S25" s="300">
        <f t="shared" si="12"/>
        <v>0</v>
      </c>
      <c r="T25" s="300">
        <f t="shared" si="12"/>
        <v>0</v>
      </c>
      <c r="U25" s="300">
        <f t="shared" si="12"/>
        <v>0</v>
      </c>
      <c r="V25" s="472">
        <f t="shared" si="12"/>
        <v>0</v>
      </c>
      <c r="W25" s="300">
        <f t="shared" si="12"/>
        <v>0</v>
      </c>
      <c r="X25" s="300">
        <f t="shared" si="12"/>
        <v>0</v>
      </c>
      <c r="Y25" s="300">
        <f t="shared" si="12"/>
        <v>0</v>
      </c>
      <c r="Z25" s="300">
        <f t="shared" si="12"/>
        <v>0</v>
      </c>
      <c r="AA25" s="300">
        <f t="shared" si="12"/>
        <v>0</v>
      </c>
      <c r="AB25" s="300">
        <f t="shared" si="12"/>
        <v>0</v>
      </c>
      <c r="AC25" s="300">
        <f t="shared" si="12"/>
        <v>0</v>
      </c>
      <c r="AD25" s="300">
        <f t="shared" si="12"/>
        <v>0</v>
      </c>
      <c r="AE25" s="300">
        <f t="shared" si="12"/>
        <v>0</v>
      </c>
      <c r="AF25" s="300">
        <f t="shared" si="12"/>
        <v>0</v>
      </c>
      <c r="AG25" s="300">
        <f t="shared" si="12"/>
        <v>0</v>
      </c>
      <c r="AH25" s="300">
        <f t="shared" si="12"/>
        <v>0</v>
      </c>
      <c r="AI25" s="300">
        <f t="shared" si="12"/>
        <v>0</v>
      </c>
      <c r="AJ25" s="472">
        <f t="shared" si="12"/>
        <v>0</v>
      </c>
      <c r="AK25" s="300">
        <f t="shared" si="12"/>
        <v>0</v>
      </c>
      <c r="AL25" s="300">
        <f t="shared" si="12"/>
        <v>0</v>
      </c>
      <c r="AM25" s="300">
        <f t="shared" si="12"/>
        <v>0</v>
      </c>
      <c r="AN25" s="300">
        <f t="shared" si="12"/>
        <v>0</v>
      </c>
      <c r="AO25" s="300">
        <f t="shared" si="12"/>
        <v>0</v>
      </c>
      <c r="AP25" s="300">
        <f t="shared" si="12"/>
        <v>0</v>
      </c>
      <c r="AQ25" s="472">
        <f t="shared" si="12"/>
        <v>0</v>
      </c>
      <c r="AR25" s="300">
        <f t="shared" si="12"/>
        <v>0</v>
      </c>
      <c r="AS25" s="300">
        <f t="shared" si="12"/>
        <v>0</v>
      </c>
      <c r="AT25" s="300">
        <f t="shared" si="12"/>
        <v>0</v>
      </c>
      <c r="AU25" s="300">
        <f t="shared" si="12"/>
        <v>0</v>
      </c>
      <c r="AV25" s="300">
        <f t="shared" si="12"/>
        <v>0</v>
      </c>
      <c r="AW25" s="300">
        <f t="shared" si="12"/>
        <v>0</v>
      </c>
      <c r="AX25" s="472">
        <f t="shared" si="12"/>
        <v>0</v>
      </c>
      <c r="AY25" s="300">
        <f t="shared" si="12"/>
        <v>0</v>
      </c>
      <c r="AZ25" s="300">
        <f t="shared" si="12"/>
        <v>0</v>
      </c>
      <c r="BA25" s="300">
        <f t="shared" si="12"/>
        <v>0</v>
      </c>
      <c r="BB25" s="300">
        <f t="shared" si="12"/>
        <v>0</v>
      </c>
      <c r="BC25" s="300">
        <f t="shared" si="12"/>
        <v>0</v>
      </c>
      <c r="BD25" s="300">
        <f t="shared" si="12"/>
        <v>0</v>
      </c>
      <c r="BE25" s="300">
        <f t="shared" si="12"/>
        <v>0</v>
      </c>
      <c r="BF25" s="300">
        <f t="shared" si="12"/>
        <v>0</v>
      </c>
      <c r="BG25" s="300">
        <f t="shared" si="12"/>
        <v>0</v>
      </c>
      <c r="BH25" s="300">
        <f t="shared" si="12"/>
        <v>0</v>
      </c>
      <c r="BI25" s="300">
        <f t="shared" si="12"/>
        <v>0</v>
      </c>
      <c r="BJ25" s="300">
        <f t="shared" si="12"/>
        <v>0</v>
      </c>
      <c r="BK25" s="300">
        <f t="shared" si="12"/>
        <v>0</v>
      </c>
      <c r="BL25" s="472">
        <f t="shared" si="12"/>
        <v>0</v>
      </c>
      <c r="BM25" s="300">
        <f t="shared" si="12"/>
        <v>0</v>
      </c>
      <c r="BN25" s="300">
        <f t="shared" si="12"/>
        <v>0</v>
      </c>
      <c r="BO25" s="300">
        <f t="shared" si="12"/>
        <v>0</v>
      </c>
      <c r="BP25" s="300">
        <f t="shared" ref="BP25:BW25" si="13">BP180</f>
        <v>0</v>
      </c>
      <c r="BQ25" s="300">
        <f t="shared" si="13"/>
        <v>0</v>
      </c>
      <c r="BR25" s="300">
        <f t="shared" si="13"/>
        <v>0</v>
      </c>
      <c r="BS25" s="300">
        <f t="shared" si="13"/>
        <v>0</v>
      </c>
      <c r="BT25" s="300">
        <f t="shared" si="13"/>
        <v>0</v>
      </c>
      <c r="BU25" s="300">
        <f t="shared" si="13"/>
        <v>0</v>
      </c>
      <c r="BV25" s="300">
        <f t="shared" si="13"/>
        <v>0</v>
      </c>
      <c r="BW25" s="300">
        <f t="shared" si="13"/>
        <v>0</v>
      </c>
      <c r="BX25" s="338"/>
    </row>
    <row r="26" spans="1:76" x14ac:dyDescent="0.2">
      <c r="A26" s="336" t="str">
        <f>'Пр 1 (произв)'!A24</f>
        <v>0.7</v>
      </c>
      <c r="B26" s="160" t="str">
        <f>'Пр 1 (произв)'!B24</f>
        <v>Прочие инвестиционные проекты, всего</v>
      </c>
      <c r="C26" s="337" t="str">
        <f>'Пр 1 (произв)'!C24</f>
        <v>Г</v>
      </c>
      <c r="D26" s="300">
        <f t="shared" ref="D26:BO26" si="14">D184</f>
        <v>0</v>
      </c>
      <c r="E26" s="300">
        <f t="shared" si="14"/>
        <v>0</v>
      </c>
      <c r="F26" s="300">
        <f t="shared" si="14"/>
        <v>0</v>
      </c>
      <c r="G26" s="300">
        <f t="shared" si="14"/>
        <v>0</v>
      </c>
      <c r="H26" s="472">
        <f t="shared" si="14"/>
        <v>0</v>
      </c>
      <c r="I26" s="300">
        <f t="shared" si="14"/>
        <v>0</v>
      </c>
      <c r="J26" s="300">
        <f t="shared" si="14"/>
        <v>0</v>
      </c>
      <c r="K26" s="300">
        <f t="shared" si="14"/>
        <v>0</v>
      </c>
      <c r="L26" s="300">
        <f t="shared" si="14"/>
        <v>0</v>
      </c>
      <c r="M26" s="300">
        <f t="shared" si="14"/>
        <v>0</v>
      </c>
      <c r="N26" s="300">
        <f t="shared" si="14"/>
        <v>0</v>
      </c>
      <c r="O26" s="300">
        <f t="shared" si="14"/>
        <v>0</v>
      </c>
      <c r="P26" s="300">
        <f t="shared" si="14"/>
        <v>0</v>
      </c>
      <c r="Q26" s="300">
        <f t="shared" si="14"/>
        <v>0</v>
      </c>
      <c r="R26" s="300">
        <f t="shared" si="14"/>
        <v>0</v>
      </c>
      <c r="S26" s="300">
        <f t="shared" si="14"/>
        <v>0</v>
      </c>
      <c r="T26" s="300">
        <f t="shared" si="14"/>
        <v>0</v>
      </c>
      <c r="U26" s="300">
        <f t="shared" si="14"/>
        <v>0</v>
      </c>
      <c r="V26" s="472">
        <f t="shared" si="14"/>
        <v>0</v>
      </c>
      <c r="W26" s="300">
        <f t="shared" si="14"/>
        <v>0</v>
      </c>
      <c r="X26" s="300">
        <f t="shared" si="14"/>
        <v>0</v>
      </c>
      <c r="Y26" s="300">
        <f t="shared" si="14"/>
        <v>0</v>
      </c>
      <c r="Z26" s="300">
        <f t="shared" si="14"/>
        <v>0</v>
      </c>
      <c r="AA26" s="300">
        <f t="shared" si="14"/>
        <v>0</v>
      </c>
      <c r="AB26" s="300">
        <f t="shared" si="14"/>
        <v>0</v>
      </c>
      <c r="AC26" s="300">
        <f t="shared" si="14"/>
        <v>0</v>
      </c>
      <c r="AD26" s="300">
        <f t="shared" si="14"/>
        <v>0</v>
      </c>
      <c r="AE26" s="300">
        <f t="shared" si="14"/>
        <v>0</v>
      </c>
      <c r="AF26" s="300">
        <f t="shared" si="14"/>
        <v>0</v>
      </c>
      <c r="AG26" s="300">
        <f t="shared" si="14"/>
        <v>0</v>
      </c>
      <c r="AH26" s="300">
        <f t="shared" si="14"/>
        <v>0</v>
      </c>
      <c r="AI26" s="300">
        <f t="shared" si="14"/>
        <v>0</v>
      </c>
      <c r="AJ26" s="472">
        <f t="shared" si="14"/>
        <v>0</v>
      </c>
      <c r="AK26" s="300">
        <f t="shared" si="14"/>
        <v>0</v>
      </c>
      <c r="AL26" s="300">
        <f t="shared" si="14"/>
        <v>0</v>
      </c>
      <c r="AM26" s="300">
        <f t="shared" si="14"/>
        <v>0</v>
      </c>
      <c r="AN26" s="300">
        <f t="shared" si="14"/>
        <v>0</v>
      </c>
      <c r="AO26" s="300">
        <f t="shared" si="14"/>
        <v>0</v>
      </c>
      <c r="AP26" s="300">
        <f t="shared" si="14"/>
        <v>0</v>
      </c>
      <c r="AQ26" s="472">
        <f t="shared" si="14"/>
        <v>0</v>
      </c>
      <c r="AR26" s="300">
        <f t="shared" si="14"/>
        <v>0</v>
      </c>
      <c r="AS26" s="300">
        <f t="shared" si="14"/>
        <v>0</v>
      </c>
      <c r="AT26" s="300">
        <f t="shared" si="14"/>
        <v>0</v>
      </c>
      <c r="AU26" s="300">
        <f t="shared" si="14"/>
        <v>0</v>
      </c>
      <c r="AV26" s="300">
        <f t="shared" si="14"/>
        <v>0</v>
      </c>
      <c r="AW26" s="300">
        <f t="shared" si="14"/>
        <v>0</v>
      </c>
      <c r="AX26" s="472">
        <f t="shared" si="14"/>
        <v>0</v>
      </c>
      <c r="AY26" s="300">
        <f t="shared" si="14"/>
        <v>0</v>
      </c>
      <c r="AZ26" s="300">
        <f t="shared" si="14"/>
        <v>0</v>
      </c>
      <c r="BA26" s="300">
        <f t="shared" si="14"/>
        <v>0</v>
      </c>
      <c r="BB26" s="300">
        <f t="shared" si="14"/>
        <v>0</v>
      </c>
      <c r="BC26" s="300">
        <f t="shared" si="14"/>
        <v>0</v>
      </c>
      <c r="BD26" s="300">
        <f t="shared" si="14"/>
        <v>0</v>
      </c>
      <c r="BE26" s="300">
        <f t="shared" si="14"/>
        <v>0</v>
      </c>
      <c r="BF26" s="300">
        <f t="shared" si="14"/>
        <v>0</v>
      </c>
      <c r="BG26" s="300">
        <f t="shared" si="14"/>
        <v>0</v>
      </c>
      <c r="BH26" s="300">
        <f t="shared" si="14"/>
        <v>0</v>
      </c>
      <c r="BI26" s="300">
        <f t="shared" si="14"/>
        <v>0</v>
      </c>
      <c r="BJ26" s="300">
        <f t="shared" si="14"/>
        <v>0</v>
      </c>
      <c r="BK26" s="300">
        <f t="shared" si="14"/>
        <v>0</v>
      </c>
      <c r="BL26" s="472">
        <f t="shared" si="14"/>
        <v>0</v>
      </c>
      <c r="BM26" s="300">
        <f t="shared" si="14"/>
        <v>0</v>
      </c>
      <c r="BN26" s="300">
        <f t="shared" si="14"/>
        <v>0</v>
      </c>
      <c r="BO26" s="300">
        <f t="shared" si="14"/>
        <v>0</v>
      </c>
      <c r="BP26" s="300">
        <f t="shared" ref="BP26:BW26" si="15">BP184</f>
        <v>0</v>
      </c>
      <c r="BQ26" s="300">
        <f t="shared" si="15"/>
        <v>0</v>
      </c>
      <c r="BR26" s="300">
        <f t="shared" si="15"/>
        <v>0</v>
      </c>
      <c r="BS26" s="300">
        <f t="shared" si="15"/>
        <v>0</v>
      </c>
      <c r="BT26" s="300">
        <f t="shared" si="15"/>
        <v>0</v>
      </c>
      <c r="BU26" s="300">
        <f t="shared" si="15"/>
        <v>0</v>
      </c>
      <c r="BV26" s="300">
        <f t="shared" si="15"/>
        <v>0</v>
      </c>
      <c r="BW26" s="300">
        <f t="shared" si="15"/>
        <v>0</v>
      </c>
      <c r="BX26" s="338"/>
    </row>
    <row r="27" spans="1:76" x14ac:dyDescent="0.2">
      <c r="A27" s="335">
        <f>'Пр 1 (произв)'!A25</f>
        <v>0</v>
      </c>
      <c r="B27" s="118">
        <f>'Пр 1 (произв)'!B25</f>
        <v>0</v>
      </c>
      <c r="C27" s="335">
        <f>'Пр 1 (произв)'!C25</f>
        <v>0</v>
      </c>
      <c r="D27" s="339">
        <f>'Пр 1 (произв)'!H25</f>
        <v>0</v>
      </c>
      <c r="E27" s="338"/>
      <c r="F27" s="338"/>
      <c r="G27" s="340"/>
      <c r="H27" s="469"/>
      <c r="I27" s="338"/>
      <c r="J27" s="338"/>
      <c r="K27" s="338"/>
      <c r="L27" s="338"/>
      <c r="M27" s="338"/>
      <c r="N27" s="340"/>
      <c r="O27" s="338"/>
      <c r="P27" s="338"/>
      <c r="Q27" s="338"/>
      <c r="R27" s="338"/>
      <c r="S27" s="338"/>
      <c r="T27" s="338"/>
      <c r="U27" s="340"/>
      <c r="V27" s="469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469"/>
      <c r="AK27" s="338"/>
      <c r="AL27" s="338"/>
      <c r="AM27" s="338"/>
      <c r="AN27" s="338"/>
      <c r="AO27" s="338"/>
      <c r="AP27" s="338"/>
      <c r="AQ27" s="469"/>
      <c r="AR27" s="338"/>
      <c r="AS27" s="338"/>
      <c r="AT27" s="338"/>
      <c r="AU27" s="338"/>
      <c r="AV27" s="338"/>
      <c r="AW27" s="338"/>
      <c r="AX27" s="469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469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</row>
    <row r="28" spans="1:76" x14ac:dyDescent="0.2">
      <c r="A28" s="341">
        <f>'Пр 1 (произв)'!A26</f>
        <v>1</v>
      </c>
      <c r="B28" s="168" t="str">
        <f>'Пр 1 (произв)'!B26</f>
        <v>Ненецкий автономный окгуг</v>
      </c>
      <c r="C28" s="341">
        <f>'Пр 1 (произв)'!C26</f>
        <v>0</v>
      </c>
      <c r="D28" s="342">
        <f t="shared" ref="D28:AI28" si="16">D29+D68+D85+D143+D162+D180</f>
        <v>137.11389515870667</v>
      </c>
      <c r="E28" s="342">
        <f t="shared" si="16"/>
        <v>0</v>
      </c>
      <c r="F28" s="342">
        <f t="shared" si="16"/>
        <v>0</v>
      </c>
      <c r="G28" s="342">
        <f t="shared" si="16"/>
        <v>0</v>
      </c>
      <c r="H28" s="473">
        <f t="shared" si="16"/>
        <v>0</v>
      </c>
      <c r="I28" s="342">
        <f t="shared" si="16"/>
        <v>0</v>
      </c>
      <c r="J28" s="342">
        <f t="shared" si="16"/>
        <v>0</v>
      </c>
      <c r="K28" s="342">
        <f t="shared" si="16"/>
        <v>0</v>
      </c>
      <c r="L28" s="342">
        <f t="shared" si="16"/>
        <v>0</v>
      </c>
      <c r="M28" s="342">
        <f t="shared" si="16"/>
        <v>0</v>
      </c>
      <c r="N28" s="342">
        <f t="shared" si="16"/>
        <v>0</v>
      </c>
      <c r="O28" s="342">
        <f t="shared" si="16"/>
        <v>0</v>
      </c>
      <c r="P28" s="342">
        <f t="shared" si="16"/>
        <v>0</v>
      </c>
      <c r="Q28" s="342">
        <f t="shared" si="16"/>
        <v>0</v>
      </c>
      <c r="R28" s="342">
        <f t="shared" si="16"/>
        <v>0</v>
      </c>
      <c r="S28" s="342">
        <f t="shared" si="16"/>
        <v>0</v>
      </c>
      <c r="T28" s="342">
        <f t="shared" si="16"/>
        <v>0</v>
      </c>
      <c r="U28" s="342">
        <f t="shared" si="16"/>
        <v>1</v>
      </c>
      <c r="V28" s="473">
        <f t="shared" si="16"/>
        <v>0</v>
      </c>
      <c r="W28" s="342">
        <f t="shared" si="16"/>
        <v>0</v>
      </c>
      <c r="X28" s="342">
        <f t="shared" si="16"/>
        <v>0</v>
      </c>
      <c r="Y28" s="342">
        <f t="shared" si="16"/>
        <v>0</v>
      </c>
      <c r="Z28" s="342">
        <f t="shared" si="16"/>
        <v>0</v>
      </c>
      <c r="AA28" s="342">
        <f t="shared" si="16"/>
        <v>0</v>
      </c>
      <c r="AB28" s="342">
        <f t="shared" si="16"/>
        <v>0</v>
      </c>
      <c r="AC28" s="342">
        <f t="shared" si="16"/>
        <v>0</v>
      </c>
      <c r="AD28" s="342">
        <f t="shared" si="16"/>
        <v>0</v>
      </c>
      <c r="AE28" s="342">
        <f t="shared" si="16"/>
        <v>0</v>
      </c>
      <c r="AF28" s="342">
        <f t="shared" si="16"/>
        <v>0</v>
      </c>
      <c r="AG28" s="342">
        <f t="shared" si="16"/>
        <v>0</v>
      </c>
      <c r="AH28" s="342">
        <f t="shared" si="16"/>
        <v>0</v>
      </c>
      <c r="AI28" s="342">
        <f t="shared" si="16"/>
        <v>91.602151798706672</v>
      </c>
      <c r="AJ28" s="473">
        <f t="shared" ref="AJ28:BO28" si="17">AJ29+AJ68+AJ85+AJ143+AJ162+AJ180</f>
        <v>2.9060000000000006</v>
      </c>
      <c r="AK28" s="342">
        <f t="shared" si="17"/>
        <v>0</v>
      </c>
      <c r="AL28" s="342">
        <f t="shared" si="17"/>
        <v>0</v>
      </c>
      <c r="AM28" s="342">
        <f t="shared" si="17"/>
        <v>0</v>
      </c>
      <c r="AN28" s="342">
        <f t="shared" si="17"/>
        <v>0</v>
      </c>
      <c r="AO28" s="342">
        <f t="shared" si="17"/>
        <v>0</v>
      </c>
      <c r="AP28" s="342">
        <f t="shared" si="17"/>
        <v>0</v>
      </c>
      <c r="AQ28" s="473">
        <f t="shared" si="17"/>
        <v>0</v>
      </c>
      <c r="AR28" s="342">
        <f t="shared" si="17"/>
        <v>0</v>
      </c>
      <c r="AS28" s="342">
        <f t="shared" si="17"/>
        <v>0</v>
      </c>
      <c r="AT28" s="342">
        <f t="shared" si="17"/>
        <v>0</v>
      </c>
      <c r="AU28" s="342">
        <f t="shared" si="17"/>
        <v>0</v>
      </c>
      <c r="AV28" s="342">
        <f t="shared" si="17"/>
        <v>0</v>
      </c>
      <c r="AW28" s="342">
        <f t="shared" si="17"/>
        <v>94.00685746133334</v>
      </c>
      <c r="AX28" s="473">
        <f t="shared" si="17"/>
        <v>3.21</v>
      </c>
      <c r="AY28" s="342">
        <f t="shared" si="17"/>
        <v>0</v>
      </c>
      <c r="AZ28" s="342">
        <f t="shared" si="17"/>
        <v>0</v>
      </c>
      <c r="BA28" s="342">
        <f t="shared" si="17"/>
        <v>0</v>
      </c>
      <c r="BB28" s="342">
        <f t="shared" si="17"/>
        <v>0</v>
      </c>
      <c r="BC28" s="342">
        <f t="shared" si="17"/>
        <v>0</v>
      </c>
      <c r="BD28" s="342">
        <f t="shared" si="17"/>
        <v>0</v>
      </c>
      <c r="BE28" s="342">
        <f t="shared" si="17"/>
        <v>0</v>
      </c>
      <c r="BF28" s="342">
        <f t="shared" si="17"/>
        <v>0</v>
      </c>
      <c r="BG28" s="342">
        <f t="shared" si="17"/>
        <v>0</v>
      </c>
      <c r="BH28" s="342">
        <f t="shared" si="17"/>
        <v>0</v>
      </c>
      <c r="BI28" s="342">
        <f t="shared" si="17"/>
        <v>0</v>
      </c>
      <c r="BJ28" s="342">
        <f t="shared" si="17"/>
        <v>0</v>
      </c>
      <c r="BK28" s="342">
        <f t="shared" si="17"/>
        <v>186.60900926004001</v>
      </c>
      <c r="BL28" s="473">
        <f t="shared" si="17"/>
        <v>6.1160000000000023</v>
      </c>
      <c r="BM28" s="342">
        <f t="shared" si="17"/>
        <v>0</v>
      </c>
      <c r="BN28" s="342">
        <f t="shared" si="17"/>
        <v>0</v>
      </c>
      <c r="BO28" s="342">
        <f t="shared" si="17"/>
        <v>0</v>
      </c>
      <c r="BP28" s="342">
        <f t="shared" ref="BP28:BW28" si="18">BP29+BP68+BP85+BP143+BP162+BP180</f>
        <v>0</v>
      </c>
      <c r="BQ28" s="342">
        <f t="shared" si="18"/>
        <v>0</v>
      </c>
      <c r="BR28" s="342">
        <f t="shared" si="18"/>
        <v>0</v>
      </c>
      <c r="BS28" s="342">
        <f t="shared" si="18"/>
        <v>0</v>
      </c>
      <c r="BT28" s="342">
        <f t="shared" si="18"/>
        <v>0</v>
      </c>
      <c r="BU28" s="342">
        <f t="shared" si="18"/>
        <v>0</v>
      </c>
      <c r="BV28" s="342">
        <f t="shared" si="18"/>
        <v>0</v>
      </c>
      <c r="BW28" s="342">
        <f t="shared" si="18"/>
        <v>0</v>
      </c>
      <c r="BX28" s="338"/>
    </row>
    <row r="29" spans="1:76" ht="18" x14ac:dyDescent="0.2">
      <c r="A29" s="343" t="str">
        <f>'Пр 1 (произв)'!A27</f>
        <v>1.1</v>
      </c>
      <c r="B29" s="130" t="str">
        <f>'Пр 1 (произв)'!B27</f>
        <v>Технологическое присоединение (подключение), всего, в том числе:</v>
      </c>
      <c r="C29" s="343" t="str">
        <f>'Пр 1 (произв)'!C27</f>
        <v>Г</v>
      </c>
      <c r="D29" s="344">
        <f>'Пр 1 (произв)'!H27</f>
        <v>0</v>
      </c>
      <c r="E29" s="344">
        <f>'Пр 1 (произв)'!K27</f>
        <v>0</v>
      </c>
      <c r="F29" s="344">
        <f>'Пр 1 (произв)'!J27</f>
        <v>0</v>
      </c>
      <c r="G29" s="344">
        <f>'Пр 1 (произв)'!K27</f>
        <v>0</v>
      </c>
      <c r="H29" s="474">
        <f>'Пр 1 (произв)'!L27</f>
        <v>0</v>
      </c>
      <c r="I29" s="344">
        <f>'Пр 1 (произв)'!M27</f>
        <v>0</v>
      </c>
      <c r="J29" s="344">
        <f>'Пр 1 (произв)'!N27</f>
        <v>0</v>
      </c>
      <c r="K29" s="344">
        <f>'Пр 1 (произв)'!O27</f>
        <v>0</v>
      </c>
      <c r="L29" s="344">
        <f>'Пр 1 (произв)'!P27</f>
        <v>0</v>
      </c>
      <c r="M29" s="344"/>
      <c r="N29" s="344"/>
      <c r="O29" s="344"/>
      <c r="P29" s="344"/>
      <c r="Q29" s="344"/>
      <c r="R29" s="344"/>
      <c r="S29" s="344"/>
      <c r="T29" s="344">
        <f>'Пр 1 (произв)'!X27</f>
        <v>0</v>
      </c>
      <c r="U29" s="344">
        <f>'Пр 1 (произв)'!Y27</f>
        <v>0</v>
      </c>
      <c r="V29" s="474">
        <f>'Пр 1 (произв)'!Z27</f>
        <v>0</v>
      </c>
      <c r="W29" s="344">
        <f>'Пр 1 (произв)'!AA27</f>
        <v>0</v>
      </c>
      <c r="X29" s="344">
        <f>'Пр 1 (произв)'!AB27</f>
        <v>0</v>
      </c>
      <c r="Y29" s="344">
        <f>'Пр 1 (произв)'!AC27</f>
        <v>0</v>
      </c>
      <c r="Z29" s="344">
        <f>'Пр 1 (произв)'!AD27</f>
        <v>0</v>
      </c>
      <c r="AA29" s="344">
        <f>'Пр 1 (произв)'!AE27</f>
        <v>0</v>
      </c>
      <c r="AB29" s="344">
        <f>'Пр 1 (произв)'!AF27</f>
        <v>0</v>
      </c>
      <c r="AC29" s="344">
        <f>'Пр 1 (произв)'!AG27</f>
        <v>0</v>
      </c>
      <c r="AD29" s="344">
        <f>'Пр 1 (произв)'!AH27</f>
        <v>0</v>
      </c>
      <c r="AE29" s="344">
        <f>'Пр 1 (произв)'!AI27</f>
        <v>0</v>
      </c>
      <c r="AF29" s="344">
        <f>'Пр 1 (произв)'!AJ27</f>
        <v>0</v>
      </c>
      <c r="AG29" s="344">
        <f>'Пр 1 (произв)'!AK27</f>
        <v>0</v>
      </c>
      <c r="AH29" s="344">
        <f>'Пр 1 (произв)'!AL27</f>
        <v>0</v>
      </c>
      <c r="AI29" s="344">
        <f>'Пр 1 (произв)'!AM27</f>
        <v>0</v>
      </c>
      <c r="AJ29" s="474">
        <f>'Пр 1 (произв)'!AN27</f>
        <v>0</v>
      </c>
      <c r="AK29" s="344">
        <f>'Пр 1 (произв)'!AO27</f>
        <v>0</v>
      </c>
      <c r="AL29" s="344">
        <f>'Пр 1 (произв)'!AP27</f>
        <v>0</v>
      </c>
      <c r="AM29" s="344">
        <f>'Пр 1 (произв)'!AQ27</f>
        <v>0</v>
      </c>
      <c r="AN29" s="344">
        <f>'Пр 1 (произв)'!AR27</f>
        <v>0</v>
      </c>
      <c r="AO29" s="344">
        <f>'Пр 1 (произв)'!AS27</f>
        <v>0</v>
      </c>
      <c r="AP29" s="344">
        <f>'Пр 1 (произв)'!AT27</f>
        <v>0</v>
      </c>
      <c r="AQ29" s="474">
        <f>'Пр 1 (произв)'!AU27</f>
        <v>0</v>
      </c>
      <c r="AR29" s="344">
        <f>'Пр 1 (произв)'!AV27</f>
        <v>0</v>
      </c>
      <c r="AS29" s="344">
        <f>'Пр 1 (произв)'!AW27</f>
        <v>0</v>
      </c>
      <c r="AT29" s="344">
        <f>'Пр 1 (произв)'!AX27</f>
        <v>0</v>
      </c>
      <c r="AU29" s="344">
        <f>'Пр 1 (произв)'!AY27</f>
        <v>0</v>
      </c>
      <c r="AV29" s="344">
        <f>'Пр 1 (произв)'!AZ27</f>
        <v>0</v>
      </c>
      <c r="AW29" s="344">
        <f>'Пр 1 (произв)'!BA27</f>
        <v>0</v>
      </c>
      <c r="AX29" s="474">
        <f>'Пр 1 (произв)'!BB27</f>
        <v>0</v>
      </c>
      <c r="AY29" s="344">
        <f>'Пр 1 (произв)'!BC27</f>
        <v>0</v>
      </c>
      <c r="AZ29" s="344">
        <f>'Пр 1 (произв)'!BD27</f>
        <v>0</v>
      </c>
      <c r="BA29" s="344">
        <f>'Пр 1 (произв)'!BE27</f>
        <v>0</v>
      </c>
      <c r="BB29" s="344">
        <f>'Пр 1 (произв)'!BF27</f>
        <v>0</v>
      </c>
      <c r="BC29" s="344">
        <f>'Пр 1 (произв)'!BG27</f>
        <v>0</v>
      </c>
      <c r="BD29" s="344">
        <f>'Пр 1 (произв)'!BH27</f>
        <v>0</v>
      </c>
      <c r="BE29" s="344">
        <f>'Пр 1 (произв)'!BI27</f>
        <v>0</v>
      </c>
      <c r="BF29" s="344">
        <f>'Пр 1 (произв)'!BJ27</f>
        <v>0</v>
      </c>
      <c r="BG29" s="344">
        <f>'Пр 1 (произв)'!BK27</f>
        <v>0</v>
      </c>
      <c r="BH29" s="344">
        <f>'Пр 1 (произв)'!BL27</f>
        <v>0</v>
      </c>
      <c r="BI29" s="344">
        <f>'Пр 1 (произв)'!BM27</f>
        <v>0</v>
      </c>
      <c r="BJ29" s="344">
        <f>'Пр 1 (произв)'!BN27</f>
        <v>0</v>
      </c>
      <c r="BK29" s="344">
        <f>'Пр 1 (произв)'!BO27</f>
        <v>0</v>
      </c>
      <c r="BL29" s="474">
        <f>'Пр 1 (произв)'!BP27</f>
        <v>0</v>
      </c>
      <c r="BM29" s="344">
        <f>'Пр 1 (произв)'!BQ27</f>
        <v>0</v>
      </c>
      <c r="BN29" s="344">
        <f>'Пр 1 (произв)'!BR27</f>
        <v>0</v>
      </c>
      <c r="BO29" s="344">
        <f>'Пр 1 (произв)'!BS27</f>
        <v>0</v>
      </c>
      <c r="BP29" s="344">
        <f>'Пр 1 (произв)'!BT27</f>
        <v>0</v>
      </c>
      <c r="BQ29" s="344">
        <f>'Пр 1 (произв)'!BU27</f>
        <v>0</v>
      </c>
      <c r="BR29" s="344">
        <f>'Пр 1 (произв)'!BV27</f>
        <v>0</v>
      </c>
      <c r="BS29" s="344">
        <f>'Пр 1 (произв)'!BW27</f>
        <v>0</v>
      </c>
      <c r="BT29" s="344">
        <f>'Пр 1 (произв)'!BX27</f>
        <v>0</v>
      </c>
      <c r="BU29" s="344">
        <f>'Пр 1 (произв)'!BY27</f>
        <v>0</v>
      </c>
      <c r="BV29" s="344">
        <f>'Пр 1 (произв)'!BZ27</f>
        <v>0</v>
      </c>
      <c r="BW29" s="344">
        <f>'Пр 1 (произв)'!CA27</f>
        <v>0</v>
      </c>
      <c r="BX29" s="338"/>
    </row>
    <row r="30" spans="1:76" ht="36" x14ac:dyDescent="0.2">
      <c r="A30" s="345" t="str">
        <f>'Пр 1 (произв)'!A28</f>
        <v>1.1.1</v>
      </c>
      <c r="B30" s="134" t="str">
        <f>'Пр 1 (произв)'!B28</f>
        <v>Технологическое присоединение энергопринимающих устройств потребителей, объектов электросетевого хозяйства к распределительным устройствам объектов по производству электрической энергии, всего, в том числе:</v>
      </c>
      <c r="C30" s="345" t="str">
        <f>'Пр 1 (произв)'!C28</f>
        <v>Г</v>
      </c>
      <c r="D30" s="346">
        <f>'Пр 1 (произв)'!H28</f>
        <v>0</v>
      </c>
      <c r="E30" s="346">
        <f>'Пр 1 (произв)'!K28</f>
        <v>0</v>
      </c>
      <c r="F30" s="346">
        <f>'Пр 1 (произв)'!J28</f>
        <v>0</v>
      </c>
      <c r="G30" s="346">
        <f>'Пр 1 (произв)'!K28</f>
        <v>0</v>
      </c>
      <c r="H30" s="475">
        <f>'Пр 1 (произв)'!L28</f>
        <v>0</v>
      </c>
      <c r="I30" s="346">
        <f>'Пр 1 (произв)'!M28</f>
        <v>0</v>
      </c>
      <c r="J30" s="346">
        <f>'Пр 1 (произв)'!N28</f>
        <v>0</v>
      </c>
      <c r="K30" s="346">
        <f>'Пр 1 (произв)'!O28</f>
        <v>0</v>
      </c>
      <c r="L30" s="346">
        <f>'Пр 1 (произв)'!P28</f>
        <v>0</v>
      </c>
      <c r="M30" s="346">
        <f>'Пр 1 (произв)'!Q28</f>
        <v>0</v>
      </c>
      <c r="N30" s="346">
        <f>'Пр 1 (произв)'!R28</f>
        <v>0</v>
      </c>
      <c r="O30" s="346">
        <f>'Пр 1 (произв)'!S28</f>
        <v>0</v>
      </c>
      <c r="P30" s="346">
        <f>'Пр 1 (произв)'!T28</f>
        <v>0</v>
      </c>
      <c r="Q30" s="346">
        <f>'Пр 1 (произв)'!U28</f>
        <v>0</v>
      </c>
      <c r="R30" s="346">
        <f>'Пр 1 (произв)'!V28</f>
        <v>0</v>
      </c>
      <c r="S30" s="346">
        <f>'Пр 1 (произв)'!W28</f>
        <v>0</v>
      </c>
      <c r="T30" s="346">
        <f>'Пр 1 (произв)'!X28</f>
        <v>0</v>
      </c>
      <c r="U30" s="346">
        <f>'Пр 1 (произв)'!Y28</f>
        <v>0</v>
      </c>
      <c r="V30" s="475">
        <f>'Пр 1 (произв)'!Z28</f>
        <v>0</v>
      </c>
      <c r="W30" s="346">
        <f>'Пр 1 (произв)'!AA28</f>
        <v>0</v>
      </c>
      <c r="X30" s="346">
        <f>'Пр 1 (произв)'!AB28</f>
        <v>0</v>
      </c>
      <c r="Y30" s="346">
        <f>'Пр 1 (произв)'!AC28</f>
        <v>0</v>
      </c>
      <c r="Z30" s="346">
        <f>'Пр 1 (произв)'!AD28</f>
        <v>0</v>
      </c>
      <c r="AA30" s="346">
        <f>'Пр 1 (произв)'!AE28</f>
        <v>0</v>
      </c>
      <c r="AB30" s="346">
        <f>'Пр 1 (произв)'!AF28</f>
        <v>0</v>
      </c>
      <c r="AC30" s="346">
        <f>'Пр 1 (произв)'!AG28</f>
        <v>0</v>
      </c>
      <c r="AD30" s="346">
        <f>'Пр 1 (произв)'!AH28</f>
        <v>0</v>
      </c>
      <c r="AE30" s="346">
        <f>'Пр 1 (произв)'!AI28</f>
        <v>0</v>
      </c>
      <c r="AF30" s="346">
        <f>'Пр 1 (произв)'!AJ28</f>
        <v>0</v>
      </c>
      <c r="AG30" s="346">
        <f>'Пр 1 (произв)'!AK28</f>
        <v>0</v>
      </c>
      <c r="AH30" s="346">
        <f>'Пр 1 (произв)'!AL28</f>
        <v>0</v>
      </c>
      <c r="AI30" s="346">
        <f>'Пр 1 (произв)'!AM28</f>
        <v>0</v>
      </c>
      <c r="AJ30" s="475">
        <f>'Пр 1 (произв)'!AN28</f>
        <v>0</v>
      </c>
      <c r="AK30" s="346">
        <f>'Пр 1 (произв)'!AO28</f>
        <v>0</v>
      </c>
      <c r="AL30" s="346">
        <f>'Пр 1 (произв)'!AP28</f>
        <v>0</v>
      </c>
      <c r="AM30" s="346">
        <f>'Пр 1 (произв)'!AQ28</f>
        <v>0</v>
      </c>
      <c r="AN30" s="346">
        <f>'Пр 1 (произв)'!AR28</f>
        <v>0</v>
      </c>
      <c r="AO30" s="346">
        <f>'Пр 1 (произв)'!AS28</f>
        <v>0</v>
      </c>
      <c r="AP30" s="346">
        <f>'Пр 1 (произв)'!AT28</f>
        <v>0</v>
      </c>
      <c r="AQ30" s="475">
        <f>'Пр 1 (произв)'!AU28</f>
        <v>0</v>
      </c>
      <c r="AR30" s="346">
        <f>'Пр 1 (произв)'!AV28</f>
        <v>0</v>
      </c>
      <c r="AS30" s="346">
        <f>'Пр 1 (произв)'!AW28</f>
        <v>0</v>
      </c>
      <c r="AT30" s="346">
        <f>'Пр 1 (произв)'!AX28</f>
        <v>0</v>
      </c>
      <c r="AU30" s="346">
        <f>'Пр 1 (произв)'!AY28</f>
        <v>0</v>
      </c>
      <c r="AV30" s="346">
        <f>'Пр 1 (произв)'!AZ28</f>
        <v>0</v>
      </c>
      <c r="AW30" s="346">
        <f>'Пр 1 (произв)'!BA28</f>
        <v>0</v>
      </c>
      <c r="AX30" s="475">
        <f>'Пр 1 (произв)'!BB28</f>
        <v>0</v>
      </c>
      <c r="AY30" s="346">
        <f>'Пр 1 (произв)'!BC28</f>
        <v>0</v>
      </c>
      <c r="AZ30" s="346">
        <f>'Пр 1 (произв)'!BD28</f>
        <v>0</v>
      </c>
      <c r="BA30" s="346">
        <f>'Пр 1 (произв)'!BE28</f>
        <v>0</v>
      </c>
      <c r="BB30" s="346">
        <f>'Пр 1 (произв)'!BF28</f>
        <v>0</v>
      </c>
      <c r="BC30" s="346">
        <f>'Пр 1 (произв)'!BG28</f>
        <v>0</v>
      </c>
      <c r="BD30" s="346">
        <f>'Пр 1 (произв)'!BH28</f>
        <v>0</v>
      </c>
      <c r="BE30" s="346">
        <f>'Пр 1 (произв)'!BI28</f>
        <v>0</v>
      </c>
      <c r="BF30" s="346">
        <f>'Пр 1 (произв)'!BJ28</f>
        <v>0</v>
      </c>
      <c r="BG30" s="346">
        <f>'Пр 1 (произв)'!BK28</f>
        <v>0</v>
      </c>
      <c r="BH30" s="346">
        <f>'Пр 1 (произв)'!BL28</f>
        <v>0</v>
      </c>
      <c r="BI30" s="346">
        <f>'Пр 1 (произв)'!BM28</f>
        <v>0</v>
      </c>
      <c r="BJ30" s="346">
        <f>'Пр 1 (произв)'!BN28</f>
        <v>0</v>
      </c>
      <c r="BK30" s="346">
        <f>'Пр 1 (произв)'!BO28</f>
        <v>0</v>
      </c>
      <c r="BL30" s="475">
        <f>'Пр 1 (произв)'!BP28</f>
        <v>0</v>
      </c>
      <c r="BM30" s="346">
        <f>'Пр 1 (произв)'!BQ28</f>
        <v>0</v>
      </c>
      <c r="BN30" s="346">
        <f>'Пр 1 (произв)'!BR28</f>
        <v>0</v>
      </c>
      <c r="BO30" s="346">
        <f>'Пр 1 (произв)'!BS28</f>
        <v>0</v>
      </c>
      <c r="BP30" s="346">
        <f>'Пр 1 (произв)'!BT28</f>
        <v>0</v>
      </c>
      <c r="BQ30" s="346">
        <f>'Пр 1 (произв)'!BU28</f>
        <v>0</v>
      </c>
      <c r="BR30" s="346">
        <f>'Пр 1 (произв)'!BV28</f>
        <v>0</v>
      </c>
      <c r="BS30" s="346">
        <f>'Пр 1 (произв)'!BW28</f>
        <v>0</v>
      </c>
      <c r="BT30" s="346">
        <f>'Пр 1 (произв)'!BX28</f>
        <v>0</v>
      </c>
      <c r="BU30" s="346">
        <f>'Пр 1 (произв)'!BY28</f>
        <v>0</v>
      </c>
      <c r="BV30" s="346">
        <f>'Пр 1 (произв)'!BZ28</f>
        <v>0</v>
      </c>
      <c r="BW30" s="346">
        <f>'Пр 1 (произв)'!CA28</f>
        <v>0</v>
      </c>
      <c r="BX30" s="338"/>
    </row>
    <row r="31" spans="1:76" ht="18" hidden="1" outlineLevel="1" x14ac:dyDescent="0.2">
      <c r="A31" s="335" t="str">
        <f>'Пр 1 (произв)'!A29</f>
        <v>1.1.1.1</v>
      </c>
      <c r="B31" s="118" t="str">
        <f>'Пр 1 (произв)'!B29</f>
        <v>Наименование объекта по производству электрической энергии, всего, в том числе:</v>
      </c>
      <c r="C31" s="335">
        <f>'Пр 1 (произв)'!C29</f>
        <v>0</v>
      </c>
      <c r="D31" s="339">
        <f>'Пр 1 (произв)'!H29</f>
        <v>0</v>
      </c>
      <c r="E31" s="338"/>
      <c r="F31" s="338"/>
      <c r="G31" s="340"/>
      <c r="H31" s="469"/>
      <c r="I31" s="338"/>
      <c r="J31" s="338"/>
      <c r="K31" s="338"/>
      <c r="L31" s="338"/>
      <c r="M31" s="338"/>
      <c r="N31" s="340"/>
      <c r="O31" s="338"/>
      <c r="P31" s="338"/>
      <c r="Q31" s="338"/>
      <c r="R31" s="338"/>
      <c r="S31" s="338"/>
      <c r="T31" s="338"/>
      <c r="U31" s="340"/>
      <c r="V31" s="469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469"/>
      <c r="AK31" s="338"/>
      <c r="AL31" s="338"/>
      <c r="AM31" s="338"/>
      <c r="AN31" s="338"/>
      <c r="AO31" s="338"/>
      <c r="AP31" s="338"/>
      <c r="AQ31" s="469"/>
      <c r="AR31" s="338"/>
      <c r="AS31" s="338"/>
      <c r="AT31" s="338"/>
      <c r="AU31" s="338"/>
      <c r="AV31" s="338"/>
      <c r="AW31" s="338"/>
      <c r="AX31" s="469"/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469"/>
      <c r="BM31" s="338"/>
      <c r="BN31" s="338"/>
      <c r="BO31" s="338"/>
      <c r="BP31" s="338"/>
      <c r="BQ31" s="338"/>
      <c r="BR31" s="338"/>
      <c r="BS31" s="338"/>
      <c r="BT31" s="338"/>
      <c r="BU31" s="338"/>
      <c r="BV31" s="338"/>
      <c r="BW31" s="338"/>
      <c r="BX31" s="338"/>
    </row>
    <row r="32" spans="1:76" hidden="1" outlineLevel="1" x14ac:dyDescent="0.2">
      <c r="A32" s="335" t="str">
        <f>'Пр 1 (произв)'!A30</f>
        <v>1.1.1.1</v>
      </c>
      <c r="B32" s="118" t="str">
        <f>'Пр 1 (произв)'!B30</f>
        <v>Наименование инвестиционного проекта</v>
      </c>
      <c r="C32" s="335">
        <f>'Пр 1 (произв)'!C30</f>
        <v>0</v>
      </c>
      <c r="D32" s="339">
        <f>'Пр 1 (произв)'!H30</f>
        <v>0</v>
      </c>
      <c r="E32" s="338"/>
      <c r="F32" s="338"/>
      <c r="G32" s="340"/>
      <c r="H32" s="469"/>
      <c r="I32" s="338"/>
      <c r="J32" s="338"/>
      <c r="K32" s="338"/>
      <c r="L32" s="338"/>
      <c r="M32" s="338"/>
      <c r="N32" s="340"/>
      <c r="O32" s="338"/>
      <c r="P32" s="338"/>
      <c r="Q32" s="338"/>
      <c r="R32" s="338"/>
      <c r="S32" s="338"/>
      <c r="T32" s="338"/>
      <c r="U32" s="340"/>
      <c r="V32" s="469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469"/>
      <c r="AK32" s="338"/>
      <c r="AL32" s="338"/>
      <c r="AM32" s="338"/>
      <c r="AN32" s="338"/>
      <c r="AO32" s="338"/>
      <c r="AP32" s="338"/>
      <c r="AQ32" s="469"/>
      <c r="AR32" s="338"/>
      <c r="AS32" s="338"/>
      <c r="AT32" s="338"/>
      <c r="AU32" s="338"/>
      <c r="AV32" s="338"/>
      <c r="AW32" s="338"/>
      <c r="AX32" s="469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469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</row>
    <row r="33" spans="1:76" hidden="1" outlineLevel="1" x14ac:dyDescent="0.2">
      <c r="A33" s="335" t="str">
        <f>'Пр 1 (произв)'!A31</f>
        <v>1.1.1.1</v>
      </c>
      <c r="B33" s="118" t="str">
        <f>'Пр 1 (произв)'!B31</f>
        <v>Наименование инвестиционного проекта</v>
      </c>
      <c r="C33" s="335">
        <f>'Пр 1 (произв)'!C31</f>
        <v>0</v>
      </c>
      <c r="D33" s="339">
        <f>'Пр 1 (произв)'!H31</f>
        <v>0</v>
      </c>
      <c r="E33" s="338"/>
      <c r="F33" s="338"/>
      <c r="G33" s="340"/>
      <c r="H33" s="469"/>
      <c r="I33" s="338"/>
      <c r="J33" s="338"/>
      <c r="K33" s="338"/>
      <c r="L33" s="338"/>
      <c r="M33" s="338"/>
      <c r="N33" s="340"/>
      <c r="O33" s="338"/>
      <c r="P33" s="338"/>
      <c r="Q33" s="338"/>
      <c r="R33" s="338"/>
      <c r="S33" s="338"/>
      <c r="T33" s="338"/>
      <c r="U33" s="340"/>
      <c r="V33" s="469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469"/>
      <c r="AK33" s="338"/>
      <c r="AL33" s="338"/>
      <c r="AM33" s="338"/>
      <c r="AN33" s="338"/>
      <c r="AO33" s="338"/>
      <c r="AP33" s="338"/>
      <c r="AQ33" s="469"/>
      <c r="AR33" s="338"/>
      <c r="AS33" s="338"/>
      <c r="AT33" s="338"/>
      <c r="AU33" s="338"/>
      <c r="AV33" s="338"/>
      <c r="AW33" s="338"/>
      <c r="AX33" s="469"/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469"/>
      <c r="BM33" s="338"/>
      <c r="BN33" s="338"/>
      <c r="BO33" s="338"/>
      <c r="BP33" s="338"/>
      <c r="BQ33" s="338"/>
      <c r="BR33" s="338"/>
      <c r="BS33" s="338"/>
      <c r="BT33" s="338"/>
      <c r="BU33" s="338"/>
      <c r="BV33" s="338"/>
      <c r="BW33" s="338"/>
      <c r="BX33" s="338"/>
    </row>
    <row r="34" spans="1:76" ht="18" hidden="1" outlineLevel="1" x14ac:dyDescent="0.2">
      <c r="A34" s="335" t="str">
        <f>'Пр 1 (произв)'!A32</f>
        <v>1.1.1.2</v>
      </c>
      <c r="B34" s="139" t="str">
        <f>'Пр 1 (произв)'!B32</f>
        <v>Наименование объекта по производству электрической энергии, всего, в том числе:</v>
      </c>
      <c r="C34" s="335">
        <f>'Пр 1 (произв)'!C32</f>
        <v>0</v>
      </c>
      <c r="D34" s="339">
        <f>'Пр 1 (произв)'!H32</f>
        <v>0</v>
      </c>
      <c r="E34" s="338"/>
      <c r="F34" s="338"/>
      <c r="G34" s="340"/>
      <c r="H34" s="469"/>
      <c r="I34" s="338"/>
      <c r="J34" s="338"/>
      <c r="K34" s="338"/>
      <c r="L34" s="338"/>
      <c r="M34" s="338"/>
      <c r="N34" s="340"/>
      <c r="O34" s="338"/>
      <c r="P34" s="338"/>
      <c r="Q34" s="338"/>
      <c r="R34" s="338"/>
      <c r="S34" s="338"/>
      <c r="T34" s="338"/>
      <c r="U34" s="340"/>
      <c r="V34" s="469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469"/>
      <c r="AK34" s="338"/>
      <c r="AL34" s="338"/>
      <c r="AM34" s="338"/>
      <c r="AN34" s="338"/>
      <c r="AO34" s="338"/>
      <c r="AP34" s="338"/>
      <c r="AQ34" s="469"/>
      <c r="AR34" s="338"/>
      <c r="AS34" s="338"/>
      <c r="AT34" s="338"/>
      <c r="AU34" s="338"/>
      <c r="AV34" s="338"/>
      <c r="AW34" s="338"/>
      <c r="AX34" s="469"/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469"/>
      <c r="BM34" s="338"/>
      <c r="BN34" s="338"/>
      <c r="BO34" s="338"/>
      <c r="BP34" s="338"/>
      <c r="BQ34" s="338"/>
      <c r="BR34" s="338"/>
      <c r="BS34" s="338"/>
      <c r="BT34" s="338"/>
      <c r="BU34" s="338"/>
      <c r="BV34" s="338"/>
      <c r="BW34" s="338"/>
      <c r="BX34" s="338"/>
    </row>
    <row r="35" spans="1:76" hidden="1" outlineLevel="1" x14ac:dyDescent="0.2">
      <c r="A35" s="335" t="str">
        <f>'Пр 1 (произв)'!A33</f>
        <v>1.1.1.2</v>
      </c>
      <c r="B35" s="118" t="str">
        <f>'Пр 1 (произв)'!B33</f>
        <v>Наименование инвестиционного проекта</v>
      </c>
      <c r="C35" s="335">
        <f>'Пр 1 (произв)'!C33</f>
        <v>0</v>
      </c>
      <c r="D35" s="339">
        <f>'Пр 1 (произв)'!H33</f>
        <v>0</v>
      </c>
      <c r="E35" s="338"/>
      <c r="F35" s="338"/>
      <c r="G35" s="340"/>
      <c r="H35" s="469"/>
      <c r="I35" s="338"/>
      <c r="J35" s="338"/>
      <c r="K35" s="338"/>
      <c r="L35" s="338"/>
      <c r="M35" s="338"/>
      <c r="N35" s="340"/>
      <c r="O35" s="338"/>
      <c r="P35" s="338"/>
      <c r="Q35" s="338"/>
      <c r="R35" s="338"/>
      <c r="S35" s="338"/>
      <c r="T35" s="338"/>
      <c r="U35" s="340"/>
      <c r="V35" s="469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469"/>
      <c r="AK35" s="338"/>
      <c r="AL35" s="338"/>
      <c r="AM35" s="338"/>
      <c r="AN35" s="338"/>
      <c r="AO35" s="338"/>
      <c r="AP35" s="338"/>
      <c r="AQ35" s="469"/>
      <c r="AR35" s="338"/>
      <c r="AS35" s="338"/>
      <c r="AT35" s="338"/>
      <c r="AU35" s="338"/>
      <c r="AV35" s="338"/>
      <c r="AW35" s="338"/>
      <c r="AX35" s="469"/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469"/>
      <c r="BM35" s="338"/>
      <c r="BN35" s="338"/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</row>
    <row r="36" spans="1:76" hidden="1" outlineLevel="1" x14ac:dyDescent="0.2">
      <c r="A36" s="335" t="str">
        <f>'Пр 1 (произв)'!A34</f>
        <v>1.1.1.2</v>
      </c>
      <c r="B36" s="118" t="str">
        <f>'Пр 1 (произв)'!B34</f>
        <v>Наименование инвестиционного проекта</v>
      </c>
      <c r="C36" s="335">
        <f>'Пр 1 (произв)'!C34</f>
        <v>0</v>
      </c>
      <c r="D36" s="339">
        <f>'Пр 1 (произв)'!H34</f>
        <v>0</v>
      </c>
      <c r="E36" s="338"/>
      <c r="F36" s="338"/>
      <c r="G36" s="340"/>
      <c r="H36" s="469"/>
      <c r="I36" s="338"/>
      <c r="J36" s="338"/>
      <c r="K36" s="338"/>
      <c r="L36" s="338"/>
      <c r="M36" s="338"/>
      <c r="N36" s="340"/>
      <c r="O36" s="338"/>
      <c r="P36" s="338"/>
      <c r="Q36" s="338"/>
      <c r="R36" s="338"/>
      <c r="S36" s="338"/>
      <c r="T36" s="338"/>
      <c r="U36" s="340"/>
      <c r="V36" s="469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469"/>
      <c r="AK36" s="338"/>
      <c r="AL36" s="338"/>
      <c r="AM36" s="338"/>
      <c r="AN36" s="338"/>
      <c r="AO36" s="338"/>
      <c r="AP36" s="338"/>
      <c r="AQ36" s="469"/>
      <c r="AR36" s="338"/>
      <c r="AS36" s="338"/>
      <c r="AT36" s="338"/>
      <c r="AU36" s="338"/>
      <c r="AV36" s="338"/>
      <c r="AW36" s="338"/>
      <c r="AX36" s="469"/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338"/>
      <c r="BK36" s="338"/>
      <c r="BL36" s="469"/>
      <c r="BM36" s="338"/>
      <c r="BN36" s="338"/>
      <c r="BO36" s="338"/>
      <c r="BP36" s="338"/>
      <c r="BQ36" s="338"/>
      <c r="BR36" s="338"/>
      <c r="BS36" s="338"/>
      <c r="BT36" s="338"/>
      <c r="BU36" s="338"/>
      <c r="BV36" s="338"/>
      <c r="BW36" s="338"/>
      <c r="BX36" s="338"/>
    </row>
    <row r="37" spans="1:76" ht="18" collapsed="1" x14ac:dyDescent="0.2">
      <c r="A37" s="345" t="str">
        <f>'Пр 1 (произв)'!A35</f>
        <v>1.1.2</v>
      </c>
      <c r="B37" s="134" t="str">
        <f>'Пр 1 (произв)'!B35</f>
        <v>Технологическое присоединение объектов по производству электрической энергии к электрическим сетям, всего, в том числе:</v>
      </c>
      <c r="C37" s="345" t="str">
        <f>'Пр 1 (произв)'!C35</f>
        <v>Г</v>
      </c>
      <c r="D37" s="346">
        <f>'Пр 1 (произв)'!H35</f>
        <v>0</v>
      </c>
      <c r="E37" s="346">
        <f>'Пр 1 (произв)'!K35</f>
        <v>0</v>
      </c>
      <c r="F37" s="346">
        <f>'Пр 1 (произв)'!J35</f>
        <v>0</v>
      </c>
      <c r="G37" s="346">
        <f>'Пр 1 (произв)'!K35</f>
        <v>0</v>
      </c>
      <c r="H37" s="475">
        <f>'Пр 1 (произв)'!L35</f>
        <v>0</v>
      </c>
      <c r="I37" s="346">
        <f>'Пр 1 (произв)'!M35</f>
        <v>0</v>
      </c>
      <c r="J37" s="346">
        <f>'Пр 1 (произв)'!N35</f>
        <v>0</v>
      </c>
      <c r="K37" s="346">
        <f>'Пр 1 (произв)'!O35</f>
        <v>0</v>
      </c>
      <c r="L37" s="346">
        <f>'Пр 1 (произв)'!P35</f>
        <v>0</v>
      </c>
      <c r="M37" s="346">
        <f>'Пр 1 (произв)'!Q35</f>
        <v>0</v>
      </c>
      <c r="N37" s="346">
        <f>'Пр 1 (произв)'!R35</f>
        <v>0</v>
      </c>
      <c r="O37" s="346">
        <f>'Пр 1 (произв)'!S35</f>
        <v>0</v>
      </c>
      <c r="P37" s="346">
        <f>'Пр 1 (произв)'!T35</f>
        <v>0</v>
      </c>
      <c r="Q37" s="346">
        <f>'Пр 1 (произв)'!U35</f>
        <v>0</v>
      </c>
      <c r="R37" s="346">
        <f>'Пр 1 (произв)'!V35</f>
        <v>0</v>
      </c>
      <c r="S37" s="346">
        <f>'Пр 1 (произв)'!W35</f>
        <v>0</v>
      </c>
      <c r="T37" s="346">
        <f>'Пр 1 (произв)'!X35</f>
        <v>0</v>
      </c>
      <c r="U37" s="346">
        <f>'Пр 1 (произв)'!Y35</f>
        <v>0</v>
      </c>
      <c r="V37" s="475">
        <f>'Пр 1 (произв)'!Z35</f>
        <v>0</v>
      </c>
      <c r="W37" s="346">
        <f>'Пр 1 (произв)'!AA35</f>
        <v>0</v>
      </c>
      <c r="X37" s="346">
        <f>'Пр 1 (произв)'!AB35</f>
        <v>0</v>
      </c>
      <c r="Y37" s="346">
        <f>'Пр 1 (произв)'!AC35</f>
        <v>0</v>
      </c>
      <c r="Z37" s="346">
        <f>'Пр 1 (произв)'!AD35</f>
        <v>0</v>
      </c>
      <c r="AA37" s="346">
        <f>'Пр 1 (произв)'!AE35</f>
        <v>0</v>
      </c>
      <c r="AB37" s="346">
        <f>'Пр 1 (произв)'!AF35</f>
        <v>0</v>
      </c>
      <c r="AC37" s="346">
        <f>'Пр 1 (произв)'!AG35</f>
        <v>0</v>
      </c>
      <c r="AD37" s="346">
        <f>'Пр 1 (произв)'!AH35</f>
        <v>0</v>
      </c>
      <c r="AE37" s="346">
        <f>'Пр 1 (произв)'!AI35</f>
        <v>0</v>
      </c>
      <c r="AF37" s="346">
        <f>'Пр 1 (произв)'!AJ35</f>
        <v>0</v>
      </c>
      <c r="AG37" s="346">
        <f>'Пр 1 (произв)'!AK35</f>
        <v>0</v>
      </c>
      <c r="AH37" s="346">
        <f>'Пр 1 (произв)'!AL35</f>
        <v>0</v>
      </c>
      <c r="AI37" s="346">
        <f>'Пр 1 (произв)'!AM35</f>
        <v>0</v>
      </c>
      <c r="AJ37" s="475">
        <f>'Пр 1 (произв)'!AN35</f>
        <v>0</v>
      </c>
      <c r="AK37" s="346">
        <f>'Пр 1 (произв)'!AO35</f>
        <v>0</v>
      </c>
      <c r="AL37" s="346">
        <f>'Пр 1 (произв)'!AP35</f>
        <v>0</v>
      </c>
      <c r="AM37" s="346">
        <f>'Пр 1 (произв)'!AQ35</f>
        <v>0</v>
      </c>
      <c r="AN37" s="346">
        <f>'Пр 1 (произв)'!AR35</f>
        <v>0</v>
      </c>
      <c r="AO37" s="346">
        <f>'Пр 1 (произв)'!AS35</f>
        <v>0</v>
      </c>
      <c r="AP37" s="346">
        <f>'Пр 1 (произв)'!AT35</f>
        <v>0</v>
      </c>
      <c r="AQ37" s="475">
        <f>'Пр 1 (произв)'!AU35</f>
        <v>0</v>
      </c>
      <c r="AR37" s="346">
        <f>'Пр 1 (произв)'!AV35</f>
        <v>0</v>
      </c>
      <c r="AS37" s="346">
        <f>'Пр 1 (произв)'!AW35</f>
        <v>0</v>
      </c>
      <c r="AT37" s="346">
        <f>'Пр 1 (произв)'!AX35</f>
        <v>0</v>
      </c>
      <c r="AU37" s="346">
        <f>'Пр 1 (произв)'!AY35</f>
        <v>0</v>
      </c>
      <c r="AV37" s="346">
        <f>'Пр 1 (произв)'!AZ35</f>
        <v>0</v>
      </c>
      <c r="AW37" s="346">
        <f>'Пр 1 (произв)'!BA35</f>
        <v>0</v>
      </c>
      <c r="AX37" s="475">
        <f>'Пр 1 (произв)'!BB35</f>
        <v>0</v>
      </c>
      <c r="AY37" s="346">
        <f>'Пр 1 (произв)'!BC35</f>
        <v>0</v>
      </c>
      <c r="AZ37" s="346">
        <f>'Пр 1 (произв)'!BD35</f>
        <v>0</v>
      </c>
      <c r="BA37" s="346">
        <f>'Пр 1 (произв)'!BE35</f>
        <v>0</v>
      </c>
      <c r="BB37" s="346">
        <f>'Пр 1 (произв)'!BF35</f>
        <v>0</v>
      </c>
      <c r="BC37" s="346">
        <f>'Пр 1 (произв)'!BG35</f>
        <v>0</v>
      </c>
      <c r="BD37" s="346">
        <f>'Пр 1 (произв)'!BH35</f>
        <v>0</v>
      </c>
      <c r="BE37" s="346">
        <f>'Пр 1 (произв)'!BI35</f>
        <v>0</v>
      </c>
      <c r="BF37" s="346">
        <f>'Пр 1 (произв)'!BJ35</f>
        <v>0</v>
      </c>
      <c r="BG37" s="346">
        <f>'Пр 1 (произв)'!BK35</f>
        <v>0</v>
      </c>
      <c r="BH37" s="346">
        <f>'Пр 1 (произв)'!BL35</f>
        <v>0</v>
      </c>
      <c r="BI37" s="346">
        <f>'Пр 1 (произв)'!BM35</f>
        <v>0</v>
      </c>
      <c r="BJ37" s="346">
        <f>'Пр 1 (произв)'!BN35</f>
        <v>0</v>
      </c>
      <c r="BK37" s="346">
        <f>'Пр 1 (произв)'!BO35</f>
        <v>0</v>
      </c>
      <c r="BL37" s="475">
        <f>'Пр 1 (произв)'!BP35</f>
        <v>0</v>
      </c>
      <c r="BM37" s="346">
        <f>'Пр 1 (произв)'!BQ35</f>
        <v>0</v>
      </c>
      <c r="BN37" s="346">
        <f>'Пр 1 (произв)'!BR35</f>
        <v>0</v>
      </c>
      <c r="BO37" s="346">
        <f>'Пр 1 (произв)'!BS35</f>
        <v>0</v>
      </c>
      <c r="BP37" s="346">
        <f>'Пр 1 (произв)'!BT35</f>
        <v>0</v>
      </c>
      <c r="BQ37" s="346">
        <f>'Пр 1 (произв)'!BU35</f>
        <v>0</v>
      </c>
      <c r="BR37" s="346">
        <f>'Пр 1 (произв)'!BV35</f>
        <v>0</v>
      </c>
      <c r="BS37" s="346">
        <f>'Пр 1 (произв)'!BW35</f>
        <v>0</v>
      </c>
      <c r="BT37" s="346">
        <f>'Пр 1 (произв)'!BX35</f>
        <v>0</v>
      </c>
      <c r="BU37" s="346">
        <f>'Пр 1 (произв)'!BY35</f>
        <v>0</v>
      </c>
      <c r="BV37" s="346">
        <f>'Пр 1 (произв)'!BZ35</f>
        <v>0</v>
      </c>
      <c r="BW37" s="346">
        <f>'Пр 1 (произв)'!CA35</f>
        <v>0</v>
      </c>
      <c r="BX37" s="338"/>
    </row>
    <row r="38" spans="1:76" ht="18" hidden="1" outlineLevel="1" x14ac:dyDescent="0.2">
      <c r="A38" s="335" t="str">
        <f>'Пр 1 (произв)'!A36</f>
        <v>1.1.2.1</v>
      </c>
      <c r="B38" s="118" t="str">
        <f>'Пр 1 (произв)'!B36</f>
        <v>Наименование объекта по производству электрической энергии, всего, в том числе:</v>
      </c>
      <c r="C38" s="335">
        <f>'Пр 1 (произв)'!C36</f>
        <v>0</v>
      </c>
      <c r="D38" s="339">
        <f>'Пр 1 (произв)'!H36</f>
        <v>0</v>
      </c>
      <c r="E38" s="338"/>
      <c r="F38" s="338"/>
      <c r="G38" s="340"/>
      <c r="H38" s="469"/>
      <c r="I38" s="338"/>
      <c r="J38" s="338"/>
      <c r="K38" s="338"/>
      <c r="L38" s="338"/>
      <c r="M38" s="338"/>
      <c r="N38" s="340"/>
      <c r="O38" s="338"/>
      <c r="P38" s="338"/>
      <c r="Q38" s="338"/>
      <c r="R38" s="338"/>
      <c r="S38" s="338"/>
      <c r="T38" s="338"/>
      <c r="U38" s="340"/>
      <c r="V38" s="469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469"/>
      <c r="AK38" s="338"/>
      <c r="AL38" s="338"/>
      <c r="AM38" s="338"/>
      <c r="AN38" s="338"/>
      <c r="AO38" s="338"/>
      <c r="AP38" s="338"/>
      <c r="AQ38" s="469"/>
      <c r="AR38" s="338"/>
      <c r="AS38" s="338"/>
      <c r="AT38" s="338"/>
      <c r="AU38" s="338"/>
      <c r="AV38" s="338"/>
      <c r="AW38" s="338"/>
      <c r="AX38" s="469"/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469"/>
      <c r="BM38" s="338"/>
      <c r="BN38" s="338"/>
      <c r="BO38" s="338"/>
      <c r="BP38" s="338"/>
      <c r="BQ38" s="338"/>
      <c r="BR38" s="338"/>
      <c r="BS38" s="338"/>
      <c r="BT38" s="338"/>
      <c r="BU38" s="338"/>
      <c r="BV38" s="338"/>
      <c r="BW38" s="338"/>
      <c r="BX38" s="338"/>
    </row>
    <row r="39" spans="1:76" hidden="1" outlineLevel="1" x14ac:dyDescent="0.2">
      <c r="A39" s="335" t="str">
        <f>'Пр 1 (произв)'!A38</f>
        <v>1.1.2.1</v>
      </c>
      <c r="B39" s="118" t="str">
        <f>'Пр 1 (произв)'!B38</f>
        <v>Наименование инвестиционного проекта</v>
      </c>
      <c r="C39" s="335">
        <f>'Пр 1 (произв)'!C38</f>
        <v>0</v>
      </c>
      <c r="D39" s="339">
        <f>'Пр 1 (произв)'!H38</f>
        <v>0</v>
      </c>
      <c r="E39" s="338"/>
      <c r="F39" s="338"/>
      <c r="G39" s="340"/>
      <c r="H39" s="469"/>
      <c r="I39" s="338"/>
      <c r="J39" s="338"/>
      <c r="K39" s="338"/>
      <c r="L39" s="338"/>
      <c r="M39" s="338"/>
      <c r="N39" s="340"/>
      <c r="O39" s="338"/>
      <c r="P39" s="338"/>
      <c r="Q39" s="338"/>
      <c r="R39" s="338"/>
      <c r="S39" s="338"/>
      <c r="T39" s="338"/>
      <c r="U39" s="340"/>
      <c r="V39" s="469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469"/>
      <c r="AK39" s="338"/>
      <c r="AL39" s="338"/>
      <c r="AM39" s="338"/>
      <c r="AN39" s="338"/>
      <c r="AO39" s="338"/>
      <c r="AP39" s="338"/>
      <c r="AQ39" s="469"/>
      <c r="AR39" s="338"/>
      <c r="AS39" s="338"/>
      <c r="AT39" s="338"/>
      <c r="AU39" s="338"/>
      <c r="AV39" s="338"/>
      <c r="AW39" s="338"/>
      <c r="AX39" s="469"/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469"/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</row>
    <row r="40" spans="1:76" hidden="1" outlineLevel="1" x14ac:dyDescent="0.2">
      <c r="A40" s="335" t="str">
        <f>'Пр 1 (произв)'!A39</f>
        <v>...</v>
      </c>
      <c r="B40" s="118" t="str">
        <f>'Пр 1 (произв)'!B39</f>
        <v>...</v>
      </c>
      <c r="C40" s="335">
        <f>'Пр 1 (произв)'!C39</f>
        <v>0</v>
      </c>
      <c r="D40" s="339">
        <f>'Пр 1 (произв)'!H39</f>
        <v>0</v>
      </c>
      <c r="E40" s="338"/>
      <c r="F40" s="338"/>
      <c r="G40" s="340"/>
      <c r="H40" s="469"/>
      <c r="I40" s="338"/>
      <c r="J40" s="338"/>
      <c r="K40" s="338"/>
      <c r="L40" s="338"/>
      <c r="M40" s="338"/>
      <c r="N40" s="340"/>
      <c r="O40" s="338"/>
      <c r="P40" s="338"/>
      <c r="Q40" s="338"/>
      <c r="R40" s="338"/>
      <c r="S40" s="338"/>
      <c r="T40" s="338"/>
      <c r="U40" s="340"/>
      <c r="V40" s="469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469"/>
      <c r="AK40" s="338"/>
      <c r="AL40" s="338"/>
      <c r="AM40" s="338"/>
      <c r="AN40" s="338"/>
      <c r="AO40" s="338"/>
      <c r="AP40" s="338"/>
      <c r="AQ40" s="469"/>
      <c r="AR40" s="338"/>
      <c r="AS40" s="338"/>
      <c r="AT40" s="338"/>
      <c r="AU40" s="338"/>
      <c r="AV40" s="338"/>
      <c r="AW40" s="338"/>
      <c r="AX40" s="469"/>
      <c r="AY40" s="338"/>
      <c r="AZ40" s="338"/>
      <c r="BA40" s="338"/>
      <c r="BB40" s="338"/>
      <c r="BC40" s="338"/>
      <c r="BD40" s="338"/>
      <c r="BE40" s="338"/>
      <c r="BF40" s="338"/>
      <c r="BG40" s="338"/>
      <c r="BH40" s="338"/>
      <c r="BI40" s="338"/>
      <c r="BJ40" s="338"/>
      <c r="BK40" s="338"/>
      <c r="BL40" s="469"/>
      <c r="BM40" s="338"/>
      <c r="BN40" s="338"/>
      <c r="BO40" s="338"/>
      <c r="BP40" s="338"/>
      <c r="BQ40" s="338"/>
      <c r="BR40" s="338"/>
      <c r="BS40" s="338"/>
      <c r="BT40" s="338"/>
      <c r="BU40" s="338"/>
      <c r="BV40" s="338"/>
      <c r="BW40" s="338"/>
      <c r="BX40" s="338"/>
    </row>
    <row r="41" spans="1:76" ht="18" hidden="1" outlineLevel="1" x14ac:dyDescent="0.2">
      <c r="A41" s="335" t="str">
        <f>'Пр 1 (произв)'!A40</f>
        <v>1.1.2.2</v>
      </c>
      <c r="B41" s="118" t="str">
        <f>'Пр 1 (произв)'!B40</f>
        <v>Наименование объекта по производству электрической энергии, всего, в том числе:</v>
      </c>
      <c r="C41" s="335">
        <f>'Пр 1 (произв)'!C40</f>
        <v>0</v>
      </c>
      <c r="D41" s="339">
        <f>'Пр 1 (произв)'!H40</f>
        <v>0</v>
      </c>
      <c r="E41" s="338"/>
      <c r="F41" s="338"/>
      <c r="G41" s="340"/>
      <c r="H41" s="469"/>
      <c r="I41" s="338"/>
      <c r="J41" s="338"/>
      <c r="K41" s="338"/>
      <c r="L41" s="338"/>
      <c r="M41" s="338"/>
      <c r="N41" s="340"/>
      <c r="O41" s="338"/>
      <c r="P41" s="338"/>
      <c r="Q41" s="338"/>
      <c r="R41" s="338"/>
      <c r="S41" s="338"/>
      <c r="T41" s="338"/>
      <c r="U41" s="340"/>
      <c r="V41" s="469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469"/>
      <c r="AK41" s="338"/>
      <c r="AL41" s="338"/>
      <c r="AM41" s="338"/>
      <c r="AN41" s="338"/>
      <c r="AO41" s="338"/>
      <c r="AP41" s="338"/>
      <c r="AQ41" s="469"/>
      <c r="AR41" s="338"/>
      <c r="AS41" s="338"/>
      <c r="AT41" s="338"/>
      <c r="AU41" s="338"/>
      <c r="AV41" s="338"/>
      <c r="AW41" s="338"/>
      <c r="AX41" s="469"/>
      <c r="AY41" s="338"/>
      <c r="AZ41" s="338"/>
      <c r="BA41" s="338"/>
      <c r="BB41" s="338"/>
      <c r="BC41" s="338"/>
      <c r="BD41" s="338"/>
      <c r="BE41" s="338"/>
      <c r="BF41" s="338"/>
      <c r="BG41" s="338"/>
      <c r="BH41" s="338"/>
      <c r="BI41" s="338"/>
      <c r="BJ41" s="338"/>
      <c r="BK41" s="338"/>
      <c r="BL41" s="469"/>
      <c r="BM41" s="338"/>
      <c r="BN41" s="338"/>
      <c r="BO41" s="338"/>
      <c r="BP41" s="338"/>
      <c r="BQ41" s="338"/>
      <c r="BR41" s="338"/>
      <c r="BS41" s="338"/>
      <c r="BT41" s="338"/>
      <c r="BU41" s="338"/>
      <c r="BV41" s="338"/>
      <c r="BW41" s="338"/>
      <c r="BX41" s="338"/>
    </row>
    <row r="42" spans="1:76" hidden="1" outlineLevel="1" x14ac:dyDescent="0.2">
      <c r="A42" s="335" t="str">
        <f>'Пр 1 (произв)'!A41</f>
        <v>1.1.2.2</v>
      </c>
      <c r="B42" s="118" t="str">
        <f>'Пр 1 (произв)'!B41</f>
        <v>Наименование инвестиционного проекта</v>
      </c>
      <c r="C42" s="335">
        <f>'Пр 1 (произв)'!C41</f>
        <v>0</v>
      </c>
      <c r="D42" s="339">
        <f>'Пр 1 (произв)'!H41</f>
        <v>0</v>
      </c>
      <c r="E42" s="338"/>
      <c r="F42" s="338"/>
      <c r="G42" s="340"/>
      <c r="H42" s="469"/>
      <c r="I42" s="338"/>
      <c r="J42" s="338"/>
      <c r="K42" s="338"/>
      <c r="L42" s="338"/>
      <c r="M42" s="338"/>
      <c r="N42" s="340"/>
      <c r="O42" s="338"/>
      <c r="P42" s="338"/>
      <c r="Q42" s="338"/>
      <c r="R42" s="338"/>
      <c r="S42" s="338"/>
      <c r="T42" s="338"/>
      <c r="U42" s="340"/>
      <c r="V42" s="469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469"/>
      <c r="AK42" s="338"/>
      <c r="AL42" s="338"/>
      <c r="AM42" s="338"/>
      <c r="AN42" s="338"/>
      <c r="AO42" s="338"/>
      <c r="AP42" s="338"/>
      <c r="AQ42" s="469"/>
      <c r="AR42" s="338"/>
      <c r="AS42" s="338"/>
      <c r="AT42" s="338"/>
      <c r="AU42" s="338"/>
      <c r="AV42" s="338"/>
      <c r="AW42" s="338"/>
      <c r="AX42" s="469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338"/>
      <c r="BL42" s="469"/>
      <c r="BM42" s="338"/>
      <c r="BN42" s="338"/>
      <c r="BO42" s="338"/>
      <c r="BP42" s="338"/>
      <c r="BQ42" s="338"/>
      <c r="BR42" s="338"/>
      <c r="BS42" s="338"/>
      <c r="BT42" s="338"/>
      <c r="BU42" s="338"/>
      <c r="BV42" s="338"/>
      <c r="BW42" s="338"/>
      <c r="BX42" s="338"/>
    </row>
    <row r="43" spans="1:76" hidden="1" outlineLevel="1" x14ac:dyDescent="0.2">
      <c r="A43" s="335" t="str">
        <f>'Пр 1 (произв)'!A43</f>
        <v>...</v>
      </c>
      <c r="B43" s="118" t="str">
        <f>'Пр 1 (произв)'!B43</f>
        <v>...</v>
      </c>
      <c r="C43" s="335">
        <f>'Пр 1 (произв)'!C43</f>
        <v>0</v>
      </c>
      <c r="D43" s="339">
        <f>'Пр 1 (произв)'!H43</f>
        <v>0</v>
      </c>
      <c r="E43" s="338"/>
      <c r="F43" s="338"/>
      <c r="G43" s="340"/>
      <c r="H43" s="469"/>
      <c r="I43" s="338"/>
      <c r="J43" s="338"/>
      <c r="K43" s="338"/>
      <c r="L43" s="338"/>
      <c r="M43" s="338"/>
      <c r="N43" s="340"/>
      <c r="O43" s="338"/>
      <c r="P43" s="338"/>
      <c r="Q43" s="338"/>
      <c r="R43" s="338"/>
      <c r="S43" s="338"/>
      <c r="T43" s="338"/>
      <c r="U43" s="340"/>
      <c r="V43" s="469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469"/>
      <c r="AK43" s="338"/>
      <c r="AL43" s="338"/>
      <c r="AM43" s="338"/>
      <c r="AN43" s="338"/>
      <c r="AO43" s="338"/>
      <c r="AP43" s="338"/>
      <c r="AQ43" s="469"/>
      <c r="AR43" s="338"/>
      <c r="AS43" s="338"/>
      <c r="AT43" s="338"/>
      <c r="AU43" s="338"/>
      <c r="AV43" s="338"/>
      <c r="AW43" s="338"/>
      <c r="AX43" s="469"/>
      <c r="AY43" s="338"/>
      <c r="AZ43" s="338"/>
      <c r="BA43" s="338"/>
      <c r="BB43" s="338"/>
      <c r="BC43" s="338"/>
      <c r="BD43" s="338"/>
      <c r="BE43" s="338"/>
      <c r="BF43" s="338"/>
      <c r="BG43" s="338"/>
      <c r="BH43" s="338"/>
      <c r="BI43" s="338"/>
      <c r="BJ43" s="338"/>
      <c r="BK43" s="338"/>
      <c r="BL43" s="469"/>
      <c r="BM43" s="338"/>
      <c r="BN43" s="338"/>
      <c r="BO43" s="338"/>
      <c r="BP43" s="338"/>
      <c r="BQ43" s="338"/>
      <c r="BR43" s="338"/>
      <c r="BS43" s="338"/>
      <c r="BT43" s="338"/>
      <c r="BU43" s="338"/>
      <c r="BV43" s="338"/>
      <c r="BW43" s="338"/>
      <c r="BX43" s="338"/>
    </row>
    <row r="44" spans="1:76" ht="28.5" customHeight="1" collapsed="1" x14ac:dyDescent="0.2">
      <c r="A44" s="345" t="str">
        <f>'Пр 1 (произв)'!A44</f>
        <v>1.1.3</v>
      </c>
      <c r="B44" s="134" t="str">
        <f>'Пр 1 (произв)'!B44</f>
        <v>Подключение теплопотребляющих установок потребителей тепловой энергии к системе теплоснабжения, всего, в том числе:</v>
      </c>
      <c r="C44" s="345" t="str">
        <f>'Пр 1 (произв)'!C44</f>
        <v>Г</v>
      </c>
      <c r="D44" s="346">
        <f>'Пр 1 (произв)'!H44</f>
        <v>0</v>
      </c>
      <c r="E44" s="346">
        <f>'Пр 1 (произв)'!K44</f>
        <v>0</v>
      </c>
      <c r="F44" s="346">
        <f>'Пр 1 (произв)'!J44</f>
        <v>0</v>
      </c>
      <c r="G44" s="346">
        <f>'Пр 1 (произв)'!K44</f>
        <v>0</v>
      </c>
      <c r="H44" s="475">
        <f>'Пр 1 (произв)'!L44</f>
        <v>0</v>
      </c>
      <c r="I44" s="346">
        <f>'Пр 1 (произв)'!M44</f>
        <v>0</v>
      </c>
      <c r="J44" s="346">
        <f>'Пр 1 (произв)'!N44</f>
        <v>0</v>
      </c>
      <c r="K44" s="346">
        <f>'Пр 1 (произв)'!O44</f>
        <v>0</v>
      </c>
      <c r="L44" s="346">
        <f>'Пр 1 (произв)'!P44</f>
        <v>0</v>
      </c>
      <c r="M44" s="346">
        <f>'Пр 1 (произв)'!Q44</f>
        <v>0</v>
      </c>
      <c r="N44" s="346">
        <f>'Пр 1 (произв)'!R44</f>
        <v>0</v>
      </c>
      <c r="O44" s="346">
        <f>'Пр 1 (произв)'!S44</f>
        <v>0</v>
      </c>
      <c r="P44" s="346">
        <f>'Пр 1 (произв)'!T44</f>
        <v>0</v>
      </c>
      <c r="Q44" s="346">
        <f>'Пр 1 (произв)'!U44</f>
        <v>0</v>
      </c>
      <c r="R44" s="346">
        <f>'Пр 1 (произв)'!V44</f>
        <v>0</v>
      </c>
      <c r="S44" s="346">
        <f>'Пр 1 (произв)'!W44</f>
        <v>0</v>
      </c>
      <c r="T44" s="346">
        <f>'Пр 1 (произв)'!X44</f>
        <v>0</v>
      </c>
      <c r="U44" s="346">
        <f>'Пр 1 (произв)'!Y44</f>
        <v>0</v>
      </c>
      <c r="V44" s="475">
        <f>'Пр 1 (произв)'!Z44</f>
        <v>0</v>
      </c>
      <c r="W44" s="346">
        <f>'Пр 1 (произв)'!AA44</f>
        <v>0</v>
      </c>
      <c r="X44" s="346">
        <f>'Пр 1 (произв)'!AB44</f>
        <v>0</v>
      </c>
      <c r="Y44" s="346">
        <f>'Пр 1 (произв)'!AC44</f>
        <v>0</v>
      </c>
      <c r="Z44" s="346">
        <f>'Пр 1 (произв)'!AD44</f>
        <v>0</v>
      </c>
      <c r="AA44" s="346">
        <f>'Пр 1 (произв)'!AE44</f>
        <v>0</v>
      </c>
      <c r="AB44" s="346">
        <f>'Пр 1 (произв)'!AF44</f>
        <v>0</v>
      </c>
      <c r="AC44" s="346">
        <f>'Пр 1 (произв)'!AG44</f>
        <v>0</v>
      </c>
      <c r="AD44" s="346">
        <f>'Пр 1 (произв)'!AH44</f>
        <v>0</v>
      </c>
      <c r="AE44" s="346">
        <f>'Пр 1 (произв)'!AI44</f>
        <v>0</v>
      </c>
      <c r="AF44" s="346">
        <f>'Пр 1 (произв)'!AJ44</f>
        <v>0</v>
      </c>
      <c r="AG44" s="346">
        <f>'Пр 1 (произв)'!AK44</f>
        <v>0</v>
      </c>
      <c r="AH44" s="346">
        <f>'Пр 1 (произв)'!AL44</f>
        <v>0</v>
      </c>
      <c r="AI44" s="346">
        <f>'Пр 1 (произв)'!AM44</f>
        <v>0</v>
      </c>
      <c r="AJ44" s="475">
        <f>'Пр 1 (произв)'!AN44</f>
        <v>0</v>
      </c>
      <c r="AK44" s="346">
        <f>'Пр 1 (произв)'!AO44</f>
        <v>0</v>
      </c>
      <c r="AL44" s="346">
        <f>'Пр 1 (произв)'!AP44</f>
        <v>0</v>
      </c>
      <c r="AM44" s="346">
        <f>'Пр 1 (произв)'!AQ44</f>
        <v>0</v>
      </c>
      <c r="AN44" s="346">
        <f>'Пр 1 (произв)'!AR44</f>
        <v>0</v>
      </c>
      <c r="AO44" s="346">
        <f>'Пр 1 (произв)'!AS44</f>
        <v>0</v>
      </c>
      <c r="AP44" s="346">
        <f>'Пр 1 (произв)'!AT44</f>
        <v>0</v>
      </c>
      <c r="AQ44" s="475">
        <f>'Пр 1 (произв)'!AU44</f>
        <v>0</v>
      </c>
      <c r="AR44" s="346">
        <f>'Пр 1 (произв)'!AV44</f>
        <v>0</v>
      </c>
      <c r="AS44" s="346">
        <f>'Пр 1 (произв)'!AW44</f>
        <v>0</v>
      </c>
      <c r="AT44" s="346">
        <f>'Пр 1 (произв)'!AX44</f>
        <v>0</v>
      </c>
      <c r="AU44" s="346">
        <f>'Пр 1 (произв)'!AY44</f>
        <v>0</v>
      </c>
      <c r="AV44" s="346">
        <f>'Пр 1 (произв)'!AZ44</f>
        <v>0</v>
      </c>
      <c r="AW44" s="346">
        <f>'Пр 1 (произв)'!BA44</f>
        <v>0</v>
      </c>
      <c r="AX44" s="475">
        <f>'Пр 1 (произв)'!BB44</f>
        <v>0</v>
      </c>
      <c r="AY44" s="346">
        <f>'Пр 1 (произв)'!BC44</f>
        <v>0</v>
      </c>
      <c r="AZ44" s="346">
        <f>'Пр 1 (произв)'!BD44</f>
        <v>0</v>
      </c>
      <c r="BA44" s="346">
        <f>'Пр 1 (произв)'!BE44</f>
        <v>0</v>
      </c>
      <c r="BB44" s="346">
        <f>'Пр 1 (произв)'!BF44</f>
        <v>0</v>
      </c>
      <c r="BC44" s="346">
        <f>'Пр 1 (произв)'!BG44</f>
        <v>0</v>
      </c>
      <c r="BD44" s="346">
        <f>'Пр 1 (произв)'!BH44</f>
        <v>0</v>
      </c>
      <c r="BE44" s="346">
        <f>'Пр 1 (произв)'!BI44</f>
        <v>0</v>
      </c>
      <c r="BF44" s="346">
        <f>'Пр 1 (произв)'!BJ44</f>
        <v>0</v>
      </c>
      <c r="BG44" s="346">
        <f>'Пр 1 (произв)'!BK44</f>
        <v>0</v>
      </c>
      <c r="BH44" s="346">
        <f>'Пр 1 (произв)'!BL44</f>
        <v>0</v>
      </c>
      <c r="BI44" s="346">
        <f>'Пр 1 (произв)'!BM44</f>
        <v>0</v>
      </c>
      <c r="BJ44" s="346">
        <f>'Пр 1 (произв)'!BN44</f>
        <v>0</v>
      </c>
      <c r="BK44" s="346">
        <f>'Пр 1 (произв)'!BO44</f>
        <v>0</v>
      </c>
      <c r="BL44" s="475">
        <f>'Пр 1 (произв)'!BP44</f>
        <v>0</v>
      </c>
      <c r="BM44" s="346">
        <f>'Пр 1 (произв)'!BQ44</f>
        <v>0</v>
      </c>
      <c r="BN44" s="346">
        <f>'Пр 1 (произв)'!BR44</f>
        <v>0</v>
      </c>
      <c r="BO44" s="346">
        <f>'Пр 1 (произв)'!BS44</f>
        <v>0</v>
      </c>
      <c r="BP44" s="346">
        <f>'Пр 1 (произв)'!BT44</f>
        <v>0</v>
      </c>
      <c r="BQ44" s="346">
        <f>'Пр 1 (произв)'!BU44</f>
        <v>0</v>
      </c>
      <c r="BR44" s="346">
        <f>'Пр 1 (произв)'!BV44</f>
        <v>0</v>
      </c>
      <c r="BS44" s="346">
        <f>'Пр 1 (произв)'!BW44</f>
        <v>0</v>
      </c>
      <c r="BT44" s="346">
        <f>'Пр 1 (произв)'!BX44</f>
        <v>0</v>
      </c>
      <c r="BU44" s="346">
        <f>'Пр 1 (произв)'!BY44</f>
        <v>0</v>
      </c>
      <c r="BV44" s="346">
        <f>'Пр 1 (произв)'!BZ44</f>
        <v>0</v>
      </c>
      <c r="BW44" s="346">
        <f>'Пр 1 (произв)'!CA44</f>
        <v>0</v>
      </c>
      <c r="BX44" s="338"/>
    </row>
    <row r="45" spans="1:76" ht="36" hidden="1" outlineLevel="1" x14ac:dyDescent="0.2">
      <c r="A45" s="335" t="str">
        <f>'Пр 1 (произв)'!A45</f>
        <v>1.1.3.1</v>
      </c>
      <c r="B45" s="118" t="str">
        <f>'Пр 1 (произв)'!B45</f>
        <v>Подключение теплопотребляющих установок потребителей тепловой энергии, подключаемая тепловая нагрузка которых не превышает 0,1 Гкал/ч, к системе теплоснабжения, всего, в том числе:</v>
      </c>
      <c r="C45" s="335">
        <f>'Пр 1 (произв)'!C45</f>
        <v>0</v>
      </c>
      <c r="D45" s="339">
        <f>'Пр 1 (произв)'!H45</f>
        <v>0</v>
      </c>
      <c r="E45" s="338"/>
      <c r="F45" s="338"/>
      <c r="G45" s="340"/>
      <c r="H45" s="469"/>
      <c r="I45" s="338"/>
      <c r="J45" s="338"/>
      <c r="K45" s="338"/>
      <c r="L45" s="338"/>
      <c r="M45" s="338"/>
      <c r="N45" s="340"/>
      <c r="O45" s="338"/>
      <c r="P45" s="338"/>
      <c r="Q45" s="338"/>
      <c r="R45" s="338"/>
      <c r="S45" s="338"/>
      <c r="T45" s="338"/>
      <c r="U45" s="340"/>
      <c r="V45" s="469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469"/>
      <c r="AK45" s="338"/>
      <c r="AL45" s="338"/>
      <c r="AM45" s="338"/>
      <c r="AN45" s="338"/>
      <c r="AO45" s="338"/>
      <c r="AP45" s="338"/>
      <c r="AQ45" s="469"/>
      <c r="AR45" s="338"/>
      <c r="AS45" s="338"/>
      <c r="AT45" s="338"/>
      <c r="AU45" s="338"/>
      <c r="AV45" s="338"/>
      <c r="AW45" s="338"/>
      <c r="AX45" s="469"/>
      <c r="AY45" s="338"/>
      <c r="AZ45" s="338"/>
      <c r="BA45" s="338"/>
      <c r="BB45" s="338"/>
      <c r="BC45" s="338"/>
      <c r="BD45" s="338"/>
      <c r="BE45" s="338"/>
      <c r="BF45" s="338"/>
      <c r="BG45" s="338"/>
      <c r="BH45" s="338"/>
      <c r="BI45" s="338"/>
      <c r="BJ45" s="338"/>
      <c r="BK45" s="338"/>
      <c r="BL45" s="469"/>
      <c r="BM45" s="338"/>
      <c r="BN45" s="338"/>
      <c r="BO45" s="338"/>
      <c r="BP45" s="338"/>
      <c r="BQ45" s="338"/>
      <c r="BR45" s="338"/>
      <c r="BS45" s="338"/>
      <c r="BT45" s="338"/>
      <c r="BU45" s="338"/>
      <c r="BV45" s="338"/>
      <c r="BW45" s="338"/>
      <c r="BX45" s="338"/>
    </row>
    <row r="46" spans="1:76" hidden="1" outlineLevel="1" x14ac:dyDescent="0.2">
      <c r="A46" s="335" t="str">
        <f>'Пр 1 (произв)'!A46</f>
        <v>1.1.3.1</v>
      </c>
      <c r="B46" s="118" t="str">
        <f>'Пр 1 (произв)'!B46</f>
        <v>Наименование инвестиционного проекта</v>
      </c>
      <c r="C46" s="335">
        <f>'Пр 1 (произв)'!C46</f>
        <v>0</v>
      </c>
      <c r="D46" s="339">
        <f>'Пр 1 (произв)'!H46</f>
        <v>0</v>
      </c>
      <c r="E46" s="338"/>
      <c r="F46" s="338"/>
      <c r="G46" s="340"/>
      <c r="H46" s="469"/>
      <c r="I46" s="338"/>
      <c r="J46" s="338"/>
      <c r="K46" s="338"/>
      <c r="L46" s="338"/>
      <c r="M46" s="338"/>
      <c r="N46" s="340"/>
      <c r="O46" s="338"/>
      <c r="P46" s="338"/>
      <c r="Q46" s="338"/>
      <c r="R46" s="338"/>
      <c r="S46" s="338"/>
      <c r="T46" s="338"/>
      <c r="U46" s="340"/>
      <c r="V46" s="469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469"/>
      <c r="AK46" s="338"/>
      <c r="AL46" s="338"/>
      <c r="AM46" s="338"/>
      <c r="AN46" s="338"/>
      <c r="AO46" s="338"/>
      <c r="AP46" s="338"/>
      <c r="AQ46" s="469"/>
      <c r="AR46" s="338"/>
      <c r="AS46" s="338"/>
      <c r="AT46" s="338"/>
      <c r="AU46" s="338"/>
      <c r="AV46" s="338"/>
      <c r="AW46" s="338"/>
      <c r="AX46" s="469"/>
      <c r="AY46" s="338"/>
      <c r="AZ46" s="338"/>
      <c r="BA46" s="338"/>
      <c r="BB46" s="338"/>
      <c r="BC46" s="338"/>
      <c r="BD46" s="338"/>
      <c r="BE46" s="338"/>
      <c r="BF46" s="338"/>
      <c r="BG46" s="338"/>
      <c r="BH46" s="338"/>
      <c r="BI46" s="338"/>
      <c r="BJ46" s="338"/>
      <c r="BK46" s="338"/>
      <c r="BL46" s="469"/>
      <c r="BM46" s="338"/>
      <c r="BN46" s="338"/>
      <c r="BO46" s="338"/>
      <c r="BP46" s="338"/>
      <c r="BQ46" s="338"/>
      <c r="BR46" s="338"/>
      <c r="BS46" s="338"/>
      <c r="BT46" s="338"/>
      <c r="BU46" s="338"/>
      <c r="BV46" s="338"/>
      <c r="BW46" s="338"/>
      <c r="BX46" s="338"/>
    </row>
    <row r="47" spans="1:76" hidden="1" outlineLevel="1" x14ac:dyDescent="0.2">
      <c r="A47" s="335" t="str">
        <f>'Пр 1 (произв)'!A47</f>
        <v>1.1.3.1</v>
      </c>
      <c r="B47" s="118" t="str">
        <f>'Пр 1 (произв)'!B47</f>
        <v>Наименование инвестиционного проекта</v>
      </c>
      <c r="C47" s="335">
        <f>'Пр 1 (произв)'!C47</f>
        <v>0</v>
      </c>
      <c r="D47" s="339">
        <f>'Пр 1 (произв)'!H47</f>
        <v>0</v>
      </c>
      <c r="E47" s="338"/>
      <c r="F47" s="338"/>
      <c r="G47" s="340"/>
      <c r="H47" s="469"/>
      <c r="I47" s="338"/>
      <c r="J47" s="338"/>
      <c r="K47" s="338"/>
      <c r="L47" s="338"/>
      <c r="M47" s="338"/>
      <c r="N47" s="340"/>
      <c r="O47" s="338"/>
      <c r="P47" s="338"/>
      <c r="Q47" s="338"/>
      <c r="R47" s="338"/>
      <c r="S47" s="338"/>
      <c r="T47" s="338"/>
      <c r="U47" s="340"/>
      <c r="V47" s="469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469"/>
      <c r="AK47" s="338"/>
      <c r="AL47" s="338"/>
      <c r="AM47" s="338"/>
      <c r="AN47" s="338"/>
      <c r="AO47" s="338"/>
      <c r="AP47" s="338"/>
      <c r="AQ47" s="469"/>
      <c r="AR47" s="338"/>
      <c r="AS47" s="338"/>
      <c r="AT47" s="338"/>
      <c r="AU47" s="338"/>
      <c r="AV47" s="338"/>
      <c r="AW47" s="338"/>
      <c r="AX47" s="469"/>
      <c r="AY47" s="338"/>
      <c r="AZ47" s="338"/>
      <c r="BA47" s="338"/>
      <c r="BB47" s="338"/>
      <c r="BC47" s="338"/>
      <c r="BD47" s="338"/>
      <c r="BE47" s="338"/>
      <c r="BF47" s="338"/>
      <c r="BG47" s="338"/>
      <c r="BH47" s="338"/>
      <c r="BI47" s="338"/>
      <c r="BJ47" s="338"/>
      <c r="BK47" s="338"/>
      <c r="BL47" s="469"/>
      <c r="BM47" s="338"/>
      <c r="BN47" s="338"/>
      <c r="BO47" s="338"/>
      <c r="BP47" s="338"/>
      <c r="BQ47" s="338"/>
      <c r="BR47" s="338"/>
      <c r="BS47" s="338"/>
      <c r="BT47" s="338"/>
      <c r="BU47" s="338"/>
      <c r="BV47" s="338"/>
      <c r="BW47" s="338"/>
      <c r="BX47" s="338"/>
    </row>
    <row r="48" spans="1:76" hidden="1" outlineLevel="1" x14ac:dyDescent="0.2">
      <c r="A48" s="335" t="str">
        <f>'Пр 1 (произв)'!A48</f>
        <v>...</v>
      </c>
      <c r="B48" s="118" t="str">
        <f>'Пр 1 (произв)'!B48</f>
        <v>...</v>
      </c>
      <c r="C48" s="335">
        <f>'Пр 1 (произв)'!C48</f>
        <v>0</v>
      </c>
      <c r="D48" s="339">
        <f>'Пр 1 (произв)'!H48</f>
        <v>0</v>
      </c>
      <c r="E48" s="338"/>
      <c r="F48" s="338"/>
      <c r="G48" s="340"/>
      <c r="H48" s="469"/>
      <c r="I48" s="338"/>
      <c r="J48" s="338"/>
      <c r="K48" s="338"/>
      <c r="L48" s="338"/>
      <c r="M48" s="338"/>
      <c r="N48" s="340"/>
      <c r="O48" s="338"/>
      <c r="P48" s="338"/>
      <c r="Q48" s="338"/>
      <c r="R48" s="338"/>
      <c r="S48" s="338"/>
      <c r="T48" s="338"/>
      <c r="U48" s="340"/>
      <c r="V48" s="469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469"/>
      <c r="AK48" s="338"/>
      <c r="AL48" s="338"/>
      <c r="AM48" s="338"/>
      <c r="AN48" s="338"/>
      <c r="AO48" s="338"/>
      <c r="AP48" s="338"/>
      <c r="AQ48" s="469"/>
      <c r="AR48" s="338"/>
      <c r="AS48" s="338"/>
      <c r="AT48" s="338"/>
      <c r="AU48" s="338"/>
      <c r="AV48" s="338"/>
      <c r="AW48" s="338"/>
      <c r="AX48" s="469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469"/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338"/>
    </row>
    <row r="49" spans="1:76" ht="36" hidden="1" outlineLevel="1" x14ac:dyDescent="0.2">
      <c r="A49" s="335" t="str">
        <f>'Пр 1 (произв)'!A49</f>
        <v>1.1.3.2</v>
      </c>
      <c r="B49" s="118" t="str">
        <f>'Пр 1 (произв)'!B49</f>
        <v>Подключение теплопотребляющих установок потребителей тепловой энергии, подключаемая тепловая нагрузка которых более 0,1 Гкал/ч и не превышает 1,5 Гкал/ч, к системе теплоснабжения, всего, в том числе:</v>
      </c>
      <c r="C49" s="335">
        <f>'Пр 1 (произв)'!C49</f>
        <v>0</v>
      </c>
      <c r="D49" s="339">
        <f>'Пр 1 (произв)'!H49</f>
        <v>0</v>
      </c>
      <c r="E49" s="338"/>
      <c r="F49" s="338"/>
      <c r="G49" s="340"/>
      <c r="H49" s="469"/>
      <c r="I49" s="338"/>
      <c r="J49" s="338"/>
      <c r="K49" s="338"/>
      <c r="L49" s="338"/>
      <c r="M49" s="338"/>
      <c r="N49" s="340"/>
      <c r="O49" s="338"/>
      <c r="P49" s="338"/>
      <c r="Q49" s="338"/>
      <c r="R49" s="338"/>
      <c r="S49" s="338"/>
      <c r="T49" s="338"/>
      <c r="U49" s="340"/>
      <c r="V49" s="469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469"/>
      <c r="AK49" s="338"/>
      <c r="AL49" s="338"/>
      <c r="AM49" s="338"/>
      <c r="AN49" s="338"/>
      <c r="AO49" s="338"/>
      <c r="AP49" s="338"/>
      <c r="AQ49" s="469"/>
      <c r="AR49" s="338"/>
      <c r="AS49" s="338"/>
      <c r="AT49" s="338"/>
      <c r="AU49" s="338"/>
      <c r="AV49" s="338"/>
      <c r="AW49" s="338"/>
      <c r="AX49" s="469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469"/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338"/>
    </row>
    <row r="50" spans="1:76" hidden="1" outlineLevel="1" x14ac:dyDescent="0.2">
      <c r="A50" s="335" t="str">
        <f>'Пр 1 (произв)'!A50</f>
        <v>1.1.3.2</v>
      </c>
      <c r="B50" s="118" t="str">
        <f>'Пр 1 (произв)'!B50</f>
        <v>Наименование инвестиционного проекта</v>
      </c>
      <c r="C50" s="335">
        <f>'Пр 1 (произв)'!C50</f>
        <v>0</v>
      </c>
      <c r="D50" s="339">
        <f>'Пр 1 (произв)'!H50</f>
        <v>0</v>
      </c>
      <c r="E50" s="338"/>
      <c r="F50" s="338"/>
      <c r="G50" s="340"/>
      <c r="H50" s="469"/>
      <c r="I50" s="338"/>
      <c r="J50" s="338"/>
      <c r="K50" s="338"/>
      <c r="L50" s="338"/>
      <c r="M50" s="338"/>
      <c r="N50" s="340"/>
      <c r="O50" s="338"/>
      <c r="P50" s="338"/>
      <c r="Q50" s="338"/>
      <c r="R50" s="338"/>
      <c r="S50" s="338"/>
      <c r="T50" s="338"/>
      <c r="U50" s="340"/>
      <c r="V50" s="469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469"/>
      <c r="AK50" s="338"/>
      <c r="AL50" s="338"/>
      <c r="AM50" s="338"/>
      <c r="AN50" s="338"/>
      <c r="AO50" s="338"/>
      <c r="AP50" s="338"/>
      <c r="AQ50" s="469"/>
      <c r="AR50" s="338"/>
      <c r="AS50" s="338"/>
      <c r="AT50" s="338"/>
      <c r="AU50" s="338"/>
      <c r="AV50" s="338"/>
      <c r="AW50" s="338"/>
      <c r="AX50" s="469"/>
      <c r="AY50" s="338"/>
      <c r="AZ50" s="338"/>
      <c r="BA50" s="338"/>
      <c r="BB50" s="338"/>
      <c r="BC50" s="338"/>
      <c r="BD50" s="338"/>
      <c r="BE50" s="338"/>
      <c r="BF50" s="338"/>
      <c r="BG50" s="338"/>
      <c r="BH50" s="338"/>
      <c r="BI50" s="338"/>
      <c r="BJ50" s="338"/>
      <c r="BK50" s="338"/>
      <c r="BL50" s="469"/>
      <c r="BM50" s="338"/>
      <c r="BN50" s="338"/>
      <c r="BO50" s="338"/>
      <c r="BP50" s="338"/>
      <c r="BQ50" s="338"/>
      <c r="BR50" s="338"/>
      <c r="BS50" s="338"/>
      <c r="BT50" s="338"/>
      <c r="BU50" s="338"/>
      <c r="BV50" s="338"/>
      <c r="BW50" s="338"/>
      <c r="BX50" s="338"/>
    </row>
    <row r="51" spans="1:76" hidden="1" outlineLevel="1" x14ac:dyDescent="0.2">
      <c r="A51" s="335" t="str">
        <f>'Пр 1 (произв)'!A51</f>
        <v>1.1.3.2</v>
      </c>
      <c r="B51" s="118" t="str">
        <f>'Пр 1 (произв)'!B51</f>
        <v>Наименование инвестиционного проекта</v>
      </c>
      <c r="C51" s="335">
        <f>'Пр 1 (произв)'!C51</f>
        <v>0</v>
      </c>
      <c r="D51" s="339">
        <f>'Пр 1 (произв)'!H51</f>
        <v>0</v>
      </c>
      <c r="E51" s="338"/>
      <c r="F51" s="338"/>
      <c r="G51" s="340"/>
      <c r="H51" s="469"/>
      <c r="I51" s="338"/>
      <c r="J51" s="338"/>
      <c r="K51" s="338"/>
      <c r="L51" s="338"/>
      <c r="M51" s="338"/>
      <c r="N51" s="340"/>
      <c r="O51" s="338"/>
      <c r="P51" s="338"/>
      <c r="Q51" s="338"/>
      <c r="R51" s="338"/>
      <c r="S51" s="338"/>
      <c r="T51" s="338"/>
      <c r="U51" s="340"/>
      <c r="V51" s="469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469"/>
      <c r="AK51" s="338"/>
      <c r="AL51" s="338"/>
      <c r="AM51" s="338"/>
      <c r="AN51" s="338"/>
      <c r="AO51" s="338"/>
      <c r="AP51" s="338"/>
      <c r="AQ51" s="469"/>
      <c r="AR51" s="338"/>
      <c r="AS51" s="338"/>
      <c r="AT51" s="338"/>
      <c r="AU51" s="338"/>
      <c r="AV51" s="338"/>
      <c r="AW51" s="338"/>
      <c r="AX51" s="469"/>
      <c r="AY51" s="338"/>
      <c r="AZ51" s="338"/>
      <c r="BA51" s="338"/>
      <c r="BB51" s="338"/>
      <c r="BC51" s="338"/>
      <c r="BD51" s="338"/>
      <c r="BE51" s="338"/>
      <c r="BF51" s="338"/>
      <c r="BG51" s="338"/>
      <c r="BH51" s="338"/>
      <c r="BI51" s="338"/>
      <c r="BJ51" s="338"/>
      <c r="BK51" s="338"/>
      <c r="BL51" s="469"/>
      <c r="BM51" s="338"/>
      <c r="BN51" s="338"/>
      <c r="BO51" s="338"/>
      <c r="BP51" s="338"/>
      <c r="BQ51" s="338"/>
      <c r="BR51" s="338"/>
      <c r="BS51" s="338"/>
      <c r="BT51" s="338"/>
      <c r="BU51" s="338"/>
      <c r="BV51" s="338"/>
      <c r="BW51" s="338"/>
      <c r="BX51" s="338"/>
    </row>
    <row r="52" spans="1:76" hidden="1" outlineLevel="1" x14ac:dyDescent="0.2">
      <c r="A52" s="335" t="str">
        <f>'Пр 1 (произв)'!A52</f>
        <v>...</v>
      </c>
      <c r="B52" s="118" t="str">
        <f>'Пр 1 (произв)'!B52</f>
        <v>...</v>
      </c>
      <c r="C52" s="335">
        <f>'Пр 1 (произв)'!C52</f>
        <v>0</v>
      </c>
      <c r="D52" s="339">
        <f>'Пр 1 (произв)'!H52</f>
        <v>0</v>
      </c>
      <c r="E52" s="338"/>
      <c r="F52" s="338"/>
      <c r="G52" s="340"/>
      <c r="H52" s="469"/>
      <c r="I52" s="338"/>
      <c r="J52" s="338"/>
      <c r="K52" s="338"/>
      <c r="L52" s="338"/>
      <c r="M52" s="338"/>
      <c r="N52" s="340"/>
      <c r="O52" s="338"/>
      <c r="P52" s="338"/>
      <c r="Q52" s="338"/>
      <c r="R52" s="338"/>
      <c r="S52" s="338"/>
      <c r="T52" s="338"/>
      <c r="U52" s="340"/>
      <c r="V52" s="469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338"/>
      <c r="AJ52" s="469"/>
      <c r="AK52" s="338"/>
      <c r="AL52" s="338"/>
      <c r="AM52" s="338"/>
      <c r="AN52" s="338"/>
      <c r="AO52" s="338"/>
      <c r="AP52" s="338"/>
      <c r="AQ52" s="469"/>
      <c r="AR52" s="338"/>
      <c r="AS52" s="338"/>
      <c r="AT52" s="338"/>
      <c r="AU52" s="338"/>
      <c r="AV52" s="338"/>
      <c r="AW52" s="338"/>
      <c r="AX52" s="469"/>
      <c r="AY52" s="338"/>
      <c r="AZ52" s="338"/>
      <c r="BA52" s="338"/>
      <c r="BB52" s="338"/>
      <c r="BC52" s="338"/>
      <c r="BD52" s="338"/>
      <c r="BE52" s="338"/>
      <c r="BF52" s="338"/>
      <c r="BG52" s="338"/>
      <c r="BH52" s="338"/>
      <c r="BI52" s="338"/>
      <c r="BJ52" s="338"/>
      <c r="BK52" s="338"/>
      <c r="BL52" s="469"/>
      <c r="BM52" s="338"/>
      <c r="BN52" s="338"/>
      <c r="BO52" s="338"/>
      <c r="BP52" s="338"/>
      <c r="BQ52" s="338"/>
      <c r="BR52" s="338"/>
      <c r="BS52" s="338"/>
      <c r="BT52" s="338"/>
      <c r="BU52" s="338"/>
      <c r="BV52" s="338"/>
      <c r="BW52" s="338"/>
      <c r="BX52" s="338"/>
    </row>
    <row r="53" spans="1:76" ht="27" hidden="1" outlineLevel="1" x14ac:dyDescent="0.2">
      <c r="A53" s="335" t="str">
        <f>'Пр 1 (произв)'!A53</f>
        <v>1.1.3.3</v>
      </c>
      <c r="B53" s="118" t="str">
        <f>'Пр 1 (произв)'!B53</f>
        <v>Подключение теплопотребляющих установок потребителей тепловой энергии, подключаемая тепловая нагрузка которых более 1,5 Гкал/ч, к системе теплоснабжения, всего, в том числе:</v>
      </c>
      <c r="C53" s="335">
        <f>'Пр 1 (произв)'!C53</f>
        <v>0</v>
      </c>
      <c r="D53" s="339">
        <f>'Пр 1 (произв)'!H53</f>
        <v>0</v>
      </c>
      <c r="E53" s="338"/>
      <c r="F53" s="338"/>
      <c r="G53" s="340"/>
      <c r="H53" s="469"/>
      <c r="I53" s="338"/>
      <c r="J53" s="338"/>
      <c r="K53" s="338"/>
      <c r="L53" s="338"/>
      <c r="M53" s="338"/>
      <c r="N53" s="340"/>
      <c r="O53" s="338"/>
      <c r="P53" s="338"/>
      <c r="Q53" s="338"/>
      <c r="R53" s="338"/>
      <c r="S53" s="338"/>
      <c r="T53" s="338"/>
      <c r="U53" s="340"/>
      <c r="V53" s="469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338"/>
      <c r="AJ53" s="469"/>
      <c r="AK53" s="338"/>
      <c r="AL53" s="338"/>
      <c r="AM53" s="338"/>
      <c r="AN53" s="338"/>
      <c r="AO53" s="338"/>
      <c r="AP53" s="338"/>
      <c r="AQ53" s="469"/>
      <c r="AR53" s="338"/>
      <c r="AS53" s="338"/>
      <c r="AT53" s="338"/>
      <c r="AU53" s="338"/>
      <c r="AV53" s="338"/>
      <c r="AW53" s="338"/>
      <c r="AX53" s="469"/>
      <c r="AY53" s="338"/>
      <c r="AZ53" s="338"/>
      <c r="BA53" s="338"/>
      <c r="BB53" s="338"/>
      <c r="BC53" s="338"/>
      <c r="BD53" s="338"/>
      <c r="BE53" s="338"/>
      <c r="BF53" s="338"/>
      <c r="BG53" s="338"/>
      <c r="BH53" s="338"/>
      <c r="BI53" s="338"/>
      <c r="BJ53" s="338"/>
      <c r="BK53" s="338"/>
      <c r="BL53" s="469"/>
      <c r="BM53" s="338"/>
      <c r="BN53" s="338"/>
      <c r="BO53" s="338"/>
      <c r="BP53" s="338"/>
      <c r="BQ53" s="338"/>
      <c r="BR53" s="338"/>
      <c r="BS53" s="338"/>
      <c r="BT53" s="338"/>
      <c r="BU53" s="338"/>
      <c r="BV53" s="338"/>
      <c r="BW53" s="338"/>
      <c r="BX53" s="338"/>
    </row>
    <row r="54" spans="1:76" hidden="1" outlineLevel="1" x14ac:dyDescent="0.2">
      <c r="A54" s="335" t="str">
        <f>'Пр 1 (произв)'!A54</f>
        <v>1.1.3.3</v>
      </c>
      <c r="B54" s="118" t="str">
        <f>'Пр 1 (произв)'!B54</f>
        <v>Наименование инвестиционного проекта</v>
      </c>
      <c r="C54" s="335">
        <f>'Пр 1 (произв)'!C54</f>
        <v>0</v>
      </c>
      <c r="D54" s="339">
        <f>'Пр 1 (произв)'!H54</f>
        <v>0</v>
      </c>
      <c r="E54" s="338"/>
      <c r="F54" s="338"/>
      <c r="G54" s="340"/>
      <c r="H54" s="469"/>
      <c r="I54" s="338"/>
      <c r="J54" s="338"/>
      <c r="K54" s="338"/>
      <c r="L54" s="338"/>
      <c r="M54" s="338"/>
      <c r="N54" s="340"/>
      <c r="O54" s="338"/>
      <c r="P54" s="338"/>
      <c r="Q54" s="338"/>
      <c r="R54" s="338"/>
      <c r="S54" s="338"/>
      <c r="T54" s="338"/>
      <c r="U54" s="340"/>
      <c r="V54" s="469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469"/>
      <c r="AK54" s="338"/>
      <c r="AL54" s="338"/>
      <c r="AM54" s="338"/>
      <c r="AN54" s="338"/>
      <c r="AO54" s="338"/>
      <c r="AP54" s="338"/>
      <c r="AQ54" s="469"/>
      <c r="AR54" s="338"/>
      <c r="AS54" s="338"/>
      <c r="AT54" s="338"/>
      <c r="AU54" s="338"/>
      <c r="AV54" s="338"/>
      <c r="AW54" s="338"/>
      <c r="AX54" s="469"/>
      <c r="AY54" s="338"/>
      <c r="AZ54" s="338"/>
      <c r="BA54" s="338"/>
      <c r="BB54" s="338"/>
      <c r="BC54" s="338"/>
      <c r="BD54" s="338"/>
      <c r="BE54" s="338"/>
      <c r="BF54" s="338"/>
      <c r="BG54" s="338"/>
      <c r="BH54" s="338"/>
      <c r="BI54" s="338"/>
      <c r="BJ54" s="338"/>
      <c r="BK54" s="338"/>
      <c r="BL54" s="469"/>
      <c r="BM54" s="338"/>
      <c r="BN54" s="338"/>
      <c r="BO54" s="338"/>
      <c r="BP54" s="338"/>
      <c r="BQ54" s="338"/>
      <c r="BR54" s="338"/>
      <c r="BS54" s="338"/>
      <c r="BT54" s="338"/>
      <c r="BU54" s="338"/>
      <c r="BV54" s="338"/>
      <c r="BW54" s="338"/>
      <c r="BX54" s="338"/>
    </row>
    <row r="55" spans="1:76" hidden="1" outlineLevel="1" x14ac:dyDescent="0.2">
      <c r="A55" s="335" t="str">
        <f>'Пр 1 (произв)'!A55</f>
        <v>1.1.3.3</v>
      </c>
      <c r="B55" s="118" t="str">
        <f>'Пр 1 (произв)'!B55</f>
        <v>Наименование инвестиционного проекта</v>
      </c>
      <c r="C55" s="335">
        <f>'Пр 1 (произв)'!C55</f>
        <v>0</v>
      </c>
      <c r="D55" s="339">
        <f>'Пр 1 (произв)'!H55</f>
        <v>0</v>
      </c>
      <c r="E55" s="338"/>
      <c r="F55" s="338"/>
      <c r="G55" s="340"/>
      <c r="H55" s="469"/>
      <c r="I55" s="338"/>
      <c r="J55" s="338"/>
      <c r="K55" s="338"/>
      <c r="L55" s="338"/>
      <c r="M55" s="338"/>
      <c r="N55" s="340"/>
      <c r="O55" s="338"/>
      <c r="P55" s="338"/>
      <c r="Q55" s="338"/>
      <c r="R55" s="338"/>
      <c r="S55" s="338"/>
      <c r="T55" s="338"/>
      <c r="U55" s="340"/>
      <c r="V55" s="469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38"/>
      <c r="AH55" s="338"/>
      <c r="AI55" s="338"/>
      <c r="AJ55" s="469"/>
      <c r="AK55" s="338"/>
      <c r="AL55" s="338"/>
      <c r="AM55" s="338"/>
      <c r="AN55" s="338"/>
      <c r="AO55" s="338"/>
      <c r="AP55" s="338"/>
      <c r="AQ55" s="469"/>
      <c r="AR55" s="338"/>
      <c r="AS55" s="338"/>
      <c r="AT55" s="338"/>
      <c r="AU55" s="338"/>
      <c r="AV55" s="338"/>
      <c r="AW55" s="338"/>
      <c r="AX55" s="469"/>
      <c r="AY55" s="338"/>
      <c r="AZ55" s="338"/>
      <c r="BA55" s="338"/>
      <c r="BB55" s="338"/>
      <c r="BC55" s="338"/>
      <c r="BD55" s="338"/>
      <c r="BE55" s="338"/>
      <c r="BF55" s="338"/>
      <c r="BG55" s="338"/>
      <c r="BH55" s="338"/>
      <c r="BI55" s="338"/>
      <c r="BJ55" s="338"/>
      <c r="BK55" s="338"/>
      <c r="BL55" s="469"/>
      <c r="BM55" s="338"/>
      <c r="BN55" s="338"/>
      <c r="BO55" s="338"/>
      <c r="BP55" s="338"/>
      <c r="BQ55" s="338"/>
      <c r="BR55" s="338"/>
      <c r="BS55" s="338"/>
      <c r="BT55" s="338"/>
      <c r="BU55" s="338"/>
      <c r="BV55" s="338"/>
      <c r="BW55" s="338"/>
      <c r="BX55" s="338"/>
    </row>
    <row r="56" spans="1:76" hidden="1" outlineLevel="1" x14ac:dyDescent="0.2">
      <c r="A56" s="335" t="str">
        <f>'Пр 1 (произв)'!A56</f>
        <v>...</v>
      </c>
      <c r="B56" s="118" t="str">
        <f>'Пр 1 (произв)'!B56</f>
        <v>...</v>
      </c>
      <c r="C56" s="335">
        <f>'Пр 1 (произв)'!C56</f>
        <v>0</v>
      </c>
      <c r="D56" s="339">
        <f>'Пр 1 (произв)'!H56</f>
        <v>0</v>
      </c>
      <c r="E56" s="338"/>
      <c r="F56" s="338"/>
      <c r="G56" s="340"/>
      <c r="H56" s="469"/>
      <c r="I56" s="338"/>
      <c r="J56" s="338"/>
      <c r="K56" s="338"/>
      <c r="L56" s="338"/>
      <c r="M56" s="338"/>
      <c r="N56" s="340"/>
      <c r="O56" s="338"/>
      <c r="P56" s="338"/>
      <c r="Q56" s="338"/>
      <c r="R56" s="338"/>
      <c r="S56" s="338"/>
      <c r="T56" s="338"/>
      <c r="U56" s="340"/>
      <c r="V56" s="469"/>
      <c r="W56" s="338"/>
      <c r="X56" s="338"/>
      <c r="Y56" s="338"/>
      <c r="Z56" s="338"/>
      <c r="AA56" s="338"/>
      <c r="AB56" s="338"/>
      <c r="AC56" s="338"/>
      <c r="AD56" s="338"/>
      <c r="AE56" s="338"/>
      <c r="AF56" s="338"/>
      <c r="AG56" s="338"/>
      <c r="AH56" s="338"/>
      <c r="AI56" s="338"/>
      <c r="AJ56" s="469"/>
      <c r="AK56" s="338"/>
      <c r="AL56" s="338"/>
      <c r="AM56" s="338"/>
      <c r="AN56" s="338"/>
      <c r="AO56" s="338"/>
      <c r="AP56" s="338"/>
      <c r="AQ56" s="469"/>
      <c r="AR56" s="338"/>
      <c r="AS56" s="338"/>
      <c r="AT56" s="338"/>
      <c r="AU56" s="338"/>
      <c r="AV56" s="338"/>
      <c r="AW56" s="338"/>
      <c r="AX56" s="469"/>
      <c r="AY56" s="338"/>
      <c r="AZ56" s="338"/>
      <c r="BA56" s="338"/>
      <c r="BB56" s="338"/>
      <c r="BC56" s="338"/>
      <c r="BD56" s="338"/>
      <c r="BE56" s="338"/>
      <c r="BF56" s="338"/>
      <c r="BG56" s="338"/>
      <c r="BH56" s="338"/>
      <c r="BI56" s="338"/>
      <c r="BJ56" s="338"/>
      <c r="BK56" s="338"/>
      <c r="BL56" s="469"/>
      <c r="BM56" s="338"/>
      <c r="BN56" s="338"/>
      <c r="BO56" s="338"/>
      <c r="BP56" s="338"/>
      <c r="BQ56" s="338"/>
      <c r="BR56" s="338"/>
      <c r="BS56" s="338"/>
      <c r="BT56" s="338"/>
      <c r="BU56" s="338"/>
      <c r="BV56" s="338"/>
      <c r="BW56" s="338"/>
      <c r="BX56" s="338"/>
    </row>
    <row r="57" spans="1:76" ht="36" hidden="1" outlineLevel="1" x14ac:dyDescent="0.2">
      <c r="A57" s="335" t="str">
        <f>'Пр 1 (произв)'!A57</f>
        <v>1.1.3.4</v>
      </c>
      <c r="B57" s="118" t="str">
        <f>'Пр 1 (произв)'!B57</f>
        <v>Строительство, реконструкция, модернизация и (или) техническое перевооружение источников тепловой энергии в целях подключения теплопотребляющих установок потребителей тепловой энергии к системе теплоснабжения, всего, в том числе:</v>
      </c>
      <c r="C57" s="335">
        <f>'Пр 1 (произв)'!C57</f>
        <v>0</v>
      </c>
      <c r="D57" s="339">
        <f>'Пр 1 (произв)'!H57</f>
        <v>0</v>
      </c>
      <c r="E57" s="338"/>
      <c r="F57" s="338"/>
      <c r="G57" s="340"/>
      <c r="H57" s="469"/>
      <c r="I57" s="338"/>
      <c r="J57" s="338"/>
      <c r="K57" s="338"/>
      <c r="L57" s="338"/>
      <c r="M57" s="338"/>
      <c r="N57" s="340"/>
      <c r="O57" s="338"/>
      <c r="P57" s="338"/>
      <c r="Q57" s="338"/>
      <c r="R57" s="338"/>
      <c r="S57" s="338"/>
      <c r="T57" s="338"/>
      <c r="U57" s="340"/>
      <c r="V57" s="469"/>
      <c r="W57" s="338"/>
      <c r="X57" s="338"/>
      <c r="Y57" s="338"/>
      <c r="Z57" s="338"/>
      <c r="AA57" s="338"/>
      <c r="AB57" s="338"/>
      <c r="AC57" s="338"/>
      <c r="AD57" s="338"/>
      <c r="AE57" s="338"/>
      <c r="AF57" s="338"/>
      <c r="AG57" s="338"/>
      <c r="AH57" s="338"/>
      <c r="AI57" s="338"/>
      <c r="AJ57" s="469"/>
      <c r="AK57" s="338"/>
      <c r="AL57" s="338"/>
      <c r="AM57" s="338"/>
      <c r="AN57" s="338"/>
      <c r="AO57" s="338"/>
      <c r="AP57" s="338"/>
      <c r="AQ57" s="469"/>
      <c r="AR57" s="338"/>
      <c r="AS57" s="338"/>
      <c r="AT57" s="338"/>
      <c r="AU57" s="338"/>
      <c r="AV57" s="338"/>
      <c r="AW57" s="338"/>
      <c r="AX57" s="469"/>
      <c r="AY57" s="338"/>
      <c r="AZ57" s="338"/>
      <c r="BA57" s="338"/>
      <c r="BB57" s="338"/>
      <c r="BC57" s="338"/>
      <c r="BD57" s="338"/>
      <c r="BE57" s="338"/>
      <c r="BF57" s="338"/>
      <c r="BG57" s="338"/>
      <c r="BH57" s="338"/>
      <c r="BI57" s="338"/>
      <c r="BJ57" s="338"/>
      <c r="BK57" s="338"/>
      <c r="BL57" s="469"/>
      <c r="BM57" s="338"/>
      <c r="BN57" s="338"/>
      <c r="BO57" s="338"/>
      <c r="BP57" s="338"/>
      <c r="BQ57" s="338"/>
      <c r="BR57" s="338"/>
      <c r="BS57" s="338"/>
      <c r="BT57" s="338"/>
      <c r="BU57" s="338"/>
      <c r="BV57" s="338"/>
      <c r="BW57" s="338"/>
      <c r="BX57" s="338"/>
    </row>
    <row r="58" spans="1:76" hidden="1" outlineLevel="1" x14ac:dyDescent="0.2">
      <c r="A58" s="335" t="str">
        <f>'Пр 1 (произв)'!A58</f>
        <v>1.1.3.4</v>
      </c>
      <c r="B58" s="118" t="str">
        <f>'Пр 1 (произв)'!B58</f>
        <v>Наименование инвестиционного проекта</v>
      </c>
      <c r="C58" s="335">
        <f>'Пр 1 (произв)'!C58</f>
        <v>0</v>
      </c>
      <c r="D58" s="339">
        <f>'Пр 1 (произв)'!H58</f>
        <v>0</v>
      </c>
      <c r="E58" s="338"/>
      <c r="F58" s="338"/>
      <c r="G58" s="340"/>
      <c r="H58" s="469"/>
      <c r="I58" s="338"/>
      <c r="J58" s="338"/>
      <c r="K58" s="338"/>
      <c r="L58" s="338"/>
      <c r="M58" s="338"/>
      <c r="N58" s="340"/>
      <c r="O58" s="338"/>
      <c r="P58" s="338"/>
      <c r="Q58" s="338"/>
      <c r="R58" s="338"/>
      <c r="S58" s="338"/>
      <c r="T58" s="338"/>
      <c r="U58" s="340"/>
      <c r="V58" s="469"/>
      <c r="W58" s="338"/>
      <c r="X58" s="338"/>
      <c r="Y58" s="338"/>
      <c r="Z58" s="338"/>
      <c r="AA58" s="338"/>
      <c r="AB58" s="338"/>
      <c r="AC58" s="338"/>
      <c r="AD58" s="338"/>
      <c r="AE58" s="338"/>
      <c r="AF58" s="338"/>
      <c r="AG58" s="338"/>
      <c r="AH58" s="338"/>
      <c r="AI58" s="338"/>
      <c r="AJ58" s="469"/>
      <c r="AK58" s="338"/>
      <c r="AL58" s="338"/>
      <c r="AM58" s="338"/>
      <c r="AN58" s="338"/>
      <c r="AO58" s="338"/>
      <c r="AP58" s="338"/>
      <c r="AQ58" s="469"/>
      <c r="AR58" s="338"/>
      <c r="AS58" s="338"/>
      <c r="AT58" s="338"/>
      <c r="AU58" s="338"/>
      <c r="AV58" s="338"/>
      <c r="AW58" s="338"/>
      <c r="AX58" s="469"/>
      <c r="AY58" s="338"/>
      <c r="AZ58" s="338"/>
      <c r="BA58" s="338"/>
      <c r="BB58" s="338"/>
      <c r="BC58" s="338"/>
      <c r="BD58" s="338"/>
      <c r="BE58" s="338"/>
      <c r="BF58" s="338"/>
      <c r="BG58" s="338"/>
      <c r="BH58" s="338"/>
      <c r="BI58" s="338"/>
      <c r="BJ58" s="338"/>
      <c r="BK58" s="338"/>
      <c r="BL58" s="469"/>
      <c r="BM58" s="338"/>
      <c r="BN58" s="338"/>
      <c r="BO58" s="338"/>
      <c r="BP58" s="338"/>
      <c r="BQ58" s="338"/>
      <c r="BR58" s="338"/>
      <c r="BS58" s="338"/>
      <c r="BT58" s="338"/>
      <c r="BU58" s="338"/>
      <c r="BV58" s="338"/>
      <c r="BW58" s="338"/>
      <c r="BX58" s="338"/>
    </row>
    <row r="59" spans="1:76" hidden="1" outlineLevel="1" x14ac:dyDescent="0.2">
      <c r="A59" s="335" t="str">
        <f>'Пр 1 (произв)'!A59</f>
        <v>1.1.3.4</v>
      </c>
      <c r="B59" s="118" t="str">
        <f>'Пр 1 (произв)'!B59</f>
        <v>Наименование инвестиционного проекта</v>
      </c>
      <c r="C59" s="335">
        <f>'Пр 1 (произв)'!C59</f>
        <v>0</v>
      </c>
      <c r="D59" s="339">
        <f>'Пр 1 (произв)'!H59</f>
        <v>0</v>
      </c>
      <c r="E59" s="338"/>
      <c r="F59" s="338"/>
      <c r="G59" s="340"/>
      <c r="H59" s="469"/>
      <c r="I59" s="338"/>
      <c r="J59" s="338"/>
      <c r="K59" s="338"/>
      <c r="L59" s="338"/>
      <c r="M59" s="338"/>
      <c r="N59" s="340"/>
      <c r="O59" s="338"/>
      <c r="P59" s="338"/>
      <c r="Q59" s="338"/>
      <c r="R59" s="338"/>
      <c r="S59" s="338"/>
      <c r="T59" s="338"/>
      <c r="U59" s="340"/>
      <c r="V59" s="469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38"/>
      <c r="AH59" s="338"/>
      <c r="AI59" s="338"/>
      <c r="AJ59" s="469"/>
      <c r="AK59" s="338"/>
      <c r="AL59" s="338"/>
      <c r="AM59" s="338"/>
      <c r="AN59" s="338"/>
      <c r="AO59" s="338"/>
      <c r="AP59" s="338"/>
      <c r="AQ59" s="469"/>
      <c r="AR59" s="338"/>
      <c r="AS59" s="338"/>
      <c r="AT59" s="338"/>
      <c r="AU59" s="338"/>
      <c r="AV59" s="338"/>
      <c r="AW59" s="338"/>
      <c r="AX59" s="469"/>
      <c r="AY59" s="338"/>
      <c r="AZ59" s="338"/>
      <c r="BA59" s="338"/>
      <c r="BB59" s="338"/>
      <c r="BC59" s="338"/>
      <c r="BD59" s="338"/>
      <c r="BE59" s="338"/>
      <c r="BF59" s="338"/>
      <c r="BG59" s="338"/>
      <c r="BH59" s="338"/>
      <c r="BI59" s="338"/>
      <c r="BJ59" s="338"/>
      <c r="BK59" s="338"/>
      <c r="BL59" s="469"/>
      <c r="BM59" s="338"/>
      <c r="BN59" s="338"/>
      <c r="BO59" s="338"/>
      <c r="BP59" s="338"/>
      <c r="BQ59" s="338"/>
      <c r="BR59" s="338"/>
      <c r="BS59" s="338"/>
      <c r="BT59" s="338"/>
      <c r="BU59" s="338"/>
      <c r="BV59" s="338"/>
      <c r="BW59" s="338"/>
      <c r="BX59" s="338"/>
    </row>
    <row r="60" spans="1:76" hidden="1" outlineLevel="1" x14ac:dyDescent="0.2">
      <c r="A60" s="335" t="str">
        <f>'Пр 1 (произв)'!A60</f>
        <v>...</v>
      </c>
      <c r="B60" s="118" t="str">
        <f>'Пр 1 (произв)'!B60</f>
        <v>...</v>
      </c>
      <c r="C60" s="335">
        <f>'Пр 1 (произв)'!C60</f>
        <v>0</v>
      </c>
      <c r="D60" s="339">
        <f>'Пр 1 (произв)'!H60</f>
        <v>0</v>
      </c>
      <c r="E60" s="338"/>
      <c r="F60" s="338"/>
      <c r="G60" s="340"/>
      <c r="H60" s="469"/>
      <c r="I60" s="338"/>
      <c r="J60" s="338"/>
      <c r="K60" s="338"/>
      <c r="L60" s="338"/>
      <c r="M60" s="338"/>
      <c r="N60" s="340"/>
      <c r="O60" s="338"/>
      <c r="P60" s="338"/>
      <c r="Q60" s="338"/>
      <c r="R60" s="338"/>
      <c r="S60" s="338"/>
      <c r="T60" s="338"/>
      <c r="U60" s="340"/>
      <c r="V60" s="469"/>
      <c r="W60" s="338"/>
      <c r="X60" s="338"/>
      <c r="Y60" s="338"/>
      <c r="Z60" s="338"/>
      <c r="AA60" s="338"/>
      <c r="AB60" s="338"/>
      <c r="AC60" s="338"/>
      <c r="AD60" s="338"/>
      <c r="AE60" s="338"/>
      <c r="AF60" s="338"/>
      <c r="AG60" s="338"/>
      <c r="AH60" s="338"/>
      <c r="AI60" s="338"/>
      <c r="AJ60" s="469"/>
      <c r="AK60" s="338"/>
      <c r="AL60" s="338"/>
      <c r="AM60" s="338"/>
      <c r="AN60" s="338"/>
      <c r="AO60" s="338"/>
      <c r="AP60" s="338"/>
      <c r="AQ60" s="469"/>
      <c r="AR60" s="338"/>
      <c r="AS60" s="338"/>
      <c r="AT60" s="338"/>
      <c r="AU60" s="338"/>
      <c r="AV60" s="338"/>
      <c r="AW60" s="338"/>
      <c r="AX60" s="469"/>
      <c r="AY60" s="338"/>
      <c r="AZ60" s="338"/>
      <c r="BA60" s="338"/>
      <c r="BB60" s="338"/>
      <c r="BC60" s="338"/>
      <c r="BD60" s="338"/>
      <c r="BE60" s="338"/>
      <c r="BF60" s="338"/>
      <c r="BG60" s="338"/>
      <c r="BH60" s="338"/>
      <c r="BI60" s="338"/>
      <c r="BJ60" s="338"/>
      <c r="BK60" s="338"/>
      <c r="BL60" s="469"/>
      <c r="BM60" s="338"/>
      <c r="BN60" s="338"/>
      <c r="BO60" s="338"/>
      <c r="BP60" s="338"/>
      <c r="BQ60" s="338"/>
      <c r="BR60" s="338"/>
      <c r="BS60" s="338"/>
      <c r="BT60" s="338"/>
      <c r="BU60" s="338"/>
      <c r="BV60" s="338"/>
      <c r="BW60" s="338"/>
      <c r="BX60" s="338"/>
    </row>
    <row r="61" spans="1:76" ht="36" hidden="1" outlineLevel="1" x14ac:dyDescent="0.2">
      <c r="A61" s="335" t="str">
        <f>'Пр 1 (произв)'!A61</f>
        <v>1.1.3.5</v>
      </c>
      <c r="B61" s="118" t="str">
        <f>'Пр 1 (произв)'!B61</f>
        <v>Строительство, реконструкция, модернизация и (или) техническое перевооружение тепловых сетей в целях подключения теплопотребляющих установок потребителей тепловой энергии к системе теплоснабжения, всего, в том числе:</v>
      </c>
      <c r="C61" s="335">
        <f>'Пр 1 (произв)'!C61</f>
        <v>0</v>
      </c>
      <c r="D61" s="339">
        <f>'Пр 1 (произв)'!H61</f>
        <v>0</v>
      </c>
      <c r="E61" s="338"/>
      <c r="F61" s="338"/>
      <c r="G61" s="340"/>
      <c r="H61" s="469"/>
      <c r="I61" s="338"/>
      <c r="J61" s="338"/>
      <c r="K61" s="338"/>
      <c r="L61" s="338"/>
      <c r="M61" s="338"/>
      <c r="N61" s="340"/>
      <c r="O61" s="338"/>
      <c r="P61" s="338"/>
      <c r="Q61" s="338"/>
      <c r="R61" s="338"/>
      <c r="S61" s="338"/>
      <c r="T61" s="338"/>
      <c r="U61" s="340"/>
      <c r="V61" s="469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469"/>
      <c r="AK61" s="338"/>
      <c r="AL61" s="338"/>
      <c r="AM61" s="338"/>
      <c r="AN61" s="338"/>
      <c r="AO61" s="338"/>
      <c r="AP61" s="338"/>
      <c r="AQ61" s="469"/>
      <c r="AR61" s="338"/>
      <c r="AS61" s="338"/>
      <c r="AT61" s="338"/>
      <c r="AU61" s="338"/>
      <c r="AV61" s="338"/>
      <c r="AW61" s="338"/>
      <c r="AX61" s="469"/>
      <c r="AY61" s="338"/>
      <c r="AZ61" s="338"/>
      <c r="BA61" s="338"/>
      <c r="BB61" s="338"/>
      <c r="BC61" s="338"/>
      <c r="BD61" s="338"/>
      <c r="BE61" s="338"/>
      <c r="BF61" s="338"/>
      <c r="BG61" s="338"/>
      <c r="BH61" s="338"/>
      <c r="BI61" s="338"/>
      <c r="BJ61" s="338"/>
      <c r="BK61" s="338"/>
      <c r="BL61" s="469"/>
      <c r="BM61" s="338"/>
      <c r="BN61" s="338"/>
      <c r="BO61" s="338"/>
      <c r="BP61" s="338"/>
      <c r="BQ61" s="338"/>
      <c r="BR61" s="338"/>
      <c r="BS61" s="338"/>
      <c r="BT61" s="338"/>
      <c r="BU61" s="338"/>
      <c r="BV61" s="338"/>
      <c r="BW61" s="338"/>
      <c r="BX61" s="338"/>
    </row>
    <row r="62" spans="1:76" hidden="1" outlineLevel="1" x14ac:dyDescent="0.2">
      <c r="A62" s="335" t="str">
        <f>'Пр 1 (произв)'!A62</f>
        <v>1.1.3.5</v>
      </c>
      <c r="B62" s="118" t="str">
        <f>'Пр 1 (произв)'!B62</f>
        <v>Наименование инвестиционного проекта</v>
      </c>
      <c r="C62" s="335">
        <f>'Пр 1 (произв)'!C62</f>
        <v>0</v>
      </c>
      <c r="D62" s="339">
        <f>'Пр 1 (произв)'!H62</f>
        <v>0</v>
      </c>
      <c r="E62" s="338"/>
      <c r="F62" s="338"/>
      <c r="G62" s="340"/>
      <c r="H62" s="469"/>
      <c r="I62" s="338"/>
      <c r="J62" s="338"/>
      <c r="K62" s="338"/>
      <c r="L62" s="338"/>
      <c r="M62" s="338"/>
      <c r="N62" s="340"/>
      <c r="O62" s="338"/>
      <c r="P62" s="338"/>
      <c r="Q62" s="338"/>
      <c r="R62" s="338"/>
      <c r="S62" s="338"/>
      <c r="T62" s="338"/>
      <c r="U62" s="340"/>
      <c r="V62" s="469"/>
      <c r="W62" s="338"/>
      <c r="X62" s="338"/>
      <c r="Y62" s="338"/>
      <c r="Z62" s="338"/>
      <c r="AA62" s="338"/>
      <c r="AB62" s="338"/>
      <c r="AC62" s="338"/>
      <c r="AD62" s="338"/>
      <c r="AE62" s="338"/>
      <c r="AF62" s="338"/>
      <c r="AG62" s="338"/>
      <c r="AH62" s="338"/>
      <c r="AI62" s="338"/>
      <c r="AJ62" s="469"/>
      <c r="AK62" s="338"/>
      <c r="AL62" s="338"/>
      <c r="AM62" s="338"/>
      <c r="AN62" s="338"/>
      <c r="AO62" s="338"/>
      <c r="AP62" s="338"/>
      <c r="AQ62" s="469"/>
      <c r="AR62" s="338"/>
      <c r="AS62" s="338"/>
      <c r="AT62" s="338"/>
      <c r="AU62" s="338"/>
      <c r="AV62" s="338"/>
      <c r="AW62" s="338"/>
      <c r="AX62" s="469"/>
      <c r="AY62" s="338"/>
      <c r="AZ62" s="338"/>
      <c r="BA62" s="338"/>
      <c r="BB62" s="338"/>
      <c r="BC62" s="338"/>
      <c r="BD62" s="338"/>
      <c r="BE62" s="338"/>
      <c r="BF62" s="338"/>
      <c r="BG62" s="338"/>
      <c r="BH62" s="338"/>
      <c r="BI62" s="338"/>
      <c r="BJ62" s="338"/>
      <c r="BK62" s="338"/>
      <c r="BL62" s="469"/>
      <c r="BM62" s="338"/>
      <c r="BN62" s="338"/>
      <c r="BO62" s="338"/>
      <c r="BP62" s="338"/>
      <c r="BQ62" s="338"/>
      <c r="BR62" s="338"/>
      <c r="BS62" s="338"/>
      <c r="BT62" s="338"/>
      <c r="BU62" s="338"/>
      <c r="BV62" s="338"/>
      <c r="BW62" s="338"/>
      <c r="BX62" s="338"/>
    </row>
    <row r="63" spans="1:76" hidden="1" outlineLevel="1" x14ac:dyDescent="0.2">
      <c r="A63" s="335" t="str">
        <f>'Пр 1 (произв)'!A63</f>
        <v>1.1.3.5</v>
      </c>
      <c r="B63" s="118" t="str">
        <f>'Пр 1 (произв)'!B63</f>
        <v>Наименование инвестиционного проекта</v>
      </c>
      <c r="C63" s="335">
        <f>'Пр 1 (произв)'!C63</f>
        <v>0</v>
      </c>
      <c r="D63" s="339">
        <f>'Пр 1 (произв)'!H63</f>
        <v>0</v>
      </c>
      <c r="E63" s="338"/>
      <c r="F63" s="338"/>
      <c r="G63" s="340"/>
      <c r="H63" s="469"/>
      <c r="I63" s="338"/>
      <c r="J63" s="338"/>
      <c r="K63" s="338"/>
      <c r="L63" s="338"/>
      <c r="M63" s="338"/>
      <c r="N63" s="340"/>
      <c r="O63" s="338"/>
      <c r="P63" s="338"/>
      <c r="Q63" s="338"/>
      <c r="R63" s="338"/>
      <c r="S63" s="338"/>
      <c r="T63" s="338"/>
      <c r="U63" s="340"/>
      <c r="V63" s="469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338"/>
      <c r="AH63" s="338"/>
      <c r="AI63" s="338"/>
      <c r="AJ63" s="469"/>
      <c r="AK63" s="338"/>
      <c r="AL63" s="338"/>
      <c r="AM63" s="338"/>
      <c r="AN63" s="338"/>
      <c r="AO63" s="338"/>
      <c r="AP63" s="338"/>
      <c r="AQ63" s="469"/>
      <c r="AR63" s="338"/>
      <c r="AS63" s="338"/>
      <c r="AT63" s="338"/>
      <c r="AU63" s="338"/>
      <c r="AV63" s="338"/>
      <c r="AW63" s="338"/>
      <c r="AX63" s="469"/>
      <c r="AY63" s="338"/>
      <c r="AZ63" s="338"/>
      <c r="BA63" s="338"/>
      <c r="BB63" s="338"/>
      <c r="BC63" s="338"/>
      <c r="BD63" s="338"/>
      <c r="BE63" s="338"/>
      <c r="BF63" s="338"/>
      <c r="BG63" s="338"/>
      <c r="BH63" s="338"/>
      <c r="BI63" s="338"/>
      <c r="BJ63" s="338"/>
      <c r="BK63" s="338"/>
      <c r="BL63" s="469"/>
      <c r="BM63" s="338"/>
      <c r="BN63" s="338"/>
      <c r="BO63" s="338"/>
      <c r="BP63" s="338"/>
      <c r="BQ63" s="338"/>
      <c r="BR63" s="338"/>
      <c r="BS63" s="338"/>
      <c r="BT63" s="338"/>
      <c r="BU63" s="338"/>
      <c r="BV63" s="338"/>
      <c r="BW63" s="338"/>
      <c r="BX63" s="338"/>
    </row>
    <row r="64" spans="1:76" hidden="1" outlineLevel="1" x14ac:dyDescent="0.2">
      <c r="A64" s="335" t="str">
        <f>'Пр 1 (произв)'!A64</f>
        <v>...</v>
      </c>
      <c r="B64" s="118" t="str">
        <f>'Пр 1 (произв)'!B64</f>
        <v>...</v>
      </c>
      <c r="C64" s="335">
        <f>'Пр 1 (произв)'!C64</f>
        <v>0</v>
      </c>
      <c r="D64" s="339">
        <f>'Пр 1 (произв)'!H64</f>
        <v>0</v>
      </c>
      <c r="E64" s="338"/>
      <c r="F64" s="338"/>
      <c r="G64" s="340"/>
      <c r="H64" s="469"/>
      <c r="I64" s="338"/>
      <c r="J64" s="338"/>
      <c r="K64" s="338"/>
      <c r="L64" s="338"/>
      <c r="M64" s="338"/>
      <c r="N64" s="340"/>
      <c r="O64" s="338"/>
      <c r="P64" s="338"/>
      <c r="Q64" s="338"/>
      <c r="R64" s="338"/>
      <c r="S64" s="338"/>
      <c r="T64" s="338"/>
      <c r="U64" s="340"/>
      <c r="V64" s="469"/>
      <c r="W64" s="338"/>
      <c r="X64" s="338"/>
      <c r="Y64" s="338"/>
      <c r="Z64" s="338"/>
      <c r="AA64" s="338"/>
      <c r="AB64" s="338"/>
      <c r="AC64" s="338"/>
      <c r="AD64" s="338"/>
      <c r="AE64" s="338"/>
      <c r="AF64" s="338"/>
      <c r="AG64" s="338"/>
      <c r="AH64" s="338"/>
      <c r="AI64" s="338"/>
      <c r="AJ64" s="469"/>
      <c r="AK64" s="338"/>
      <c r="AL64" s="338"/>
      <c r="AM64" s="338"/>
      <c r="AN64" s="338"/>
      <c r="AO64" s="338"/>
      <c r="AP64" s="338"/>
      <c r="AQ64" s="469"/>
      <c r="AR64" s="338"/>
      <c r="AS64" s="338"/>
      <c r="AT64" s="338"/>
      <c r="AU64" s="338"/>
      <c r="AV64" s="338"/>
      <c r="AW64" s="338"/>
      <c r="AX64" s="469"/>
      <c r="AY64" s="338"/>
      <c r="AZ64" s="338"/>
      <c r="BA64" s="338"/>
      <c r="BB64" s="338"/>
      <c r="BC64" s="338"/>
      <c r="BD64" s="338"/>
      <c r="BE64" s="338"/>
      <c r="BF64" s="338"/>
      <c r="BG64" s="338"/>
      <c r="BH64" s="338"/>
      <c r="BI64" s="338"/>
      <c r="BJ64" s="338"/>
      <c r="BK64" s="338"/>
      <c r="BL64" s="469"/>
      <c r="BM64" s="338"/>
      <c r="BN64" s="338"/>
      <c r="BO64" s="338"/>
      <c r="BP64" s="338"/>
      <c r="BQ64" s="338"/>
      <c r="BR64" s="338"/>
      <c r="BS64" s="338"/>
      <c r="BT64" s="338"/>
      <c r="BU64" s="338"/>
      <c r="BV64" s="338"/>
      <c r="BW64" s="338"/>
      <c r="BX64" s="338"/>
    </row>
    <row r="65" spans="1:76" ht="18" collapsed="1" x14ac:dyDescent="0.2">
      <c r="A65" s="345" t="str">
        <f>'Пр 1 (произв)'!A65</f>
        <v>1.1.4</v>
      </c>
      <c r="B65" s="134" t="str">
        <f>'Пр 1 (произв)'!B65</f>
        <v>Подключение объектов теплоснабжения к системам теплоснабжения, всего, в том числе:</v>
      </c>
      <c r="C65" s="345" t="str">
        <f>'Пр 1 (произв)'!C65</f>
        <v>Г</v>
      </c>
      <c r="D65" s="346">
        <f>'Пр 1 (произв)'!H65</f>
        <v>0</v>
      </c>
      <c r="E65" s="346">
        <f>'Пр 1 (произв)'!K65</f>
        <v>0</v>
      </c>
      <c r="F65" s="346">
        <f>'Пр 1 (произв)'!J65</f>
        <v>0</v>
      </c>
      <c r="G65" s="346">
        <f>'Пр 1 (произв)'!K65</f>
        <v>0</v>
      </c>
      <c r="H65" s="475">
        <f>'Пр 1 (произв)'!L65</f>
        <v>0</v>
      </c>
      <c r="I65" s="346">
        <f>'Пр 1 (произв)'!M65</f>
        <v>0</v>
      </c>
      <c r="J65" s="346">
        <f>'Пр 1 (произв)'!N65</f>
        <v>0</v>
      </c>
      <c r="K65" s="346">
        <f>'Пр 1 (произв)'!O65</f>
        <v>0</v>
      </c>
      <c r="L65" s="346">
        <f>'Пр 1 (произв)'!P65</f>
        <v>0</v>
      </c>
      <c r="M65" s="346">
        <f>'Пр 1 (произв)'!Q65</f>
        <v>0</v>
      </c>
      <c r="N65" s="346">
        <f>'Пр 1 (произв)'!R65</f>
        <v>0</v>
      </c>
      <c r="O65" s="346">
        <f>'Пр 1 (произв)'!S65</f>
        <v>0</v>
      </c>
      <c r="P65" s="346">
        <f>'Пр 1 (произв)'!T65</f>
        <v>0</v>
      </c>
      <c r="Q65" s="346">
        <f>'Пр 1 (произв)'!U65</f>
        <v>0</v>
      </c>
      <c r="R65" s="346">
        <f>'Пр 1 (произв)'!V65</f>
        <v>0</v>
      </c>
      <c r="S65" s="346">
        <f>'Пр 1 (произв)'!W65</f>
        <v>0</v>
      </c>
      <c r="T65" s="346">
        <f>'Пр 1 (произв)'!X65</f>
        <v>0</v>
      </c>
      <c r="U65" s="346">
        <f>'Пр 1 (произв)'!Y65</f>
        <v>0</v>
      </c>
      <c r="V65" s="475">
        <f>'Пр 1 (произв)'!Z65</f>
        <v>0</v>
      </c>
      <c r="W65" s="346">
        <f>'Пр 1 (произв)'!AA65</f>
        <v>0</v>
      </c>
      <c r="X65" s="346">
        <f>'Пр 1 (произв)'!AB65</f>
        <v>0</v>
      </c>
      <c r="Y65" s="346">
        <f>'Пр 1 (произв)'!AC65</f>
        <v>0</v>
      </c>
      <c r="Z65" s="346">
        <f>'Пр 1 (произв)'!AD65</f>
        <v>0</v>
      </c>
      <c r="AA65" s="346">
        <f>'Пр 1 (произв)'!AE65</f>
        <v>0</v>
      </c>
      <c r="AB65" s="346">
        <f>'Пр 1 (произв)'!AF65</f>
        <v>0</v>
      </c>
      <c r="AC65" s="346">
        <f>'Пр 1 (произв)'!AG65</f>
        <v>0</v>
      </c>
      <c r="AD65" s="346">
        <f>'Пр 1 (произв)'!AH65</f>
        <v>0</v>
      </c>
      <c r="AE65" s="346">
        <f>'Пр 1 (произв)'!AI65</f>
        <v>0</v>
      </c>
      <c r="AF65" s="346">
        <f>'Пр 1 (произв)'!AJ65</f>
        <v>0</v>
      </c>
      <c r="AG65" s="346">
        <f>'Пр 1 (произв)'!AK65</f>
        <v>0</v>
      </c>
      <c r="AH65" s="346">
        <f>'Пр 1 (произв)'!AL65</f>
        <v>0</v>
      </c>
      <c r="AI65" s="346">
        <f>'Пр 1 (произв)'!AM65</f>
        <v>0</v>
      </c>
      <c r="AJ65" s="475">
        <f>'Пр 1 (произв)'!AN65</f>
        <v>0</v>
      </c>
      <c r="AK65" s="346">
        <f>'Пр 1 (произв)'!AO65</f>
        <v>0</v>
      </c>
      <c r="AL65" s="346">
        <f>'Пр 1 (произв)'!AP65</f>
        <v>0</v>
      </c>
      <c r="AM65" s="346">
        <f>'Пр 1 (произв)'!AQ65</f>
        <v>0</v>
      </c>
      <c r="AN65" s="346">
        <f>'Пр 1 (произв)'!AR65</f>
        <v>0</v>
      </c>
      <c r="AO65" s="346">
        <f>'Пр 1 (произв)'!AS65</f>
        <v>0</v>
      </c>
      <c r="AP65" s="346">
        <f>'Пр 1 (произв)'!AT65</f>
        <v>0</v>
      </c>
      <c r="AQ65" s="475">
        <f>'Пр 1 (произв)'!AU65</f>
        <v>0</v>
      </c>
      <c r="AR65" s="346">
        <f>'Пр 1 (произв)'!AV65</f>
        <v>0</v>
      </c>
      <c r="AS65" s="346">
        <f>'Пр 1 (произв)'!AW65</f>
        <v>0</v>
      </c>
      <c r="AT65" s="346">
        <f>'Пр 1 (произв)'!AX65</f>
        <v>0</v>
      </c>
      <c r="AU65" s="346">
        <f>'Пр 1 (произв)'!AY65</f>
        <v>0</v>
      </c>
      <c r="AV65" s="346">
        <f>'Пр 1 (произв)'!AZ65</f>
        <v>0</v>
      </c>
      <c r="AW65" s="346">
        <f>'Пр 1 (произв)'!BA65</f>
        <v>0</v>
      </c>
      <c r="AX65" s="475">
        <f>'Пр 1 (произв)'!BB65</f>
        <v>0</v>
      </c>
      <c r="AY65" s="346">
        <f>'Пр 1 (произв)'!BC65</f>
        <v>0</v>
      </c>
      <c r="AZ65" s="346">
        <f>'Пр 1 (произв)'!BD65</f>
        <v>0</v>
      </c>
      <c r="BA65" s="346">
        <f>'Пр 1 (произв)'!BE65</f>
        <v>0</v>
      </c>
      <c r="BB65" s="346">
        <f>'Пр 1 (произв)'!BF65</f>
        <v>0</v>
      </c>
      <c r="BC65" s="346">
        <f>'Пр 1 (произв)'!BG65</f>
        <v>0</v>
      </c>
      <c r="BD65" s="346">
        <f>'Пр 1 (произв)'!BH65</f>
        <v>0</v>
      </c>
      <c r="BE65" s="346">
        <f>'Пр 1 (произв)'!BI65</f>
        <v>0</v>
      </c>
      <c r="BF65" s="346">
        <f>'Пр 1 (произв)'!BJ65</f>
        <v>0</v>
      </c>
      <c r="BG65" s="346">
        <f>'Пр 1 (произв)'!BK65</f>
        <v>0</v>
      </c>
      <c r="BH65" s="346">
        <f>'Пр 1 (произв)'!BL65</f>
        <v>0</v>
      </c>
      <c r="BI65" s="346">
        <f>'Пр 1 (произв)'!BM65</f>
        <v>0</v>
      </c>
      <c r="BJ65" s="346">
        <f>'Пр 1 (произв)'!BN65</f>
        <v>0</v>
      </c>
      <c r="BK65" s="346">
        <f>'Пр 1 (произв)'!BO65</f>
        <v>0</v>
      </c>
      <c r="BL65" s="475">
        <f>'Пр 1 (произв)'!BP65</f>
        <v>0</v>
      </c>
      <c r="BM65" s="346">
        <f>'Пр 1 (произв)'!BQ65</f>
        <v>0</v>
      </c>
      <c r="BN65" s="346">
        <f>'Пр 1 (произв)'!BR65</f>
        <v>0</v>
      </c>
      <c r="BO65" s="346">
        <f>'Пр 1 (произв)'!BS65</f>
        <v>0</v>
      </c>
      <c r="BP65" s="346">
        <f>'Пр 1 (произв)'!BT65</f>
        <v>0</v>
      </c>
      <c r="BQ65" s="346">
        <f>'Пр 1 (произв)'!BU65</f>
        <v>0</v>
      </c>
      <c r="BR65" s="346">
        <f>'Пр 1 (произв)'!BV65</f>
        <v>0</v>
      </c>
      <c r="BS65" s="346">
        <f>'Пр 1 (произв)'!BW65</f>
        <v>0</v>
      </c>
      <c r="BT65" s="346">
        <f>'Пр 1 (произв)'!BX65</f>
        <v>0</v>
      </c>
      <c r="BU65" s="346">
        <f>'Пр 1 (произв)'!BY65</f>
        <v>0</v>
      </c>
      <c r="BV65" s="346">
        <f>'Пр 1 (произв)'!BZ65</f>
        <v>0</v>
      </c>
      <c r="BW65" s="346">
        <f>'Пр 1 (произв)'!CA65</f>
        <v>0</v>
      </c>
      <c r="BX65" s="338"/>
    </row>
    <row r="66" spans="1:76" hidden="1" outlineLevel="1" x14ac:dyDescent="0.2">
      <c r="A66" s="335" t="str">
        <f>'Пр 1 (произв)'!A66</f>
        <v>1.1.4</v>
      </c>
      <c r="B66" s="118" t="str">
        <f>'Пр 1 (произв)'!B66</f>
        <v>Наименование инвестиционного проекта</v>
      </c>
      <c r="C66" s="335">
        <f>'Пр 1 (произв)'!C66</f>
        <v>0</v>
      </c>
      <c r="D66" s="339">
        <f>'Пр 1 (произв)'!H66</f>
        <v>0</v>
      </c>
      <c r="E66" s="338"/>
      <c r="F66" s="338"/>
      <c r="G66" s="340"/>
      <c r="H66" s="469"/>
      <c r="I66" s="338"/>
      <c r="J66" s="338"/>
      <c r="K66" s="338"/>
      <c r="L66" s="338"/>
      <c r="M66" s="338"/>
      <c r="N66" s="340"/>
      <c r="O66" s="338"/>
      <c r="P66" s="338"/>
      <c r="Q66" s="338"/>
      <c r="R66" s="338"/>
      <c r="S66" s="338"/>
      <c r="T66" s="338"/>
      <c r="U66" s="340"/>
      <c r="V66" s="469"/>
      <c r="W66" s="338"/>
      <c r="X66" s="338"/>
      <c r="Y66" s="338"/>
      <c r="Z66" s="338"/>
      <c r="AA66" s="338"/>
      <c r="AB66" s="338"/>
      <c r="AC66" s="338"/>
      <c r="AD66" s="338"/>
      <c r="AE66" s="338"/>
      <c r="AF66" s="338"/>
      <c r="AG66" s="338"/>
      <c r="AH66" s="338"/>
      <c r="AI66" s="338"/>
      <c r="AJ66" s="469"/>
      <c r="AK66" s="338"/>
      <c r="AL66" s="338"/>
      <c r="AM66" s="338"/>
      <c r="AN66" s="338"/>
      <c r="AO66" s="338"/>
      <c r="AP66" s="338"/>
      <c r="AQ66" s="469"/>
      <c r="AR66" s="338"/>
      <c r="AS66" s="338"/>
      <c r="AT66" s="338"/>
      <c r="AU66" s="338"/>
      <c r="AV66" s="338"/>
      <c r="AW66" s="338"/>
      <c r="AX66" s="469"/>
      <c r="AY66" s="338"/>
      <c r="AZ66" s="338"/>
      <c r="BA66" s="338"/>
      <c r="BB66" s="338"/>
      <c r="BC66" s="338"/>
      <c r="BD66" s="338"/>
      <c r="BE66" s="338"/>
      <c r="BF66" s="338"/>
      <c r="BG66" s="338"/>
      <c r="BH66" s="338"/>
      <c r="BI66" s="338"/>
      <c r="BJ66" s="338"/>
      <c r="BK66" s="338"/>
      <c r="BL66" s="469"/>
      <c r="BM66" s="338"/>
      <c r="BN66" s="338"/>
      <c r="BO66" s="338"/>
      <c r="BP66" s="338"/>
      <c r="BQ66" s="338"/>
      <c r="BR66" s="338"/>
      <c r="BS66" s="338"/>
      <c r="BT66" s="338"/>
      <c r="BU66" s="338"/>
      <c r="BV66" s="338"/>
      <c r="BW66" s="338"/>
      <c r="BX66" s="338"/>
    </row>
    <row r="67" spans="1:76" hidden="1" outlineLevel="1" x14ac:dyDescent="0.2">
      <c r="A67" s="335" t="str">
        <f>'Пр 1 (произв)'!A68</f>
        <v>...</v>
      </c>
      <c r="B67" s="118" t="str">
        <f>'Пр 1 (произв)'!B68</f>
        <v>...</v>
      </c>
      <c r="C67" s="335">
        <f>'Пр 1 (произв)'!C68</f>
        <v>0</v>
      </c>
      <c r="D67" s="339">
        <f>'Пр 1 (произв)'!H68</f>
        <v>0</v>
      </c>
      <c r="E67" s="338"/>
      <c r="F67" s="338"/>
      <c r="G67" s="340"/>
      <c r="H67" s="469"/>
      <c r="I67" s="338"/>
      <c r="J67" s="338"/>
      <c r="K67" s="338"/>
      <c r="L67" s="338"/>
      <c r="M67" s="338"/>
      <c r="N67" s="340"/>
      <c r="O67" s="338"/>
      <c r="P67" s="338"/>
      <c r="Q67" s="338"/>
      <c r="R67" s="338"/>
      <c r="S67" s="338"/>
      <c r="T67" s="338"/>
      <c r="U67" s="340"/>
      <c r="V67" s="469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469"/>
      <c r="AK67" s="338"/>
      <c r="AL67" s="338"/>
      <c r="AM67" s="338"/>
      <c r="AN67" s="338"/>
      <c r="AO67" s="338"/>
      <c r="AP67" s="338"/>
      <c r="AQ67" s="469"/>
      <c r="AR67" s="338"/>
      <c r="AS67" s="338"/>
      <c r="AT67" s="338"/>
      <c r="AU67" s="338"/>
      <c r="AV67" s="338"/>
      <c r="AW67" s="338"/>
      <c r="AX67" s="469"/>
      <c r="AY67" s="338"/>
      <c r="AZ67" s="338"/>
      <c r="BA67" s="338"/>
      <c r="BB67" s="338"/>
      <c r="BC67" s="338"/>
      <c r="BD67" s="338"/>
      <c r="BE67" s="338"/>
      <c r="BF67" s="338"/>
      <c r="BG67" s="338"/>
      <c r="BH67" s="338"/>
      <c r="BI67" s="338"/>
      <c r="BJ67" s="338"/>
      <c r="BK67" s="338"/>
      <c r="BL67" s="469"/>
      <c r="BM67" s="338"/>
      <c r="BN67" s="338"/>
      <c r="BO67" s="338"/>
      <c r="BP67" s="338"/>
      <c r="BQ67" s="338"/>
      <c r="BR67" s="338"/>
      <c r="BS67" s="338"/>
      <c r="BT67" s="338"/>
      <c r="BU67" s="338"/>
      <c r="BV67" s="338"/>
      <c r="BW67" s="338"/>
      <c r="BX67" s="338"/>
    </row>
    <row r="68" spans="1:76" ht="27" collapsed="1" x14ac:dyDescent="0.2">
      <c r="A68" s="343" t="str">
        <f>'Пр 1 (произв)'!A69</f>
        <v>1.2</v>
      </c>
      <c r="B68" s="130" t="str">
        <f>'Пр 1 (произв)'!B69</f>
        <v>Реконструкция объектов по производству электрической энергии, объектов теплоснабжения и прочих объектов основных средств, всего, в том числе:</v>
      </c>
      <c r="C68" s="343" t="str">
        <f>'Пр 1 (произв)'!C69</f>
        <v>Г</v>
      </c>
      <c r="D68" s="344">
        <f>'Пр 1 (произв)'!H69</f>
        <v>0</v>
      </c>
      <c r="E68" s="344">
        <f>'Пр 1 (произв)'!K69</f>
        <v>0</v>
      </c>
      <c r="F68" s="344">
        <f>'Пр 1 (произв)'!J69</f>
        <v>0</v>
      </c>
      <c r="G68" s="344">
        <f>'Пр 1 (произв)'!K69</f>
        <v>0</v>
      </c>
      <c r="H68" s="474">
        <f>'Пр 1 (произв)'!L69</f>
        <v>0</v>
      </c>
      <c r="I68" s="344">
        <f>'Пр 1 (произв)'!M69</f>
        <v>0</v>
      </c>
      <c r="J68" s="344">
        <f>'Пр 1 (произв)'!N69</f>
        <v>0</v>
      </c>
      <c r="K68" s="344">
        <f>'Пр 1 (произв)'!O69</f>
        <v>0</v>
      </c>
      <c r="L68" s="344">
        <f>'Пр 1 (произв)'!P69</f>
        <v>0</v>
      </c>
      <c r="M68" s="344">
        <f>'Пр 1 (произв)'!Q69</f>
        <v>0</v>
      </c>
      <c r="N68" s="344">
        <f>'Пр 1 (произв)'!R69</f>
        <v>0</v>
      </c>
      <c r="O68" s="344">
        <f>'Пр 1 (произв)'!S69</f>
        <v>0</v>
      </c>
      <c r="P68" s="344">
        <f>'Пр 1 (произв)'!T69</f>
        <v>0</v>
      </c>
      <c r="Q68" s="344">
        <f>'Пр 1 (произв)'!U69</f>
        <v>0</v>
      </c>
      <c r="R68" s="344">
        <f>'Пр 1 (произв)'!V69</f>
        <v>0</v>
      </c>
      <c r="S68" s="344">
        <f>'Пр 1 (произв)'!W69</f>
        <v>0</v>
      </c>
      <c r="T68" s="344">
        <f>'Пр 1 (произв)'!X69</f>
        <v>0</v>
      </c>
      <c r="U68" s="344">
        <f>'Пр 1 (произв)'!Y69</f>
        <v>0</v>
      </c>
      <c r="V68" s="474">
        <f>'Пр 1 (произв)'!Z69</f>
        <v>0</v>
      </c>
      <c r="W68" s="344">
        <f>'Пр 1 (произв)'!AA69</f>
        <v>0</v>
      </c>
      <c r="X68" s="344">
        <f>'Пр 1 (произв)'!AB69</f>
        <v>0</v>
      </c>
      <c r="Y68" s="344">
        <f>'Пр 1 (произв)'!AC69</f>
        <v>0</v>
      </c>
      <c r="Z68" s="344">
        <f>'Пр 1 (произв)'!AD69</f>
        <v>0</v>
      </c>
      <c r="AA68" s="344">
        <f>'Пр 1 (произв)'!AE69</f>
        <v>0</v>
      </c>
      <c r="AB68" s="344">
        <f>'Пр 1 (произв)'!AF69</f>
        <v>0</v>
      </c>
      <c r="AC68" s="344">
        <f>'Пр 1 (произв)'!AG69</f>
        <v>0</v>
      </c>
      <c r="AD68" s="344">
        <f>'Пр 1 (произв)'!AH69</f>
        <v>0</v>
      </c>
      <c r="AE68" s="344">
        <f>'Пр 1 (произв)'!AI69</f>
        <v>0</v>
      </c>
      <c r="AF68" s="344">
        <f>'Пр 1 (произв)'!AJ69</f>
        <v>0</v>
      </c>
      <c r="AG68" s="344">
        <f>'Пр 1 (произв)'!AK69</f>
        <v>0</v>
      </c>
      <c r="AH68" s="344">
        <f>'Пр 1 (произв)'!AL69</f>
        <v>0</v>
      </c>
      <c r="AI68" s="344">
        <f>'Пр 1 (произв)'!AM69</f>
        <v>0</v>
      </c>
      <c r="AJ68" s="474">
        <f>'Пр 1 (произв)'!AN69</f>
        <v>0</v>
      </c>
      <c r="AK68" s="344">
        <f>'Пр 1 (произв)'!AO69</f>
        <v>0</v>
      </c>
      <c r="AL68" s="344">
        <f>'Пр 1 (произв)'!AP69</f>
        <v>0</v>
      </c>
      <c r="AM68" s="344">
        <f>'Пр 1 (произв)'!AQ69</f>
        <v>0</v>
      </c>
      <c r="AN68" s="344">
        <f>'Пр 1 (произв)'!AR69</f>
        <v>0</v>
      </c>
      <c r="AO68" s="344">
        <f>'Пр 1 (произв)'!AS69</f>
        <v>0</v>
      </c>
      <c r="AP68" s="344">
        <f>'Пр 1 (произв)'!AT69</f>
        <v>0</v>
      </c>
      <c r="AQ68" s="474">
        <f>'Пр 1 (произв)'!AU69</f>
        <v>0</v>
      </c>
      <c r="AR68" s="344">
        <f>'Пр 1 (произв)'!AV69</f>
        <v>0</v>
      </c>
      <c r="AS68" s="344">
        <f>'Пр 1 (произв)'!AW69</f>
        <v>0</v>
      </c>
      <c r="AT68" s="344">
        <f>'Пр 1 (произв)'!AX69</f>
        <v>0</v>
      </c>
      <c r="AU68" s="344">
        <f>'Пр 1 (произв)'!AY69</f>
        <v>0</v>
      </c>
      <c r="AV68" s="344">
        <f>'Пр 1 (произв)'!AZ69</f>
        <v>0</v>
      </c>
      <c r="AW68" s="344">
        <f>'Пр 1 (произв)'!BA69</f>
        <v>0</v>
      </c>
      <c r="AX68" s="474">
        <f>'Пр 1 (произв)'!BB69</f>
        <v>0</v>
      </c>
      <c r="AY68" s="344">
        <f>'Пр 1 (произв)'!BC69</f>
        <v>0</v>
      </c>
      <c r="AZ68" s="344">
        <f>'Пр 1 (произв)'!BD69</f>
        <v>0</v>
      </c>
      <c r="BA68" s="344">
        <f>'Пр 1 (произв)'!BE69</f>
        <v>0</v>
      </c>
      <c r="BB68" s="344">
        <f>'Пр 1 (произв)'!BF69</f>
        <v>0</v>
      </c>
      <c r="BC68" s="344">
        <f>'Пр 1 (произв)'!BG69</f>
        <v>0</v>
      </c>
      <c r="BD68" s="344">
        <f>'Пр 1 (произв)'!BH69</f>
        <v>0</v>
      </c>
      <c r="BE68" s="344">
        <f>'Пр 1 (произв)'!BI69</f>
        <v>0</v>
      </c>
      <c r="BF68" s="344">
        <f>'Пр 1 (произв)'!BJ69</f>
        <v>0</v>
      </c>
      <c r="BG68" s="344">
        <f>'Пр 1 (произв)'!BK69</f>
        <v>0</v>
      </c>
      <c r="BH68" s="344">
        <f>'Пр 1 (произв)'!BL69</f>
        <v>0</v>
      </c>
      <c r="BI68" s="344">
        <f>'Пр 1 (произв)'!BM69</f>
        <v>0</v>
      </c>
      <c r="BJ68" s="344">
        <f>'Пр 1 (произв)'!BN69</f>
        <v>0</v>
      </c>
      <c r="BK68" s="344">
        <f>'Пр 1 (произв)'!BO69</f>
        <v>0</v>
      </c>
      <c r="BL68" s="474">
        <f>'Пр 1 (произв)'!BP69</f>
        <v>0</v>
      </c>
      <c r="BM68" s="344">
        <f>'Пр 1 (произв)'!BQ69</f>
        <v>0</v>
      </c>
      <c r="BN68" s="344">
        <f>'Пр 1 (произв)'!BR69</f>
        <v>0</v>
      </c>
      <c r="BO68" s="344">
        <f>'Пр 1 (произв)'!BS69</f>
        <v>0</v>
      </c>
      <c r="BP68" s="344">
        <f>'Пр 1 (произв)'!BT69</f>
        <v>0</v>
      </c>
      <c r="BQ68" s="344">
        <f>'Пр 1 (произв)'!BU69</f>
        <v>0</v>
      </c>
      <c r="BR68" s="344">
        <f>'Пр 1 (произв)'!BV69</f>
        <v>0</v>
      </c>
      <c r="BS68" s="344">
        <f>'Пр 1 (произв)'!BW69</f>
        <v>0</v>
      </c>
      <c r="BT68" s="344">
        <f>'Пр 1 (произв)'!BX69</f>
        <v>0</v>
      </c>
      <c r="BU68" s="344">
        <f>'Пр 1 (произв)'!BY69</f>
        <v>0</v>
      </c>
      <c r="BV68" s="344">
        <f>'Пр 1 (произв)'!BZ69</f>
        <v>0</v>
      </c>
      <c r="BW68" s="344">
        <f>'Пр 1 (произв)'!CA69</f>
        <v>0</v>
      </c>
      <c r="BX68" s="338"/>
    </row>
    <row r="69" spans="1:76" ht="18" x14ac:dyDescent="0.2">
      <c r="A69" s="345" t="str">
        <f>'Пр 1 (произв)'!A70</f>
        <v>1.2.1</v>
      </c>
      <c r="B69" s="134" t="str">
        <f>'Пр 1 (произв)'!B70</f>
        <v>Реконструкция объектов по производству электрической энергии всего, в том числе:</v>
      </c>
      <c r="C69" s="345">
        <f>'Пр 1 (произв)'!C70</f>
        <v>0</v>
      </c>
      <c r="D69" s="346">
        <f>'Пр 1 (произв)'!H70</f>
        <v>0</v>
      </c>
      <c r="E69" s="346">
        <f>'Пр 1 (произв)'!K70</f>
        <v>0</v>
      </c>
      <c r="F69" s="346">
        <f>'Пр 1 (произв)'!J70</f>
        <v>0</v>
      </c>
      <c r="G69" s="346">
        <f>'Пр 1 (произв)'!K70</f>
        <v>0</v>
      </c>
      <c r="H69" s="475">
        <f>'Пр 1 (произв)'!L70</f>
        <v>0</v>
      </c>
      <c r="I69" s="346">
        <f>'Пр 1 (произв)'!M70</f>
        <v>0</v>
      </c>
      <c r="J69" s="346">
        <f>'Пр 1 (произв)'!N70</f>
        <v>0</v>
      </c>
      <c r="K69" s="346">
        <f>'Пр 1 (произв)'!O70</f>
        <v>0</v>
      </c>
      <c r="L69" s="346">
        <f>'Пр 1 (произв)'!P70</f>
        <v>0</v>
      </c>
      <c r="M69" s="346">
        <f>'Пр 1 (произв)'!Q70</f>
        <v>0</v>
      </c>
      <c r="N69" s="346">
        <f>'Пр 1 (произв)'!R70</f>
        <v>0</v>
      </c>
      <c r="O69" s="346">
        <f>'Пр 1 (произв)'!S70</f>
        <v>0</v>
      </c>
      <c r="P69" s="346">
        <f>'Пр 1 (произв)'!T70</f>
        <v>0</v>
      </c>
      <c r="Q69" s="346">
        <f>'Пр 1 (произв)'!U70</f>
        <v>0</v>
      </c>
      <c r="R69" s="346">
        <f>'Пр 1 (произв)'!V70</f>
        <v>0</v>
      </c>
      <c r="S69" s="346">
        <f>'Пр 1 (произв)'!W70</f>
        <v>0</v>
      </c>
      <c r="T69" s="346">
        <f>'Пр 1 (произв)'!X70</f>
        <v>0</v>
      </c>
      <c r="U69" s="346">
        <f>'Пр 1 (произв)'!Y70</f>
        <v>0</v>
      </c>
      <c r="V69" s="475">
        <f>'Пр 1 (произв)'!Z70</f>
        <v>0</v>
      </c>
      <c r="W69" s="346">
        <f>'Пр 1 (произв)'!AA70</f>
        <v>0</v>
      </c>
      <c r="X69" s="346">
        <f>'Пр 1 (произв)'!AB70</f>
        <v>0</v>
      </c>
      <c r="Y69" s="346">
        <f>'Пр 1 (произв)'!AC70</f>
        <v>0</v>
      </c>
      <c r="Z69" s="346">
        <f>'Пр 1 (произв)'!AD70</f>
        <v>0</v>
      </c>
      <c r="AA69" s="346">
        <f>'Пр 1 (произв)'!AE70</f>
        <v>0</v>
      </c>
      <c r="AB69" s="346">
        <f>'Пр 1 (произв)'!AF70</f>
        <v>0</v>
      </c>
      <c r="AC69" s="346">
        <f>'Пр 1 (произв)'!AG70</f>
        <v>0</v>
      </c>
      <c r="AD69" s="346">
        <f>'Пр 1 (произв)'!AH70</f>
        <v>0</v>
      </c>
      <c r="AE69" s="346">
        <f>'Пр 1 (произв)'!AI70</f>
        <v>0</v>
      </c>
      <c r="AF69" s="346">
        <f>'Пр 1 (произв)'!AJ70</f>
        <v>0</v>
      </c>
      <c r="AG69" s="346">
        <f>'Пр 1 (произв)'!AK70</f>
        <v>0</v>
      </c>
      <c r="AH69" s="346">
        <f>'Пр 1 (произв)'!AL70</f>
        <v>0</v>
      </c>
      <c r="AI69" s="346">
        <f>'Пр 1 (произв)'!AM70</f>
        <v>0</v>
      </c>
      <c r="AJ69" s="475">
        <f>'Пр 1 (произв)'!AN70</f>
        <v>0</v>
      </c>
      <c r="AK69" s="346">
        <f>'Пр 1 (произв)'!AO70</f>
        <v>0</v>
      </c>
      <c r="AL69" s="346">
        <f>'Пр 1 (произв)'!AP70</f>
        <v>0</v>
      </c>
      <c r="AM69" s="346">
        <f>'Пр 1 (произв)'!AQ70</f>
        <v>0</v>
      </c>
      <c r="AN69" s="346">
        <f>'Пр 1 (произв)'!AR70</f>
        <v>0</v>
      </c>
      <c r="AO69" s="346">
        <f>'Пр 1 (произв)'!AS70</f>
        <v>0</v>
      </c>
      <c r="AP69" s="346">
        <f>'Пр 1 (произв)'!AT70</f>
        <v>0</v>
      </c>
      <c r="AQ69" s="475">
        <f>'Пр 1 (произв)'!AU70</f>
        <v>0</v>
      </c>
      <c r="AR69" s="346">
        <f>'Пр 1 (произв)'!AV70</f>
        <v>0</v>
      </c>
      <c r="AS69" s="346">
        <f>'Пр 1 (произв)'!AW70</f>
        <v>0</v>
      </c>
      <c r="AT69" s="346">
        <f>'Пр 1 (произв)'!AX70</f>
        <v>0</v>
      </c>
      <c r="AU69" s="346">
        <f>'Пр 1 (произв)'!AY70</f>
        <v>0</v>
      </c>
      <c r="AV69" s="346">
        <f>'Пр 1 (произв)'!AZ70</f>
        <v>0</v>
      </c>
      <c r="AW69" s="346">
        <f>'Пр 1 (произв)'!BA70</f>
        <v>0</v>
      </c>
      <c r="AX69" s="475">
        <f>'Пр 1 (произв)'!BB70</f>
        <v>0</v>
      </c>
      <c r="AY69" s="346">
        <f>'Пр 1 (произв)'!BC70</f>
        <v>0</v>
      </c>
      <c r="AZ69" s="346">
        <f>'Пр 1 (произв)'!BD70</f>
        <v>0</v>
      </c>
      <c r="BA69" s="346">
        <f>'Пр 1 (произв)'!BE70</f>
        <v>0</v>
      </c>
      <c r="BB69" s="346">
        <f>'Пр 1 (произв)'!BF70</f>
        <v>0</v>
      </c>
      <c r="BC69" s="346">
        <f>'Пр 1 (произв)'!BG70</f>
        <v>0</v>
      </c>
      <c r="BD69" s="346">
        <f>'Пр 1 (произв)'!BH70</f>
        <v>0</v>
      </c>
      <c r="BE69" s="346">
        <f>'Пр 1 (произв)'!BI70</f>
        <v>0</v>
      </c>
      <c r="BF69" s="346">
        <f>'Пр 1 (произв)'!BJ70</f>
        <v>0</v>
      </c>
      <c r="BG69" s="346">
        <f>'Пр 1 (произв)'!BK70</f>
        <v>0</v>
      </c>
      <c r="BH69" s="346">
        <f>'Пр 1 (произв)'!BL70</f>
        <v>0</v>
      </c>
      <c r="BI69" s="346">
        <f>'Пр 1 (произв)'!BM70</f>
        <v>0</v>
      </c>
      <c r="BJ69" s="346">
        <f>'Пр 1 (произв)'!BN70</f>
        <v>0</v>
      </c>
      <c r="BK69" s="346">
        <f>'Пр 1 (произв)'!BO70</f>
        <v>0</v>
      </c>
      <c r="BL69" s="475">
        <f>'Пр 1 (произв)'!BP70</f>
        <v>0</v>
      </c>
      <c r="BM69" s="346">
        <f>'Пр 1 (произв)'!BQ70</f>
        <v>0</v>
      </c>
      <c r="BN69" s="346">
        <f>'Пр 1 (произв)'!BR70</f>
        <v>0</v>
      </c>
      <c r="BO69" s="346">
        <f>'Пр 1 (произв)'!BS70</f>
        <v>0</v>
      </c>
      <c r="BP69" s="346">
        <f>'Пр 1 (произв)'!BT70</f>
        <v>0</v>
      </c>
      <c r="BQ69" s="346">
        <f>'Пр 1 (произв)'!BU70</f>
        <v>0</v>
      </c>
      <c r="BR69" s="346">
        <f>'Пр 1 (произв)'!BV70</f>
        <v>0</v>
      </c>
      <c r="BS69" s="346">
        <f>'Пр 1 (произв)'!BW70</f>
        <v>0</v>
      </c>
      <c r="BT69" s="346">
        <f>'Пр 1 (произв)'!BX70</f>
        <v>0</v>
      </c>
      <c r="BU69" s="346">
        <f>'Пр 1 (произв)'!BY70</f>
        <v>0</v>
      </c>
      <c r="BV69" s="346">
        <f>'Пр 1 (произв)'!BZ70</f>
        <v>0</v>
      </c>
      <c r="BW69" s="346">
        <f>'Пр 1 (произв)'!CA70</f>
        <v>0</v>
      </c>
      <c r="BX69" s="338"/>
    </row>
    <row r="70" spans="1:76" hidden="1" outlineLevel="1" x14ac:dyDescent="0.2">
      <c r="A70" s="335" t="str">
        <f>'Пр 1 (произв)'!A71</f>
        <v>1.2.1</v>
      </c>
      <c r="B70" s="118" t="str">
        <f>'Пр 1 (произв)'!B71</f>
        <v>Наименование инвестиционного проекта</v>
      </c>
      <c r="C70" s="335">
        <f>'Пр 1 (произв)'!C71</f>
        <v>0</v>
      </c>
      <c r="D70" s="339">
        <f>'Пр 1 (произв)'!H71</f>
        <v>0</v>
      </c>
      <c r="E70" s="338"/>
      <c r="F70" s="338"/>
      <c r="G70" s="340"/>
      <c r="H70" s="469"/>
      <c r="I70" s="338"/>
      <c r="J70" s="338"/>
      <c r="K70" s="338"/>
      <c r="L70" s="338"/>
      <c r="M70" s="338"/>
      <c r="N70" s="340"/>
      <c r="O70" s="338"/>
      <c r="P70" s="338"/>
      <c r="Q70" s="338"/>
      <c r="R70" s="338"/>
      <c r="S70" s="338"/>
      <c r="T70" s="338"/>
      <c r="U70" s="340"/>
      <c r="V70" s="469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8"/>
      <c r="AH70" s="338"/>
      <c r="AI70" s="338"/>
      <c r="AJ70" s="469"/>
      <c r="AK70" s="338"/>
      <c r="AL70" s="338"/>
      <c r="AM70" s="338"/>
      <c r="AN70" s="338"/>
      <c r="AO70" s="338"/>
      <c r="AP70" s="338"/>
      <c r="AQ70" s="469"/>
      <c r="AR70" s="338"/>
      <c r="AS70" s="338"/>
      <c r="AT70" s="338"/>
      <c r="AU70" s="338"/>
      <c r="AV70" s="338"/>
      <c r="AW70" s="338"/>
      <c r="AX70" s="469"/>
      <c r="AY70" s="338"/>
      <c r="AZ70" s="338"/>
      <c r="BA70" s="338"/>
      <c r="BB70" s="338"/>
      <c r="BC70" s="338"/>
      <c r="BD70" s="338"/>
      <c r="BE70" s="338"/>
      <c r="BF70" s="338"/>
      <c r="BG70" s="338"/>
      <c r="BH70" s="338"/>
      <c r="BI70" s="338"/>
      <c r="BJ70" s="338"/>
      <c r="BK70" s="338"/>
      <c r="BL70" s="469"/>
      <c r="BM70" s="338"/>
      <c r="BN70" s="338"/>
      <c r="BO70" s="338"/>
      <c r="BP70" s="338"/>
      <c r="BQ70" s="338"/>
      <c r="BR70" s="338"/>
      <c r="BS70" s="338"/>
      <c r="BT70" s="338"/>
      <c r="BU70" s="338"/>
      <c r="BV70" s="338"/>
      <c r="BW70" s="338"/>
      <c r="BX70" s="338"/>
    </row>
    <row r="71" spans="1:76" hidden="1" outlineLevel="1" x14ac:dyDescent="0.2">
      <c r="A71" s="335" t="str">
        <f>'Пр 1 (произв)'!A72</f>
        <v>1.2.1</v>
      </c>
      <c r="B71" s="118" t="str">
        <f>'Пр 1 (произв)'!B72</f>
        <v>Наименование инвестиционного проекта</v>
      </c>
      <c r="C71" s="335">
        <f>'Пр 1 (произв)'!C72</f>
        <v>0</v>
      </c>
      <c r="D71" s="339">
        <f>'Пр 1 (произв)'!H72</f>
        <v>0</v>
      </c>
      <c r="E71" s="338"/>
      <c r="F71" s="338"/>
      <c r="G71" s="340"/>
      <c r="H71" s="469"/>
      <c r="I71" s="338"/>
      <c r="J71" s="338"/>
      <c r="K71" s="338"/>
      <c r="L71" s="338"/>
      <c r="M71" s="338"/>
      <c r="N71" s="340"/>
      <c r="O71" s="338"/>
      <c r="P71" s="338"/>
      <c r="Q71" s="338"/>
      <c r="R71" s="338"/>
      <c r="S71" s="338"/>
      <c r="T71" s="338"/>
      <c r="U71" s="340"/>
      <c r="V71" s="469"/>
      <c r="W71" s="338"/>
      <c r="X71" s="338"/>
      <c r="Y71" s="338"/>
      <c r="Z71" s="338"/>
      <c r="AA71" s="338"/>
      <c r="AB71" s="338"/>
      <c r="AC71" s="338"/>
      <c r="AD71" s="338"/>
      <c r="AE71" s="338"/>
      <c r="AF71" s="338"/>
      <c r="AG71" s="338"/>
      <c r="AH71" s="338"/>
      <c r="AI71" s="338"/>
      <c r="AJ71" s="469"/>
      <c r="AK71" s="338"/>
      <c r="AL71" s="338"/>
      <c r="AM71" s="338"/>
      <c r="AN71" s="338"/>
      <c r="AO71" s="338"/>
      <c r="AP71" s="338"/>
      <c r="AQ71" s="469"/>
      <c r="AR71" s="338"/>
      <c r="AS71" s="338"/>
      <c r="AT71" s="338"/>
      <c r="AU71" s="338"/>
      <c r="AV71" s="338"/>
      <c r="AW71" s="338"/>
      <c r="AX71" s="469"/>
      <c r="AY71" s="338"/>
      <c r="AZ71" s="338"/>
      <c r="BA71" s="338"/>
      <c r="BB71" s="338"/>
      <c r="BC71" s="338"/>
      <c r="BD71" s="338"/>
      <c r="BE71" s="338"/>
      <c r="BF71" s="338"/>
      <c r="BG71" s="338"/>
      <c r="BH71" s="338"/>
      <c r="BI71" s="338"/>
      <c r="BJ71" s="338"/>
      <c r="BK71" s="338"/>
      <c r="BL71" s="469"/>
      <c r="BM71" s="338"/>
      <c r="BN71" s="338"/>
      <c r="BO71" s="338"/>
      <c r="BP71" s="338"/>
      <c r="BQ71" s="338"/>
      <c r="BR71" s="338"/>
      <c r="BS71" s="338"/>
      <c r="BT71" s="338"/>
      <c r="BU71" s="338"/>
      <c r="BV71" s="338"/>
      <c r="BW71" s="338"/>
      <c r="BX71" s="338"/>
    </row>
    <row r="72" spans="1:76" hidden="1" outlineLevel="1" x14ac:dyDescent="0.2">
      <c r="A72" s="335" t="str">
        <f>'Пр 1 (произв)'!A73</f>
        <v>...</v>
      </c>
      <c r="B72" s="118" t="str">
        <f>'Пр 1 (произв)'!B73</f>
        <v>...</v>
      </c>
      <c r="C72" s="335">
        <f>'Пр 1 (произв)'!C73</f>
        <v>0</v>
      </c>
      <c r="D72" s="339">
        <f>'Пр 1 (произв)'!H73</f>
        <v>0</v>
      </c>
      <c r="E72" s="338"/>
      <c r="F72" s="338"/>
      <c r="G72" s="340"/>
      <c r="H72" s="469"/>
      <c r="I72" s="338"/>
      <c r="J72" s="338"/>
      <c r="K72" s="338"/>
      <c r="L72" s="338"/>
      <c r="M72" s="338"/>
      <c r="N72" s="340"/>
      <c r="O72" s="338"/>
      <c r="P72" s="338"/>
      <c r="Q72" s="338"/>
      <c r="R72" s="338"/>
      <c r="S72" s="338"/>
      <c r="T72" s="338"/>
      <c r="U72" s="340"/>
      <c r="V72" s="469"/>
      <c r="W72" s="338"/>
      <c r="X72" s="338"/>
      <c r="Y72" s="338"/>
      <c r="Z72" s="338"/>
      <c r="AA72" s="338"/>
      <c r="AB72" s="338"/>
      <c r="AC72" s="338"/>
      <c r="AD72" s="338"/>
      <c r="AE72" s="338"/>
      <c r="AF72" s="338"/>
      <c r="AG72" s="338"/>
      <c r="AH72" s="338"/>
      <c r="AI72" s="338"/>
      <c r="AJ72" s="469"/>
      <c r="AK72" s="338"/>
      <c r="AL72" s="338"/>
      <c r="AM72" s="338"/>
      <c r="AN72" s="338"/>
      <c r="AO72" s="338"/>
      <c r="AP72" s="338"/>
      <c r="AQ72" s="469"/>
      <c r="AR72" s="338"/>
      <c r="AS72" s="338"/>
      <c r="AT72" s="338"/>
      <c r="AU72" s="338"/>
      <c r="AV72" s="338"/>
      <c r="AW72" s="338"/>
      <c r="AX72" s="469"/>
      <c r="AY72" s="338"/>
      <c r="AZ72" s="338"/>
      <c r="BA72" s="338"/>
      <c r="BB72" s="338"/>
      <c r="BC72" s="338"/>
      <c r="BD72" s="338"/>
      <c r="BE72" s="338"/>
      <c r="BF72" s="338"/>
      <c r="BG72" s="338"/>
      <c r="BH72" s="338"/>
      <c r="BI72" s="338"/>
      <c r="BJ72" s="338"/>
      <c r="BK72" s="338"/>
      <c r="BL72" s="469"/>
      <c r="BM72" s="338"/>
      <c r="BN72" s="338"/>
      <c r="BO72" s="338"/>
      <c r="BP72" s="338"/>
      <c r="BQ72" s="338"/>
      <c r="BR72" s="338"/>
      <c r="BS72" s="338"/>
      <c r="BT72" s="338"/>
      <c r="BU72" s="338"/>
      <c r="BV72" s="338"/>
      <c r="BW72" s="338"/>
      <c r="BX72" s="338"/>
    </row>
    <row r="73" spans="1:76" collapsed="1" x14ac:dyDescent="0.2">
      <c r="A73" s="345" t="str">
        <f>'Пр 1 (произв)'!A74</f>
        <v>1.2.2</v>
      </c>
      <c r="B73" s="134" t="str">
        <f>'Пр 1 (произв)'!B74</f>
        <v>Реконструкция котельных, всего, в том числе:</v>
      </c>
      <c r="C73" s="345">
        <f>'Пр 1 (произв)'!C74</f>
        <v>0</v>
      </c>
      <c r="D73" s="346">
        <f>'Пр 1 (произв)'!H74</f>
        <v>0</v>
      </c>
      <c r="E73" s="346">
        <f>'Пр 1 (произв)'!K74</f>
        <v>0</v>
      </c>
      <c r="F73" s="346">
        <f>'Пр 1 (произв)'!J74</f>
        <v>0</v>
      </c>
      <c r="G73" s="346">
        <f>'Пр 1 (произв)'!K74</f>
        <v>0</v>
      </c>
      <c r="H73" s="475">
        <f>'Пр 1 (произв)'!L74</f>
        <v>0</v>
      </c>
      <c r="I73" s="346">
        <f>'Пр 1 (произв)'!M74</f>
        <v>0</v>
      </c>
      <c r="J73" s="346">
        <f>'Пр 1 (произв)'!N74</f>
        <v>0</v>
      </c>
      <c r="K73" s="346">
        <f>'Пр 1 (произв)'!O74</f>
        <v>0</v>
      </c>
      <c r="L73" s="346">
        <f>'Пр 1 (произв)'!P74</f>
        <v>0</v>
      </c>
      <c r="M73" s="346">
        <f>'Пр 1 (произв)'!Q74</f>
        <v>0</v>
      </c>
      <c r="N73" s="346">
        <f>'Пр 1 (произв)'!R74</f>
        <v>0</v>
      </c>
      <c r="O73" s="346">
        <f>'Пр 1 (произв)'!S74</f>
        <v>0</v>
      </c>
      <c r="P73" s="346">
        <f>'Пр 1 (произв)'!T74</f>
        <v>0</v>
      </c>
      <c r="Q73" s="346">
        <f>'Пр 1 (произв)'!U74</f>
        <v>0</v>
      </c>
      <c r="R73" s="346">
        <f>'Пр 1 (произв)'!V74</f>
        <v>0</v>
      </c>
      <c r="S73" s="346">
        <f>'Пр 1 (произв)'!W74</f>
        <v>0</v>
      </c>
      <c r="T73" s="346">
        <f>'Пр 1 (произв)'!X74</f>
        <v>0</v>
      </c>
      <c r="U73" s="346">
        <f>'Пр 1 (произв)'!Y74</f>
        <v>0</v>
      </c>
      <c r="V73" s="475">
        <f>'Пр 1 (произв)'!Z74</f>
        <v>0</v>
      </c>
      <c r="W73" s="346">
        <f>'Пр 1 (произв)'!AA74</f>
        <v>0</v>
      </c>
      <c r="X73" s="346">
        <f>'Пр 1 (произв)'!AB74</f>
        <v>0</v>
      </c>
      <c r="Y73" s="346">
        <f>'Пр 1 (произв)'!AC74</f>
        <v>0</v>
      </c>
      <c r="Z73" s="346">
        <f>'Пр 1 (произв)'!AD74</f>
        <v>0</v>
      </c>
      <c r="AA73" s="346">
        <f>'Пр 1 (произв)'!AE74</f>
        <v>0</v>
      </c>
      <c r="AB73" s="346">
        <f>'Пр 1 (произв)'!AF74</f>
        <v>0</v>
      </c>
      <c r="AC73" s="346">
        <f>'Пр 1 (произв)'!AG74</f>
        <v>0</v>
      </c>
      <c r="AD73" s="346">
        <f>'Пр 1 (произв)'!AH74</f>
        <v>0</v>
      </c>
      <c r="AE73" s="346">
        <f>'Пр 1 (произв)'!AI74</f>
        <v>0</v>
      </c>
      <c r="AF73" s="346">
        <f>'Пр 1 (произв)'!AJ74</f>
        <v>0</v>
      </c>
      <c r="AG73" s="346">
        <f>'Пр 1 (произв)'!AK74</f>
        <v>0</v>
      </c>
      <c r="AH73" s="346">
        <f>'Пр 1 (произв)'!AL74</f>
        <v>0</v>
      </c>
      <c r="AI73" s="346">
        <f>'Пр 1 (произв)'!AM74</f>
        <v>0</v>
      </c>
      <c r="AJ73" s="475">
        <f>'Пр 1 (произв)'!AN74</f>
        <v>0</v>
      </c>
      <c r="AK73" s="346">
        <f>'Пр 1 (произв)'!AO74</f>
        <v>0</v>
      </c>
      <c r="AL73" s="346">
        <f>'Пр 1 (произв)'!AP74</f>
        <v>0</v>
      </c>
      <c r="AM73" s="346">
        <f>'Пр 1 (произв)'!AQ74</f>
        <v>0</v>
      </c>
      <c r="AN73" s="346">
        <f>'Пр 1 (произв)'!AR74</f>
        <v>0</v>
      </c>
      <c r="AO73" s="346">
        <f>'Пр 1 (произв)'!AS74</f>
        <v>0</v>
      </c>
      <c r="AP73" s="346">
        <f>'Пр 1 (произв)'!AT74</f>
        <v>0</v>
      </c>
      <c r="AQ73" s="475">
        <f>'Пр 1 (произв)'!AU74</f>
        <v>0</v>
      </c>
      <c r="AR73" s="346">
        <f>'Пр 1 (произв)'!AV74</f>
        <v>0</v>
      </c>
      <c r="AS73" s="346">
        <f>'Пр 1 (произв)'!AW74</f>
        <v>0</v>
      </c>
      <c r="AT73" s="346">
        <f>'Пр 1 (произв)'!AX74</f>
        <v>0</v>
      </c>
      <c r="AU73" s="346">
        <f>'Пр 1 (произв)'!AY74</f>
        <v>0</v>
      </c>
      <c r="AV73" s="346">
        <f>'Пр 1 (произв)'!AZ74</f>
        <v>0</v>
      </c>
      <c r="AW73" s="346">
        <f>'Пр 1 (произв)'!BA74</f>
        <v>0</v>
      </c>
      <c r="AX73" s="475">
        <f>'Пр 1 (произв)'!BB74</f>
        <v>0</v>
      </c>
      <c r="AY73" s="346">
        <f>'Пр 1 (произв)'!BC74</f>
        <v>0</v>
      </c>
      <c r="AZ73" s="346">
        <f>'Пр 1 (произв)'!BD74</f>
        <v>0</v>
      </c>
      <c r="BA73" s="346">
        <f>'Пр 1 (произв)'!BE74</f>
        <v>0</v>
      </c>
      <c r="BB73" s="346">
        <f>'Пр 1 (произв)'!BF74</f>
        <v>0</v>
      </c>
      <c r="BC73" s="346">
        <f>'Пр 1 (произв)'!BG74</f>
        <v>0</v>
      </c>
      <c r="BD73" s="346">
        <f>'Пр 1 (произв)'!BH74</f>
        <v>0</v>
      </c>
      <c r="BE73" s="346">
        <f>'Пр 1 (произв)'!BI74</f>
        <v>0</v>
      </c>
      <c r="BF73" s="346">
        <f>'Пр 1 (произв)'!BJ74</f>
        <v>0</v>
      </c>
      <c r="BG73" s="346">
        <f>'Пр 1 (произв)'!BK74</f>
        <v>0</v>
      </c>
      <c r="BH73" s="346">
        <f>'Пр 1 (произв)'!BL74</f>
        <v>0</v>
      </c>
      <c r="BI73" s="346">
        <f>'Пр 1 (произв)'!BM74</f>
        <v>0</v>
      </c>
      <c r="BJ73" s="346">
        <f>'Пр 1 (произв)'!BN74</f>
        <v>0</v>
      </c>
      <c r="BK73" s="346">
        <f>'Пр 1 (произв)'!BO74</f>
        <v>0</v>
      </c>
      <c r="BL73" s="475">
        <f>'Пр 1 (произв)'!BP74</f>
        <v>0</v>
      </c>
      <c r="BM73" s="346">
        <f>'Пр 1 (произв)'!BQ74</f>
        <v>0</v>
      </c>
      <c r="BN73" s="346">
        <f>'Пр 1 (произв)'!BR74</f>
        <v>0</v>
      </c>
      <c r="BO73" s="346">
        <f>'Пр 1 (произв)'!BS74</f>
        <v>0</v>
      </c>
      <c r="BP73" s="346">
        <f>'Пр 1 (произв)'!BT74</f>
        <v>0</v>
      </c>
      <c r="BQ73" s="346">
        <f>'Пр 1 (произв)'!BU74</f>
        <v>0</v>
      </c>
      <c r="BR73" s="346">
        <f>'Пр 1 (произв)'!BV74</f>
        <v>0</v>
      </c>
      <c r="BS73" s="346">
        <f>'Пр 1 (произв)'!BW74</f>
        <v>0</v>
      </c>
      <c r="BT73" s="346">
        <f>'Пр 1 (произв)'!BX74</f>
        <v>0</v>
      </c>
      <c r="BU73" s="346">
        <f>'Пр 1 (произв)'!BY74</f>
        <v>0</v>
      </c>
      <c r="BV73" s="346">
        <f>'Пр 1 (произв)'!BZ74</f>
        <v>0</v>
      </c>
      <c r="BW73" s="346">
        <f>'Пр 1 (произв)'!CA74</f>
        <v>0</v>
      </c>
      <c r="BX73" s="338"/>
    </row>
    <row r="74" spans="1:76" hidden="1" outlineLevel="1" x14ac:dyDescent="0.2">
      <c r="A74" s="335" t="str">
        <f>'Пр 1 (произв)'!A75</f>
        <v>1.2.2</v>
      </c>
      <c r="B74" s="118" t="str">
        <f>'Пр 1 (произв)'!B75</f>
        <v>Наименование инвестиционного проекта</v>
      </c>
      <c r="C74" s="335">
        <f>'Пр 1 (произв)'!C75</f>
        <v>0</v>
      </c>
      <c r="D74" s="339">
        <f>'Пр 1 (произв)'!H75</f>
        <v>0</v>
      </c>
      <c r="E74" s="338"/>
      <c r="F74" s="338"/>
      <c r="G74" s="340"/>
      <c r="H74" s="469"/>
      <c r="I74" s="338"/>
      <c r="J74" s="338"/>
      <c r="K74" s="338"/>
      <c r="L74" s="338"/>
      <c r="M74" s="338"/>
      <c r="N74" s="340"/>
      <c r="O74" s="338"/>
      <c r="P74" s="338"/>
      <c r="Q74" s="338"/>
      <c r="R74" s="338"/>
      <c r="S74" s="338"/>
      <c r="T74" s="338"/>
      <c r="U74" s="340"/>
      <c r="V74" s="469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469"/>
      <c r="AK74" s="338"/>
      <c r="AL74" s="338"/>
      <c r="AM74" s="338"/>
      <c r="AN74" s="338"/>
      <c r="AO74" s="338"/>
      <c r="AP74" s="338"/>
      <c r="AQ74" s="469"/>
      <c r="AR74" s="338"/>
      <c r="AS74" s="338"/>
      <c r="AT74" s="338"/>
      <c r="AU74" s="338"/>
      <c r="AV74" s="338"/>
      <c r="AW74" s="338"/>
      <c r="AX74" s="469"/>
      <c r="AY74" s="338"/>
      <c r="AZ74" s="338"/>
      <c r="BA74" s="338"/>
      <c r="BB74" s="338"/>
      <c r="BC74" s="338"/>
      <c r="BD74" s="338"/>
      <c r="BE74" s="338"/>
      <c r="BF74" s="338"/>
      <c r="BG74" s="338"/>
      <c r="BH74" s="338"/>
      <c r="BI74" s="338"/>
      <c r="BJ74" s="338"/>
      <c r="BK74" s="338"/>
      <c r="BL74" s="469"/>
      <c r="BM74" s="338"/>
      <c r="BN74" s="338"/>
      <c r="BO74" s="338"/>
      <c r="BP74" s="338"/>
      <c r="BQ74" s="338"/>
      <c r="BR74" s="338"/>
      <c r="BS74" s="338"/>
      <c r="BT74" s="338"/>
      <c r="BU74" s="338"/>
      <c r="BV74" s="338"/>
      <c r="BW74" s="338"/>
      <c r="BX74" s="338"/>
    </row>
    <row r="75" spans="1:76" hidden="1" outlineLevel="1" x14ac:dyDescent="0.2">
      <c r="A75" s="335" t="str">
        <f>'Пр 1 (произв)'!A76</f>
        <v>1.2.2</v>
      </c>
      <c r="B75" s="118" t="str">
        <f>'Пр 1 (произв)'!B76</f>
        <v>Наименование инвестиционного проекта</v>
      </c>
      <c r="C75" s="335">
        <f>'Пр 1 (произв)'!C76</f>
        <v>0</v>
      </c>
      <c r="D75" s="339">
        <f>'Пр 1 (произв)'!H76</f>
        <v>0</v>
      </c>
      <c r="E75" s="338"/>
      <c r="F75" s="338"/>
      <c r="G75" s="340"/>
      <c r="H75" s="469"/>
      <c r="I75" s="338"/>
      <c r="J75" s="338"/>
      <c r="K75" s="338"/>
      <c r="L75" s="338"/>
      <c r="M75" s="338"/>
      <c r="N75" s="340"/>
      <c r="O75" s="338"/>
      <c r="P75" s="338"/>
      <c r="Q75" s="338"/>
      <c r="R75" s="338"/>
      <c r="S75" s="338"/>
      <c r="T75" s="338"/>
      <c r="U75" s="340"/>
      <c r="V75" s="469"/>
      <c r="W75" s="338"/>
      <c r="X75" s="338"/>
      <c r="Y75" s="338"/>
      <c r="Z75" s="338"/>
      <c r="AA75" s="338"/>
      <c r="AB75" s="338"/>
      <c r="AC75" s="338"/>
      <c r="AD75" s="338"/>
      <c r="AE75" s="338"/>
      <c r="AF75" s="338"/>
      <c r="AG75" s="338"/>
      <c r="AH75" s="338"/>
      <c r="AI75" s="338"/>
      <c r="AJ75" s="469"/>
      <c r="AK75" s="338"/>
      <c r="AL75" s="338"/>
      <c r="AM75" s="338"/>
      <c r="AN75" s="338"/>
      <c r="AO75" s="338"/>
      <c r="AP75" s="338"/>
      <c r="AQ75" s="469"/>
      <c r="AR75" s="338"/>
      <c r="AS75" s="338"/>
      <c r="AT75" s="338"/>
      <c r="AU75" s="338"/>
      <c r="AV75" s="338"/>
      <c r="AW75" s="338"/>
      <c r="AX75" s="469"/>
      <c r="AY75" s="338"/>
      <c r="AZ75" s="338"/>
      <c r="BA75" s="338"/>
      <c r="BB75" s="338"/>
      <c r="BC75" s="338"/>
      <c r="BD75" s="338"/>
      <c r="BE75" s="338"/>
      <c r="BF75" s="338"/>
      <c r="BG75" s="338"/>
      <c r="BH75" s="338"/>
      <c r="BI75" s="338"/>
      <c r="BJ75" s="338"/>
      <c r="BK75" s="338"/>
      <c r="BL75" s="469"/>
      <c r="BM75" s="338"/>
      <c r="BN75" s="338"/>
      <c r="BO75" s="338"/>
      <c r="BP75" s="338"/>
      <c r="BQ75" s="338"/>
      <c r="BR75" s="338"/>
      <c r="BS75" s="338"/>
      <c r="BT75" s="338"/>
      <c r="BU75" s="338"/>
      <c r="BV75" s="338"/>
      <c r="BW75" s="338"/>
      <c r="BX75" s="338"/>
    </row>
    <row r="76" spans="1:76" hidden="1" outlineLevel="1" x14ac:dyDescent="0.2">
      <c r="A76" s="335" t="str">
        <f>'Пр 1 (произв)'!A77</f>
        <v>...</v>
      </c>
      <c r="B76" s="118" t="str">
        <f>'Пр 1 (произв)'!B77</f>
        <v>...</v>
      </c>
      <c r="C76" s="335">
        <f>'Пр 1 (произв)'!C77</f>
        <v>0</v>
      </c>
      <c r="D76" s="339">
        <f>'Пр 1 (произв)'!H77</f>
        <v>0</v>
      </c>
      <c r="E76" s="338"/>
      <c r="F76" s="338"/>
      <c r="G76" s="340"/>
      <c r="H76" s="469"/>
      <c r="I76" s="338"/>
      <c r="J76" s="338"/>
      <c r="K76" s="338"/>
      <c r="L76" s="338"/>
      <c r="M76" s="338"/>
      <c r="N76" s="340"/>
      <c r="O76" s="338"/>
      <c r="P76" s="338"/>
      <c r="Q76" s="338"/>
      <c r="R76" s="338"/>
      <c r="S76" s="338"/>
      <c r="T76" s="338"/>
      <c r="U76" s="340"/>
      <c r="V76" s="469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469"/>
      <c r="AK76" s="338"/>
      <c r="AL76" s="338"/>
      <c r="AM76" s="338"/>
      <c r="AN76" s="338"/>
      <c r="AO76" s="338"/>
      <c r="AP76" s="338"/>
      <c r="AQ76" s="469"/>
      <c r="AR76" s="338"/>
      <c r="AS76" s="338"/>
      <c r="AT76" s="338"/>
      <c r="AU76" s="338"/>
      <c r="AV76" s="338"/>
      <c r="AW76" s="338"/>
      <c r="AX76" s="469"/>
      <c r="AY76" s="338"/>
      <c r="AZ76" s="338"/>
      <c r="BA76" s="338"/>
      <c r="BB76" s="338"/>
      <c r="BC76" s="338"/>
      <c r="BD76" s="338"/>
      <c r="BE76" s="338"/>
      <c r="BF76" s="338"/>
      <c r="BG76" s="338"/>
      <c r="BH76" s="338"/>
      <c r="BI76" s="338"/>
      <c r="BJ76" s="338"/>
      <c r="BK76" s="338"/>
      <c r="BL76" s="469"/>
      <c r="BM76" s="338"/>
      <c r="BN76" s="338"/>
      <c r="BO76" s="338"/>
      <c r="BP76" s="338"/>
      <c r="BQ76" s="338"/>
      <c r="BR76" s="338"/>
      <c r="BS76" s="338"/>
      <c r="BT76" s="338"/>
      <c r="BU76" s="338"/>
      <c r="BV76" s="338"/>
      <c r="BW76" s="338"/>
      <c r="BX76" s="338"/>
    </row>
    <row r="77" spans="1:76" collapsed="1" x14ac:dyDescent="0.2">
      <c r="A77" s="345" t="str">
        <f>'Пр 1 (произв)'!A78</f>
        <v>1.2.3</v>
      </c>
      <c r="B77" s="134" t="str">
        <f>'Пр 1 (произв)'!B78</f>
        <v>Реконструкция тепловых сетей, всего, в том числе:</v>
      </c>
      <c r="C77" s="345">
        <f>'Пр 1 (произв)'!C78</f>
        <v>0</v>
      </c>
      <c r="D77" s="346">
        <f>'Пр 1 (произв)'!H78</f>
        <v>0</v>
      </c>
      <c r="E77" s="346">
        <f>'Пр 1 (произв)'!K78</f>
        <v>0</v>
      </c>
      <c r="F77" s="346">
        <f>'Пр 1 (произв)'!J78</f>
        <v>0</v>
      </c>
      <c r="G77" s="346">
        <f>'Пр 1 (произв)'!K78</f>
        <v>0</v>
      </c>
      <c r="H77" s="475">
        <f>'Пр 1 (произв)'!L78</f>
        <v>0</v>
      </c>
      <c r="I77" s="346">
        <f>'Пр 1 (произв)'!M78</f>
        <v>0</v>
      </c>
      <c r="J77" s="346">
        <f>'Пр 1 (произв)'!N78</f>
        <v>0</v>
      </c>
      <c r="K77" s="346">
        <f>'Пр 1 (произв)'!O78</f>
        <v>0</v>
      </c>
      <c r="L77" s="346">
        <f>'Пр 1 (произв)'!P78</f>
        <v>0</v>
      </c>
      <c r="M77" s="346">
        <f>'Пр 1 (произв)'!Q78</f>
        <v>0</v>
      </c>
      <c r="N77" s="346">
        <f>'Пр 1 (произв)'!R78</f>
        <v>0</v>
      </c>
      <c r="O77" s="346">
        <f>'Пр 1 (произв)'!S78</f>
        <v>0</v>
      </c>
      <c r="P77" s="346">
        <f>'Пр 1 (произв)'!T78</f>
        <v>0</v>
      </c>
      <c r="Q77" s="346">
        <f>'Пр 1 (произв)'!U78</f>
        <v>0</v>
      </c>
      <c r="R77" s="346">
        <f>'Пр 1 (произв)'!V78</f>
        <v>0</v>
      </c>
      <c r="S77" s="346">
        <f>'Пр 1 (произв)'!W78</f>
        <v>0</v>
      </c>
      <c r="T77" s="346">
        <f>'Пр 1 (произв)'!X78</f>
        <v>0</v>
      </c>
      <c r="U77" s="346">
        <f>'Пр 1 (произв)'!Y78</f>
        <v>0</v>
      </c>
      <c r="V77" s="475">
        <f>'Пр 1 (произв)'!Z78</f>
        <v>0</v>
      </c>
      <c r="W77" s="346">
        <f>'Пр 1 (произв)'!AA78</f>
        <v>0</v>
      </c>
      <c r="X77" s="346">
        <f>'Пр 1 (произв)'!AB78</f>
        <v>0</v>
      </c>
      <c r="Y77" s="346">
        <f>'Пр 1 (произв)'!AC78</f>
        <v>0</v>
      </c>
      <c r="Z77" s="346">
        <f>'Пр 1 (произв)'!AD78</f>
        <v>0</v>
      </c>
      <c r="AA77" s="346">
        <f>'Пр 1 (произв)'!AE78</f>
        <v>0</v>
      </c>
      <c r="AB77" s="346">
        <f>'Пр 1 (произв)'!AF78</f>
        <v>0</v>
      </c>
      <c r="AC77" s="346">
        <f>'Пр 1 (произв)'!AG78</f>
        <v>0</v>
      </c>
      <c r="AD77" s="346">
        <f>'Пр 1 (произв)'!AH78</f>
        <v>0</v>
      </c>
      <c r="AE77" s="346">
        <f>'Пр 1 (произв)'!AI78</f>
        <v>0</v>
      </c>
      <c r="AF77" s="346">
        <f>'Пр 1 (произв)'!AJ78</f>
        <v>0</v>
      </c>
      <c r="AG77" s="346">
        <f>'Пр 1 (произв)'!AK78</f>
        <v>0</v>
      </c>
      <c r="AH77" s="346">
        <f>'Пр 1 (произв)'!AL78</f>
        <v>0</v>
      </c>
      <c r="AI77" s="346">
        <f>'Пр 1 (произв)'!AM78</f>
        <v>0</v>
      </c>
      <c r="AJ77" s="475">
        <f>'Пр 1 (произв)'!AN78</f>
        <v>0</v>
      </c>
      <c r="AK77" s="346">
        <f>'Пр 1 (произв)'!AO78</f>
        <v>0</v>
      </c>
      <c r="AL77" s="346">
        <f>'Пр 1 (произв)'!AP78</f>
        <v>0</v>
      </c>
      <c r="AM77" s="346">
        <f>'Пр 1 (произв)'!AQ78</f>
        <v>0</v>
      </c>
      <c r="AN77" s="346">
        <f>'Пр 1 (произв)'!AR78</f>
        <v>0</v>
      </c>
      <c r="AO77" s="346">
        <f>'Пр 1 (произв)'!AS78</f>
        <v>0</v>
      </c>
      <c r="AP77" s="346">
        <f>'Пр 1 (произв)'!AT78</f>
        <v>0</v>
      </c>
      <c r="AQ77" s="475">
        <f>'Пр 1 (произв)'!AU78</f>
        <v>0</v>
      </c>
      <c r="AR77" s="346">
        <f>'Пр 1 (произв)'!AV78</f>
        <v>0</v>
      </c>
      <c r="AS77" s="346">
        <f>'Пр 1 (произв)'!AW78</f>
        <v>0</v>
      </c>
      <c r="AT77" s="346">
        <f>'Пр 1 (произв)'!AX78</f>
        <v>0</v>
      </c>
      <c r="AU77" s="346">
        <f>'Пр 1 (произв)'!AY78</f>
        <v>0</v>
      </c>
      <c r="AV77" s="346">
        <f>'Пр 1 (произв)'!AZ78</f>
        <v>0</v>
      </c>
      <c r="AW77" s="346">
        <f>'Пр 1 (произв)'!BA78</f>
        <v>0</v>
      </c>
      <c r="AX77" s="475">
        <f>'Пр 1 (произв)'!BB78</f>
        <v>0</v>
      </c>
      <c r="AY77" s="346">
        <f>'Пр 1 (произв)'!BC78</f>
        <v>0</v>
      </c>
      <c r="AZ77" s="346">
        <f>'Пр 1 (произв)'!BD78</f>
        <v>0</v>
      </c>
      <c r="BA77" s="346">
        <f>'Пр 1 (произв)'!BE78</f>
        <v>0</v>
      </c>
      <c r="BB77" s="346">
        <f>'Пр 1 (произв)'!BF78</f>
        <v>0</v>
      </c>
      <c r="BC77" s="346">
        <f>'Пр 1 (произв)'!BG78</f>
        <v>0</v>
      </c>
      <c r="BD77" s="346">
        <f>'Пр 1 (произв)'!BH78</f>
        <v>0</v>
      </c>
      <c r="BE77" s="346">
        <f>'Пр 1 (произв)'!BI78</f>
        <v>0</v>
      </c>
      <c r="BF77" s="346">
        <f>'Пр 1 (произв)'!BJ78</f>
        <v>0</v>
      </c>
      <c r="BG77" s="346">
        <f>'Пр 1 (произв)'!BK78</f>
        <v>0</v>
      </c>
      <c r="BH77" s="346">
        <f>'Пр 1 (произв)'!BL78</f>
        <v>0</v>
      </c>
      <c r="BI77" s="346">
        <f>'Пр 1 (произв)'!BM78</f>
        <v>0</v>
      </c>
      <c r="BJ77" s="346">
        <f>'Пр 1 (произв)'!BN78</f>
        <v>0</v>
      </c>
      <c r="BK77" s="346">
        <f>'Пр 1 (произв)'!BO78</f>
        <v>0</v>
      </c>
      <c r="BL77" s="475">
        <f>'Пр 1 (произв)'!BP78</f>
        <v>0</v>
      </c>
      <c r="BM77" s="346">
        <f>'Пр 1 (произв)'!BQ78</f>
        <v>0</v>
      </c>
      <c r="BN77" s="346">
        <f>'Пр 1 (произв)'!BR78</f>
        <v>0</v>
      </c>
      <c r="BO77" s="346">
        <f>'Пр 1 (произв)'!BS78</f>
        <v>0</v>
      </c>
      <c r="BP77" s="346">
        <f>'Пр 1 (произв)'!BT78</f>
        <v>0</v>
      </c>
      <c r="BQ77" s="346">
        <f>'Пр 1 (произв)'!BU78</f>
        <v>0</v>
      </c>
      <c r="BR77" s="346">
        <f>'Пр 1 (произв)'!BV78</f>
        <v>0</v>
      </c>
      <c r="BS77" s="346">
        <f>'Пр 1 (произв)'!BW78</f>
        <v>0</v>
      </c>
      <c r="BT77" s="346">
        <f>'Пр 1 (произв)'!BX78</f>
        <v>0</v>
      </c>
      <c r="BU77" s="346">
        <f>'Пр 1 (произв)'!BY78</f>
        <v>0</v>
      </c>
      <c r="BV77" s="346">
        <f>'Пр 1 (произв)'!BZ78</f>
        <v>0</v>
      </c>
      <c r="BW77" s="346">
        <f>'Пр 1 (произв)'!CA78</f>
        <v>0</v>
      </c>
      <c r="BX77" s="338"/>
    </row>
    <row r="78" spans="1:76" hidden="1" outlineLevel="1" x14ac:dyDescent="0.2">
      <c r="A78" s="335" t="str">
        <f>'Пр 1 (произв)'!A79</f>
        <v>1.2.3</v>
      </c>
      <c r="B78" s="118" t="str">
        <f>'Пр 1 (произв)'!B79</f>
        <v>Наименование инвестиционного проекта</v>
      </c>
      <c r="C78" s="335">
        <f>'Пр 1 (произв)'!C79</f>
        <v>0</v>
      </c>
      <c r="D78" s="339">
        <f>'Пр 1 (произв)'!H79</f>
        <v>0</v>
      </c>
      <c r="E78" s="338"/>
      <c r="F78" s="338"/>
      <c r="G78" s="340"/>
      <c r="H78" s="469"/>
      <c r="I78" s="338"/>
      <c r="J78" s="338"/>
      <c r="K78" s="338"/>
      <c r="L78" s="338"/>
      <c r="M78" s="338"/>
      <c r="N78" s="340"/>
      <c r="O78" s="338"/>
      <c r="P78" s="338"/>
      <c r="Q78" s="338"/>
      <c r="R78" s="338"/>
      <c r="S78" s="338"/>
      <c r="T78" s="338"/>
      <c r="U78" s="340"/>
      <c r="V78" s="469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I78" s="338"/>
      <c r="AJ78" s="469"/>
      <c r="AK78" s="338"/>
      <c r="AL78" s="338"/>
      <c r="AM78" s="338"/>
      <c r="AN78" s="338"/>
      <c r="AO78" s="338"/>
      <c r="AP78" s="338"/>
      <c r="AQ78" s="469"/>
      <c r="AR78" s="338"/>
      <c r="AS78" s="338"/>
      <c r="AT78" s="338"/>
      <c r="AU78" s="338"/>
      <c r="AV78" s="338"/>
      <c r="AW78" s="338"/>
      <c r="AX78" s="469"/>
      <c r="AY78" s="338"/>
      <c r="AZ78" s="338"/>
      <c r="BA78" s="338"/>
      <c r="BB78" s="338"/>
      <c r="BC78" s="338"/>
      <c r="BD78" s="338"/>
      <c r="BE78" s="338"/>
      <c r="BF78" s="338"/>
      <c r="BG78" s="338"/>
      <c r="BH78" s="338"/>
      <c r="BI78" s="338"/>
      <c r="BJ78" s="338"/>
      <c r="BK78" s="338"/>
      <c r="BL78" s="469"/>
      <c r="BM78" s="338"/>
      <c r="BN78" s="338"/>
      <c r="BO78" s="338"/>
      <c r="BP78" s="338"/>
      <c r="BQ78" s="338"/>
      <c r="BR78" s="338"/>
      <c r="BS78" s="338"/>
      <c r="BT78" s="338"/>
      <c r="BU78" s="338"/>
      <c r="BV78" s="338"/>
      <c r="BW78" s="338"/>
      <c r="BX78" s="338"/>
    </row>
    <row r="79" spans="1:76" hidden="1" outlineLevel="1" x14ac:dyDescent="0.2">
      <c r="A79" s="335" t="str">
        <f>'Пр 1 (произв)'!A80</f>
        <v>1.2.3</v>
      </c>
      <c r="B79" s="118" t="str">
        <f>'Пр 1 (произв)'!B80</f>
        <v>Наименование инвестиционного проекта</v>
      </c>
      <c r="C79" s="335">
        <f>'Пр 1 (произв)'!C80</f>
        <v>0</v>
      </c>
      <c r="D79" s="339">
        <f>'Пр 1 (произв)'!H80</f>
        <v>0</v>
      </c>
      <c r="E79" s="338"/>
      <c r="F79" s="338"/>
      <c r="G79" s="340"/>
      <c r="H79" s="469"/>
      <c r="I79" s="338"/>
      <c r="J79" s="338"/>
      <c r="K79" s="338"/>
      <c r="L79" s="338"/>
      <c r="M79" s="338"/>
      <c r="N79" s="340"/>
      <c r="O79" s="338"/>
      <c r="P79" s="338"/>
      <c r="Q79" s="338"/>
      <c r="R79" s="338"/>
      <c r="S79" s="338"/>
      <c r="T79" s="338"/>
      <c r="U79" s="340"/>
      <c r="V79" s="469"/>
      <c r="W79" s="338"/>
      <c r="X79" s="338"/>
      <c r="Y79" s="338"/>
      <c r="Z79" s="338"/>
      <c r="AA79" s="338"/>
      <c r="AB79" s="338"/>
      <c r="AC79" s="338"/>
      <c r="AD79" s="338"/>
      <c r="AE79" s="338"/>
      <c r="AF79" s="338"/>
      <c r="AG79" s="338"/>
      <c r="AH79" s="338"/>
      <c r="AI79" s="338"/>
      <c r="AJ79" s="469"/>
      <c r="AK79" s="338"/>
      <c r="AL79" s="338"/>
      <c r="AM79" s="338"/>
      <c r="AN79" s="338"/>
      <c r="AO79" s="338"/>
      <c r="AP79" s="338"/>
      <c r="AQ79" s="469"/>
      <c r="AR79" s="338"/>
      <c r="AS79" s="338"/>
      <c r="AT79" s="338"/>
      <c r="AU79" s="338"/>
      <c r="AV79" s="338"/>
      <c r="AW79" s="338"/>
      <c r="AX79" s="469"/>
      <c r="AY79" s="338"/>
      <c r="AZ79" s="338"/>
      <c r="BA79" s="338"/>
      <c r="BB79" s="338"/>
      <c r="BC79" s="338"/>
      <c r="BD79" s="338"/>
      <c r="BE79" s="338"/>
      <c r="BF79" s="338"/>
      <c r="BG79" s="338"/>
      <c r="BH79" s="338"/>
      <c r="BI79" s="338"/>
      <c r="BJ79" s="338"/>
      <c r="BK79" s="338"/>
      <c r="BL79" s="469"/>
      <c r="BM79" s="338"/>
      <c r="BN79" s="338"/>
      <c r="BO79" s="338"/>
      <c r="BP79" s="338"/>
      <c r="BQ79" s="338"/>
      <c r="BR79" s="338"/>
      <c r="BS79" s="338"/>
      <c r="BT79" s="338"/>
      <c r="BU79" s="338"/>
      <c r="BV79" s="338"/>
      <c r="BW79" s="338"/>
      <c r="BX79" s="338"/>
    </row>
    <row r="80" spans="1:76" hidden="1" outlineLevel="1" x14ac:dyDescent="0.2">
      <c r="A80" s="335" t="str">
        <f>'Пр 1 (произв)'!A81</f>
        <v>...</v>
      </c>
      <c r="B80" s="118" t="str">
        <f>'Пр 1 (произв)'!B81</f>
        <v>...</v>
      </c>
      <c r="C80" s="335">
        <f>'Пр 1 (произв)'!C81</f>
        <v>0</v>
      </c>
      <c r="D80" s="339">
        <f>'Пр 1 (произв)'!H81</f>
        <v>0</v>
      </c>
      <c r="E80" s="338"/>
      <c r="F80" s="338"/>
      <c r="G80" s="340"/>
      <c r="H80" s="469"/>
      <c r="I80" s="338"/>
      <c r="J80" s="338"/>
      <c r="K80" s="338"/>
      <c r="L80" s="338"/>
      <c r="M80" s="338"/>
      <c r="N80" s="340"/>
      <c r="O80" s="338"/>
      <c r="P80" s="338"/>
      <c r="Q80" s="338"/>
      <c r="R80" s="338"/>
      <c r="S80" s="338"/>
      <c r="T80" s="338"/>
      <c r="U80" s="340"/>
      <c r="V80" s="469"/>
      <c r="W80" s="338"/>
      <c r="X80" s="338"/>
      <c r="Y80" s="338"/>
      <c r="Z80" s="338"/>
      <c r="AA80" s="338"/>
      <c r="AB80" s="338"/>
      <c r="AC80" s="338"/>
      <c r="AD80" s="338"/>
      <c r="AE80" s="338"/>
      <c r="AF80" s="338"/>
      <c r="AG80" s="338"/>
      <c r="AH80" s="338"/>
      <c r="AI80" s="338"/>
      <c r="AJ80" s="469"/>
      <c r="AK80" s="338"/>
      <c r="AL80" s="338"/>
      <c r="AM80" s="338"/>
      <c r="AN80" s="338"/>
      <c r="AO80" s="338"/>
      <c r="AP80" s="338"/>
      <c r="AQ80" s="469"/>
      <c r="AR80" s="338"/>
      <c r="AS80" s="338"/>
      <c r="AT80" s="338"/>
      <c r="AU80" s="338"/>
      <c r="AV80" s="338"/>
      <c r="AW80" s="338"/>
      <c r="AX80" s="469"/>
      <c r="AY80" s="338"/>
      <c r="AZ80" s="338"/>
      <c r="BA80" s="338"/>
      <c r="BB80" s="338"/>
      <c r="BC80" s="338"/>
      <c r="BD80" s="338"/>
      <c r="BE80" s="338"/>
      <c r="BF80" s="338"/>
      <c r="BG80" s="338"/>
      <c r="BH80" s="338"/>
      <c r="BI80" s="338"/>
      <c r="BJ80" s="338"/>
      <c r="BK80" s="338"/>
      <c r="BL80" s="469"/>
      <c r="BM80" s="338"/>
      <c r="BN80" s="338"/>
      <c r="BO80" s="338"/>
      <c r="BP80" s="338"/>
      <c r="BQ80" s="338"/>
      <c r="BR80" s="338"/>
      <c r="BS80" s="338"/>
      <c r="BT80" s="338"/>
      <c r="BU80" s="338"/>
      <c r="BV80" s="338"/>
      <c r="BW80" s="338"/>
      <c r="BX80" s="338"/>
    </row>
    <row r="81" spans="1:76" ht="18" collapsed="1" x14ac:dyDescent="0.2">
      <c r="A81" s="335" t="str">
        <f>'Пр 1 (произв)'!A82</f>
        <v>1.2.4</v>
      </c>
      <c r="B81" s="134" t="str">
        <f>'Пр 1 (произв)'!B82</f>
        <v>Реконструкция прочих объектов основных средств, всего, в том числе:</v>
      </c>
      <c r="C81" s="345">
        <f>'Пр 1 (произв)'!C82</f>
        <v>0</v>
      </c>
      <c r="D81" s="346">
        <f>'Пр 1 (произв)'!H82</f>
        <v>0</v>
      </c>
      <c r="E81" s="346">
        <f>'Пр 1 (произв)'!K82</f>
        <v>0</v>
      </c>
      <c r="F81" s="346">
        <f>'Пр 1 (произв)'!J82</f>
        <v>0</v>
      </c>
      <c r="G81" s="346">
        <f>'Пр 1 (произв)'!K82</f>
        <v>0</v>
      </c>
      <c r="H81" s="475">
        <f>'Пр 1 (произв)'!L82</f>
        <v>0</v>
      </c>
      <c r="I81" s="346">
        <f>'Пр 1 (произв)'!M82</f>
        <v>0</v>
      </c>
      <c r="J81" s="346">
        <f>'Пр 1 (произв)'!N82</f>
        <v>0</v>
      </c>
      <c r="K81" s="346">
        <f>'Пр 1 (произв)'!O82</f>
        <v>0</v>
      </c>
      <c r="L81" s="346">
        <f>'Пр 1 (произв)'!P82</f>
        <v>0</v>
      </c>
      <c r="M81" s="346">
        <f>'Пр 1 (произв)'!Q82</f>
        <v>0</v>
      </c>
      <c r="N81" s="346">
        <f>'Пр 1 (произв)'!R82</f>
        <v>0</v>
      </c>
      <c r="O81" s="346">
        <f>'Пр 1 (произв)'!S82</f>
        <v>0</v>
      </c>
      <c r="P81" s="346">
        <f>'Пр 1 (произв)'!T82</f>
        <v>0</v>
      </c>
      <c r="Q81" s="346">
        <f>'Пр 1 (произв)'!U82</f>
        <v>0</v>
      </c>
      <c r="R81" s="346">
        <f>'Пр 1 (произв)'!V82</f>
        <v>0</v>
      </c>
      <c r="S81" s="346">
        <f>'Пр 1 (произв)'!W82</f>
        <v>0</v>
      </c>
      <c r="T81" s="346">
        <f>'Пр 1 (произв)'!X82</f>
        <v>0</v>
      </c>
      <c r="U81" s="346">
        <f>'Пр 1 (произв)'!Y82</f>
        <v>0</v>
      </c>
      <c r="V81" s="475">
        <f>'Пр 1 (произв)'!Z82</f>
        <v>0</v>
      </c>
      <c r="W81" s="346">
        <f>'Пр 1 (произв)'!AA82</f>
        <v>0</v>
      </c>
      <c r="X81" s="346">
        <f>'Пр 1 (произв)'!AB82</f>
        <v>0</v>
      </c>
      <c r="Y81" s="346">
        <f>'Пр 1 (произв)'!AC82</f>
        <v>0</v>
      </c>
      <c r="Z81" s="346">
        <f>'Пр 1 (произв)'!AD82</f>
        <v>0</v>
      </c>
      <c r="AA81" s="346">
        <f>'Пр 1 (произв)'!AE82</f>
        <v>0</v>
      </c>
      <c r="AB81" s="346">
        <f>'Пр 1 (произв)'!AF82</f>
        <v>0</v>
      </c>
      <c r="AC81" s="346">
        <f>'Пр 1 (произв)'!AG82</f>
        <v>0</v>
      </c>
      <c r="AD81" s="346">
        <f>'Пр 1 (произв)'!AH82</f>
        <v>0</v>
      </c>
      <c r="AE81" s="346">
        <f>'Пр 1 (произв)'!AI82</f>
        <v>0</v>
      </c>
      <c r="AF81" s="346">
        <f>'Пр 1 (произв)'!AJ82</f>
        <v>0</v>
      </c>
      <c r="AG81" s="346">
        <f>'Пр 1 (произв)'!AK82</f>
        <v>0</v>
      </c>
      <c r="AH81" s="346">
        <f>'Пр 1 (произв)'!AL82</f>
        <v>0</v>
      </c>
      <c r="AI81" s="346">
        <f>'Пр 1 (произв)'!AM82</f>
        <v>0</v>
      </c>
      <c r="AJ81" s="475">
        <f>'Пр 1 (произв)'!AN82</f>
        <v>0</v>
      </c>
      <c r="AK81" s="346">
        <f>'Пр 1 (произв)'!AO82</f>
        <v>0</v>
      </c>
      <c r="AL81" s="346">
        <f>'Пр 1 (произв)'!AP82</f>
        <v>0</v>
      </c>
      <c r="AM81" s="346">
        <f>'Пр 1 (произв)'!AQ82</f>
        <v>0</v>
      </c>
      <c r="AN81" s="346">
        <f>'Пр 1 (произв)'!AR82</f>
        <v>0</v>
      </c>
      <c r="AO81" s="346">
        <f>'Пр 1 (произв)'!AS82</f>
        <v>0</v>
      </c>
      <c r="AP81" s="346">
        <f>'Пр 1 (произв)'!AT82</f>
        <v>0</v>
      </c>
      <c r="AQ81" s="475">
        <f>'Пр 1 (произв)'!AU82</f>
        <v>0</v>
      </c>
      <c r="AR81" s="346">
        <f>'Пр 1 (произв)'!AV82</f>
        <v>0</v>
      </c>
      <c r="AS81" s="346">
        <f>'Пр 1 (произв)'!AW82</f>
        <v>0</v>
      </c>
      <c r="AT81" s="346">
        <f>'Пр 1 (произв)'!AX82</f>
        <v>0</v>
      </c>
      <c r="AU81" s="346">
        <f>'Пр 1 (произв)'!AY82</f>
        <v>0</v>
      </c>
      <c r="AV81" s="346">
        <f>'Пр 1 (произв)'!AZ82</f>
        <v>0</v>
      </c>
      <c r="AW81" s="346">
        <f>'Пр 1 (произв)'!BA82</f>
        <v>0</v>
      </c>
      <c r="AX81" s="475">
        <f>'Пр 1 (произв)'!BB82</f>
        <v>0</v>
      </c>
      <c r="AY81" s="346">
        <f>'Пр 1 (произв)'!BC82</f>
        <v>0</v>
      </c>
      <c r="AZ81" s="346">
        <f>'Пр 1 (произв)'!BD82</f>
        <v>0</v>
      </c>
      <c r="BA81" s="346">
        <f>'Пр 1 (произв)'!BE82</f>
        <v>0</v>
      </c>
      <c r="BB81" s="346">
        <f>'Пр 1 (произв)'!BF82</f>
        <v>0</v>
      </c>
      <c r="BC81" s="346">
        <f>'Пр 1 (произв)'!BG82</f>
        <v>0</v>
      </c>
      <c r="BD81" s="346">
        <f>'Пр 1 (произв)'!BH82</f>
        <v>0</v>
      </c>
      <c r="BE81" s="346">
        <f>'Пр 1 (произв)'!BI82</f>
        <v>0</v>
      </c>
      <c r="BF81" s="346">
        <f>'Пр 1 (произв)'!BJ82</f>
        <v>0</v>
      </c>
      <c r="BG81" s="346">
        <f>'Пр 1 (произв)'!BK82</f>
        <v>0</v>
      </c>
      <c r="BH81" s="346">
        <f>'Пр 1 (произв)'!BL82</f>
        <v>0</v>
      </c>
      <c r="BI81" s="346">
        <f>'Пр 1 (произв)'!BM82</f>
        <v>0</v>
      </c>
      <c r="BJ81" s="346">
        <f>'Пр 1 (произв)'!BN82</f>
        <v>0</v>
      </c>
      <c r="BK81" s="346">
        <f>'Пр 1 (произв)'!BO82</f>
        <v>0</v>
      </c>
      <c r="BL81" s="475">
        <f>'Пр 1 (произв)'!BP82</f>
        <v>0</v>
      </c>
      <c r="BM81" s="346">
        <f>'Пр 1 (произв)'!BQ82</f>
        <v>0</v>
      </c>
      <c r="BN81" s="346">
        <f>'Пр 1 (произв)'!BR82</f>
        <v>0</v>
      </c>
      <c r="BO81" s="346">
        <f>'Пр 1 (произв)'!BS82</f>
        <v>0</v>
      </c>
      <c r="BP81" s="346">
        <f>'Пр 1 (произв)'!BT82</f>
        <v>0</v>
      </c>
      <c r="BQ81" s="346">
        <f>'Пр 1 (произв)'!BU82</f>
        <v>0</v>
      </c>
      <c r="BR81" s="346">
        <f>'Пр 1 (произв)'!BV82</f>
        <v>0</v>
      </c>
      <c r="BS81" s="346">
        <f>'Пр 1 (произв)'!BW82</f>
        <v>0</v>
      </c>
      <c r="BT81" s="346">
        <f>'Пр 1 (произв)'!BX82</f>
        <v>0</v>
      </c>
      <c r="BU81" s="346">
        <f>'Пр 1 (произв)'!BY82</f>
        <v>0</v>
      </c>
      <c r="BV81" s="346">
        <f>'Пр 1 (произв)'!BZ82</f>
        <v>0</v>
      </c>
      <c r="BW81" s="346">
        <f>'Пр 1 (произв)'!CA82</f>
        <v>0</v>
      </c>
      <c r="BX81" s="338"/>
    </row>
    <row r="82" spans="1:76" ht="20.25" hidden="1" customHeight="1" outlineLevel="1" x14ac:dyDescent="0.2">
      <c r="A82" s="335" t="str">
        <f>'Пр 1 (произв)'!A83</f>
        <v>1.2.4</v>
      </c>
      <c r="B82" s="118" t="str">
        <f>'Пр 1 (произв)'!B83</f>
        <v>Наименование инвестиционного проекта</v>
      </c>
      <c r="C82" s="335">
        <f>'Пр 1 (произв)'!C83</f>
        <v>0</v>
      </c>
      <c r="D82" s="339">
        <f>'Пр 1 (произв)'!H83</f>
        <v>0</v>
      </c>
      <c r="E82" s="338"/>
      <c r="F82" s="338"/>
      <c r="G82" s="340"/>
      <c r="H82" s="469"/>
      <c r="I82" s="338"/>
      <c r="J82" s="338"/>
      <c r="K82" s="338"/>
      <c r="L82" s="338"/>
      <c r="M82" s="338"/>
      <c r="N82" s="340"/>
      <c r="O82" s="338"/>
      <c r="P82" s="338"/>
      <c r="Q82" s="338"/>
      <c r="R82" s="338"/>
      <c r="S82" s="338"/>
      <c r="T82" s="338"/>
      <c r="U82" s="340"/>
      <c r="V82" s="469"/>
      <c r="W82" s="338"/>
      <c r="X82" s="338"/>
      <c r="Y82" s="338"/>
      <c r="Z82" s="338"/>
      <c r="AA82" s="338"/>
      <c r="AB82" s="338"/>
      <c r="AC82" s="338"/>
      <c r="AD82" s="338"/>
      <c r="AE82" s="338"/>
      <c r="AF82" s="338"/>
      <c r="AG82" s="338"/>
      <c r="AH82" s="338"/>
      <c r="AI82" s="338"/>
      <c r="AJ82" s="469"/>
      <c r="AK82" s="338"/>
      <c r="AL82" s="338"/>
      <c r="AM82" s="338"/>
      <c r="AN82" s="338"/>
      <c r="AO82" s="338"/>
      <c r="AP82" s="338"/>
      <c r="AQ82" s="469"/>
      <c r="AR82" s="338"/>
      <c r="AS82" s="338"/>
      <c r="AT82" s="338"/>
      <c r="AU82" s="338"/>
      <c r="AV82" s="338"/>
      <c r="AW82" s="338"/>
      <c r="AX82" s="469"/>
      <c r="AY82" s="338"/>
      <c r="AZ82" s="338"/>
      <c r="BA82" s="338"/>
      <c r="BB82" s="338"/>
      <c r="BC82" s="338"/>
      <c r="BD82" s="338"/>
      <c r="BE82" s="338"/>
      <c r="BF82" s="338"/>
      <c r="BG82" s="338"/>
      <c r="BH82" s="338"/>
      <c r="BI82" s="338"/>
      <c r="BJ82" s="338"/>
      <c r="BK82" s="338"/>
      <c r="BL82" s="469"/>
      <c r="BM82" s="338"/>
      <c r="BN82" s="338"/>
      <c r="BO82" s="338"/>
      <c r="BP82" s="338"/>
      <c r="BQ82" s="338"/>
      <c r="BR82" s="338"/>
      <c r="BS82" s="338"/>
      <c r="BT82" s="338"/>
      <c r="BU82" s="338"/>
      <c r="BV82" s="338"/>
      <c r="BW82" s="338"/>
      <c r="BX82" s="338"/>
    </row>
    <row r="83" spans="1:76" hidden="1" outlineLevel="1" x14ac:dyDescent="0.2">
      <c r="A83" s="335" t="str">
        <f>'Пр 1 (произв)'!A84</f>
        <v>1.2.4</v>
      </c>
      <c r="B83" s="118" t="str">
        <f>'Пр 1 (произв)'!B84</f>
        <v>Наименование инвестиционного проекта</v>
      </c>
      <c r="C83" s="335">
        <f>'Пр 1 (произв)'!C84</f>
        <v>0</v>
      </c>
      <c r="D83" s="339">
        <f>'Пр 1 (произв)'!H84</f>
        <v>0</v>
      </c>
      <c r="E83" s="338"/>
      <c r="F83" s="338"/>
      <c r="G83" s="340"/>
      <c r="H83" s="469"/>
      <c r="I83" s="338"/>
      <c r="J83" s="338"/>
      <c r="K83" s="338"/>
      <c r="L83" s="338"/>
      <c r="M83" s="338"/>
      <c r="N83" s="340"/>
      <c r="O83" s="338"/>
      <c r="P83" s="338"/>
      <c r="Q83" s="338"/>
      <c r="R83" s="338"/>
      <c r="S83" s="338"/>
      <c r="T83" s="338"/>
      <c r="U83" s="340"/>
      <c r="V83" s="469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469"/>
      <c r="AK83" s="338"/>
      <c r="AL83" s="338"/>
      <c r="AM83" s="338"/>
      <c r="AN83" s="338"/>
      <c r="AO83" s="338"/>
      <c r="AP83" s="338"/>
      <c r="AQ83" s="469"/>
      <c r="AR83" s="338"/>
      <c r="AS83" s="338"/>
      <c r="AT83" s="338"/>
      <c r="AU83" s="338"/>
      <c r="AV83" s="338"/>
      <c r="AW83" s="338"/>
      <c r="AX83" s="469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469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38"/>
      <c r="BX83" s="338"/>
    </row>
    <row r="84" spans="1:76" hidden="1" outlineLevel="1" x14ac:dyDescent="0.2">
      <c r="A84" s="335" t="str">
        <f>'Пр 1 (произв)'!A85</f>
        <v>...</v>
      </c>
      <c r="B84" s="118" t="str">
        <f>'Пр 1 (произв)'!B85</f>
        <v>...</v>
      </c>
      <c r="C84" s="335">
        <f>'Пр 1 (произв)'!C85</f>
        <v>0</v>
      </c>
      <c r="D84" s="339">
        <f>'Пр 1 (произв)'!H85</f>
        <v>0</v>
      </c>
      <c r="E84" s="338"/>
      <c r="F84" s="338"/>
      <c r="G84" s="340"/>
      <c r="H84" s="469"/>
      <c r="I84" s="338"/>
      <c r="J84" s="338"/>
      <c r="K84" s="338"/>
      <c r="L84" s="338"/>
      <c r="M84" s="338"/>
      <c r="N84" s="340"/>
      <c r="O84" s="338"/>
      <c r="P84" s="338"/>
      <c r="Q84" s="338"/>
      <c r="R84" s="338"/>
      <c r="S84" s="338"/>
      <c r="T84" s="338"/>
      <c r="U84" s="340"/>
      <c r="V84" s="469"/>
      <c r="W84" s="338"/>
      <c r="X84" s="338"/>
      <c r="Y84" s="338"/>
      <c r="Z84" s="338"/>
      <c r="AA84" s="338"/>
      <c r="AB84" s="338"/>
      <c r="AC84" s="338"/>
      <c r="AD84" s="338"/>
      <c r="AE84" s="338"/>
      <c r="AF84" s="338"/>
      <c r="AG84" s="338"/>
      <c r="AH84" s="338"/>
      <c r="AI84" s="338"/>
      <c r="AJ84" s="469"/>
      <c r="AK84" s="338"/>
      <c r="AL84" s="338"/>
      <c r="AM84" s="338"/>
      <c r="AN84" s="338"/>
      <c r="AO84" s="338"/>
      <c r="AP84" s="338"/>
      <c r="AQ84" s="469"/>
      <c r="AR84" s="338"/>
      <c r="AS84" s="338"/>
      <c r="AT84" s="338"/>
      <c r="AU84" s="338"/>
      <c r="AV84" s="338"/>
      <c r="AW84" s="338"/>
      <c r="AX84" s="469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469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38"/>
      <c r="BX84" s="338"/>
    </row>
    <row r="85" spans="1:76" ht="21.75" customHeight="1" collapsed="1" x14ac:dyDescent="0.2">
      <c r="A85" s="335" t="str">
        <f>'Пр 1 (произв)'!A86</f>
        <v>1.3</v>
      </c>
      <c r="B85" s="130" t="str">
        <f>'Пр 1 (произв)'!B86</f>
        <v>Модернизация, техническое перевооружение, всего, в том числе:</v>
      </c>
      <c r="C85" s="343" t="str">
        <f>'Пр 1 (произв)'!C86</f>
        <v>Г</v>
      </c>
      <c r="D85" s="251">
        <f t="shared" ref="D85:AI85" si="19">D86+D131+D135+D139</f>
        <v>46.495523706666667</v>
      </c>
      <c r="E85" s="251">
        <f t="shared" si="19"/>
        <v>0</v>
      </c>
      <c r="F85" s="251">
        <f t="shared" si="19"/>
        <v>0</v>
      </c>
      <c r="G85" s="251">
        <f t="shared" si="19"/>
        <v>0</v>
      </c>
      <c r="H85" s="476">
        <f t="shared" si="19"/>
        <v>0</v>
      </c>
      <c r="I85" s="251">
        <f t="shared" si="19"/>
        <v>0</v>
      </c>
      <c r="J85" s="251">
        <f t="shared" si="19"/>
        <v>0</v>
      </c>
      <c r="K85" s="251">
        <f t="shared" si="19"/>
        <v>0</v>
      </c>
      <c r="L85" s="251">
        <f t="shared" si="19"/>
        <v>0</v>
      </c>
      <c r="M85" s="251">
        <f t="shared" si="19"/>
        <v>0</v>
      </c>
      <c r="N85" s="251">
        <f t="shared" si="19"/>
        <v>0</v>
      </c>
      <c r="O85" s="251">
        <f t="shared" si="19"/>
        <v>0</v>
      </c>
      <c r="P85" s="251">
        <f t="shared" si="19"/>
        <v>0</v>
      </c>
      <c r="Q85" s="251">
        <f t="shared" si="19"/>
        <v>0</v>
      </c>
      <c r="R85" s="251">
        <f t="shared" si="19"/>
        <v>0</v>
      </c>
      <c r="S85" s="251">
        <f t="shared" si="19"/>
        <v>0</v>
      </c>
      <c r="T85" s="251">
        <f t="shared" si="19"/>
        <v>0</v>
      </c>
      <c r="U85" s="251">
        <f t="shared" si="19"/>
        <v>0</v>
      </c>
      <c r="V85" s="476">
        <f t="shared" si="19"/>
        <v>0</v>
      </c>
      <c r="W85" s="251">
        <f t="shared" si="19"/>
        <v>0</v>
      </c>
      <c r="X85" s="251">
        <f t="shared" si="19"/>
        <v>0</v>
      </c>
      <c r="Y85" s="251">
        <f t="shared" si="19"/>
        <v>0</v>
      </c>
      <c r="Z85" s="251">
        <f t="shared" si="19"/>
        <v>0</v>
      </c>
      <c r="AA85" s="251">
        <f t="shared" si="19"/>
        <v>0</v>
      </c>
      <c r="AB85" s="251">
        <f t="shared" si="19"/>
        <v>0</v>
      </c>
      <c r="AC85" s="251">
        <f t="shared" si="19"/>
        <v>0</v>
      </c>
      <c r="AD85" s="251">
        <f t="shared" si="19"/>
        <v>0</v>
      </c>
      <c r="AE85" s="251">
        <f t="shared" si="19"/>
        <v>0</v>
      </c>
      <c r="AF85" s="251">
        <f t="shared" si="19"/>
        <v>0</v>
      </c>
      <c r="AG85" s="251">
        <f t="shared" si="19"/>
        <v>0</v>
      </c>
      <c r="AH85" s="251">
        <f t="shared" si="19"/>
        <v>0</v>
      </c>
      <c r="AI85" s="251">
        <f t="shared" si="19"/>
        <v>62.293140346666668</v>
      </c>
      <c r="AJ85" s="476">
        <f t="shared" ref="AJ85:BO85" si="20">AJ86+AJ131+AJ135+AJ139</f>
        <v>2.9060000000000006</v>
      </c>
      <c r="AK85" s="251">
        <f t="shared" si="20"/>
        <v>0</v>
      </c>
      <c r="AL85" s="251">
        <f t="shared" si="20"/>
        <v>0</v>
      </c>
      <c r="AM85" s="251">
        <f t="shared" si="20"/>
        <v>0</v>
      </c>
      <c r="AN85" s="251">
        <f t="shared" si="20"/>
        <v>0</v>
      </c>
      <c r="AO85" s="251">
        <f t="shared" si="20"/>
        <v>0</v>
      </c>
      <c r="AP85" s="251">
        <f t="shared" si="20"/>
        <v>0</v>
      </c>
      <c r="AQ85" s="476">
        <f t="shared" si="20"/>
        <v>0</v>
      </c>
      <c r="AR85" s="251">
        <f t="shared" si="20"/>
        <v>0</v>
      </c>
      <c r="AS85" s="251">
        <f t="shared" si="20"/>
        <v>0</v>
      </c>
      <c r="AT85" s="251">
        <f t="shared" si="20"/>
        <v>0</v>
      </c>
      <c r="AU85" s="251">
        <f t="shared" si="20"/>
        <v>0</v>
      </c>
      <c r="AV85" s="251">
        <f t="shared" si="20"/>
        <v>0</v>
      </c>
      <c r="AW85" s="251">
        <f t="shared" si="20"/>
        <v>33.697497461333342</v>
      </c>
      <c r="AX85" s="476">
        <f t="shared" si="20"/>
        <v>3.21</v>
      </c>
      <c r="AY85" s="251">
        <f t="shared" si="20"/>
        <v>0</v>
      </c>
      <c r="AZ85" s="251">
        <f t="shared" si="20"/>
        <v>0</v>
      </c>
      <c r="BA85" s="251">
        <f t="shared" si="20"/>
        <v>0</v>
      </c>
      <c r="BB85" s="251">
        <f t="shared" si="20"/>
        <v>0</v>
      </c>
      <c r="BC85" s="251">
        <f t="shared" si="20"/>
        <v>0</v>
      </c>
      <c r="BD85" s="251">
        <f t="shared" si="20"/>
        <v>0</v>
      </c>
      <c r="BE85" s="251">
        <f t="shared" si="20"/>
        <v>0</v>
      </c>
      <c r="BF85" s="251">
        <f t="shared" si="20"/>
        <v>0</v>
      </c>
      <c r="BG85" s="251">
        <f t="shared" si="20"/>
        <v>0</v>
      </c>
      <c r="BH85" s="251">
        <f t="shared" si="20"/>
        <v>0</v>
      </c>
      <c r="BI85" s="251">
        <f t="shared" si="20"/>
        <v>0</v>
      </c>
      <c r="BJ85" s="251">
        <f t="shared" si="20"/>
        <v>0</v>
      </c>
      <c r="BK85" s="251">
        <f t="shared" si="20"/>
        <v>95.990637808000031</v>
      </c>
      <c r="BL85" s="476">
        <f t="shared" si="20"/>
        <v>6.1160000000000023</v>
      </c>
      <c r="BM85" s="251">
        <f t="shared" si="20"/>
        <v>0</v>
      </c>
      <c r="BN85" s="251">
        <f t="shared" si="20"/>
        <v>0</v>
      </c>
      <c r="BO85" s="251">
        <f t="shared" si="20"/>
        <v>0</v>
      </c>
      <c r="BP85" s="251">
        <f t="shared" ref="BP85:BW85" si="21">BP86+BP131+BP135+BP139</f>
        <v>0</v>
      </c>
      <c r="BQ85" s="251">
        <f t="shared" si="21"/>
        <v>0</v>
      </c>
      <c r="BR85" s="251">
        <f t="shared" si="21"/>
        <v>0</v>
      </c>
      <c r="BS85" s="251">
        <f t="shared" si="21"/>
        <v>0</v>
      </c>
      <c r="BT85" s="251">
        <f t="shared" si="21"/>
        <v>0</v>
      </c>
      <c r="BU85" s="251">
        <f t="shared" si="21"/>
        <v>0</v>
      </c>
      <c r="BV85" s="251">
        <f t="shared" si="21"/>
        <v>0</v>
      </c>
      <c r="BW85" s="251">
        <f t="shared" si="21"/>
        <v>0</v>
      </c>
      <c r="BX85" s="338"/>
    </row>
    <row r="86" spans="1:76" ht="18" x14ac:dyDescent="0.2">
      <c r="A86" s="335" t="str">
        <f>'Пр 1 (произв)'!A87</f>
        <v>1.3.1</v>
      </c>
      <c r="B86" s="134" t="str">
        <f>'Пр 1 (произв)'!B87</f>
        <v>Модернизация, техническое перевооружение объектов по производству электрической энергии, всего, в том числе:</v>
      </c>
      <c r="C86" s="345" t="str">
        <f>'Пр 1 (произв)'!C87</f>
        <v>Г</v>
      </c>
      <c r="D86" s="346">
        <f>SUM(D87:D103)</f>
        <v>46.495523706666667</v>
      </c>
      <c r="E86" s="346">
        <f t="shared" ref="E86:AN86" si="22">SUM(E87:E103)</f>
        <v>0</v>
      </c>
      <c r="F86" s="346">
        <f t="shared" si="22"/>
        <v>0</v>
      </c>
      <c r="G86" s="346">
        <f t="shared" si="22"/>
        <v>0</v>
      </c>
      <c r="H86" s="475">
        <f t="shared" si="22"/>
        <v>0</v>
      </c>
      <c r="I86" s="346">
        <f t="shared" si="22"/>
        <v>0</v>
      </c>
      <c r="J86" s="346">
        <f t="shared" si="22"/>
        <v>0</v>
      </c>
      <c r="K86" s="346">
        <f t="shared" si="22"/>
        <v>0</v>
      </c>
      <c r="L86" s="346">
        <f t="shared" si="22"/>
        <v>0</v>
      </c>
      <c r="M86" s="346">
        <f t="shared" si="22"/>
        <v>0</v>
      </c>
      <c r="N86" s="346">
        <f t="shared" si="22"/>
        <v>0</v>
      </c>
      <c r="O86" s="346">
        <f t="shared" si="22"/>
        <v>0</v>
      </c>
      <c r="P86" s="346">
        <f t="shared" si="22"/>
        <v>0</v>
      </c>
      <c r="Q86" s="346">
        <f t="shared" si="22"/>
        <v>0</v>
      </c>
      <c r="R86" s="346">
        <f t="shared" si="22"/>
        <v>0</v>
      </c>
      <c r="S86" s="346">
        <f t="shared" si="22"/>
        <v>0</v>
      </c>
      <c r="T86" s="346">
        <f t="shared" si="22"/>
        <v>0</v>
      </c>
      <c r="U86" s="346">
        <f t="shared" si="22"/>
        <v>0</v>
      </c>
      <c r="V86" s="475">
        <f t="shared" si="22"/>
        <v>0</v>
      </c>
      <c r="W86" s="346">
        <f t="shared" si="22"/>
        <v>0</v>
      </c>
      <c r="X86" s="346">
        <f t="shared" si="22"/>
        <v>0</v>
      </c>
      <c r="Y86" s="346">
        <f t="shared" si="22"/>
        <v>0</v>
      </c>
      <c r="Z86" s="346">
        <f t="shared" si="22"/>
        <v>0</v>
      </c>
      <c r="AA86" s="346">
        <f t="shared" si="22"/>
        <v>0</v>
      </c>
      <c r="AB86" s="346">
        <f t="shared" si="22"/>
        <v>0</v>
      </c>
      <c r="AC86" s="346">
        <f t="shared" si="22"/>
        <v>0</v>
      </c>
      <c r="AD86" s="346">
        <f t="shared" si="22"/>
        <v>0</v>
      </c>
      <c r="AE86" s="346">
        <f t="shared" si="22"/>
        <v>0</v>
      </c>
      <c r="AF86" s="346">
        <f t="shared" si="22"/>
        <v>0</v>
      </c>
      <c r="AG86" s="346">
        <f t="shared" si="22"/>
        <v>0</v>
      </c>
      <c r="AH86" s="346">
        <f t="shared" si="22"/>
        <v>0</v>
      </c>
      <c r="AI86" s="346">
        <f>SUM(AI87:AI130)</f>
        <v>62.293140346666668</v>
      </c>
      <c r="AJ86" s="346">
        <f t="shared" ref="AJ86:AM86" si="23">SUM(AJ87:AJ130)</f>
        <v>2.9060000000000006</v>
      </c>
      <c r="AK86" s="346">
        <f t="shared" si="23"/>
        <v>0</v>
      </c>
      <c r="AL86" s="346">
        <f t="shared" si="23"/>
        <v>0</v>
      </c>
      <c r="AM86" s="346">
        <f t="shared" si="23"/>
        <v>0</v>
      </c>
      <c r="AN86" s="346">
        <f t="shared" si="22"/>
        <v>0</v>
      </c>
      <c r="AO86" s="346">
        <f t="shared" ref="AO86:BW86" si="24">SUM(AO87:AO130)</f>
        <v>0</v>
      </c>
      <c r="AP86" s="346">
        <f t="shared" si="24"/>
        <v>0</v>
      </c>
      <c r="AQ86" s="346">
        <f t="shared" si="24"/>
        <v>0</v>
      </c>
      <c r="AR86" s="346">
        <f t="shared" si="24"/>
        <v>0</v>
      </c>
      <c r="AS86" s="346">
        <f t="shared" si="24"/>
        <v>0</v>
      </c>
      <c r="AT86" s="346">
        <f t="shared" si="24"/>
        <v>0</v>
      </c>
      <c r="AU86" s="346">
        <f t="shared" si="24"/>
        <v>0</v>
      </c>
      <c r="AV86" s="346">
        <f t="shared" si="24"/>
        <v>0</v>
      </c>
      <c r="AW86" s="346">
        <f t="shared" si="24"/>
        <v>33.697497461333342</v>
      </c>
      <c r="AX86" s="346">
        <f t="shared" si="24"/>
        <v>3.21</v>
      </c>
      <c r="AY86" s="346">
        <f t="shared" si="24"/>
        <v>0</v>
      </c>
      <c r="AZ86" s="346">
        <f t="shared" si="24"/>
        <v>0</v>
      </c>
      <c r="BA86" s="346">
        <f t="shared" si="24"/>
        <v>0</v>
      </c>
      <c r="BB86" s="346">
        <f t="shared" si="24"/>
        <v>0</v>
      </c>
      <c r="BC86" s="346">
        <f t="shared" si="24"/>
        <v>0</v>
      </c>
      <c r="BD86" s="346">
        <f t="shared" si="24"/>
        <v>0</v>
      </c>
      <c r="BE86" s="346">
        <f t="shared" si="24"/>
        <v>0</v>
      </c>
      <c r="BF86" s="346">
        <f t="shared" si="24"/>
        <v>0</v>
      </c>
      <c r="BG86" s="346">
        <f t="shared" si="24"/>
        <v>0</v>
      </c>
      <c r="BH86" s="346">
        <f t="shared" si="24"/>
        <v>0</v>
      </c>
      <c r="BI86" s="346">
        <f t="shared" si="24"/>
        <v>0</v>
      </c>
      <c r="BJ86" s="346">
        <f t="shared" si="24"/>
        <v>0</v>
      </c>
      <c r="BK86" s="346">
        <f t="shared" si="24"/>
        <v>95.990637808000031</v>
      </c>
      <c r="BL86" s="346">
        <f t="shared" si="24"/>
        <v>6.1160000000000023</v>
      </c>
      <c r="BM86" s="346">
        <f t="shared" si="24"/>
        <v>0</v>
      </c>
      <c r="BN86" s="346">
        <f t="shared" si="24"/>
        <v>0</v>
      </c>
      <c r="BO86" s="346">
        <f t="shared" si="24"/>
        <v>0</v>
      </c>
      <c r="BP86" s="346">
        <f t="shared" si="24"/>
        <v>0</v>
      </c>
      <c r="BQ86" s="346">
        <f t="shared" si="24"/>
        <v>0</v>
      </c>
      <c r="BR86" s="346">
        <f t="shared" si="24"/>
        <v>0</v>
      </c>
      <c r="BS86" s="346">
        <f t="shared" si="24"/>
        <v>0</v>
      </c>
      <c r="BT86" s="346">
        <f t="shared" si="24"/>
        <v>0</v>
      </c>
      <c r="BU86" s="346">
        <f t="shared" si="24"/>
        <v>0</v>
      </c>
      <c r="BV86" s="346">
        <f t="shared" si="24"/>
        <v>0</v>
      </c>
      <c r="BW86" s="346">
        <f t="shared" si="24"/>
        <v>0</v>
      </c>
      <c r="BX86" s="338"/>
    </row>
    <row r="87" spans="1:76" ht="15.75" customHeight="1" x14ac:dyDescent="0.2">
      <c r="A87" s="335" t="str">
        <f>'Пр 1 (произв)'!A88</f>
        <v>1.3.1.1</v>
      </c>
      <c r="B87" s="118" t="str">
        <f>'Пр 1 (произв)'!B88</f>
        <v>Установка Li-ion источника бесперебойного питания в д. Снопа</v>
      </c>
      <c r="C87" s="335" t="str">
        <f>'Пр 1 (произв)'!C88</f>
        <v>K_ЗР.1</v>
      </c>
      <c r="D87" s="339">
        <f>'Пр 1 (произв)'!H88</f>
        <v>2.7585375999999995</v>
      </c>
      <c r="E87" s="338"/>
      <c r="F87" s="338"/>
      <c r="G87" s="347"/>
      <c r="H87" s="470"/>
      <c r="I87" s="338"/>
      <c r="J87" s="338"/>
      <c r="K87" s="338"/>
      <c r="L87" s="338"/>
      <c r="M87" s="338"/>
      <c r="N87" s="347"/>
      <c r="O87" s="338"/>
      <c r="P87" s="338"/>
      <c r="Q87" s="338"/>
      <c r="R87" s="338"/>
      <c r="S87" s="338"/>
      <c r="T87" s="338"/>
      <c r="U87" s="347">
        <f>Мероприятия!P5</f>
        <v>0</v>
      </c>
      <c r="V87" s="470">
        <f>Мероприятия!W5</f>
        <v>0</v>
      </c>
      <c r="W87" s="338"/>
      <c r="X87" s="338"/>
      <c r="Y87" s="338"/>
      <c r="Z87" s="348"/>
      <c r="AA87" s="338"/>
      <c r="AB87" s="338"/>
      <c r="AC87" s="338"/>
      <c r="AD87" s="338"/>
      <c r="AE87" s="338"/>
      <c r="AF87" s="338"/>
      <c r="AG87" s="338"/>
      <c r="AH87" s="338"/>
      <c r="AI87" s="351">
        <f>Мероприятия!Q5</f>
        <v>2.7585375999999995</v>
      </c>
      <c r="AJ87" s="470">
        <f>Мероприятия!X5</f>
        <v>0</v>
      </c>
      <c r="AK87" s="338"/>
      <c r="AL87" s="338"/>
      <c r="AM87" s="338"/>
      <c r="AN87" s="348" t="s">
        <v>1319</v>
      </c>
      <c r="AO87" s="338"/>
      <c r="AP87" s="338"/>
      <c r="AQ87" s="470"/>
      <c r="AR87" s="338"/>
      <c r="AS87" s="338"/>
      <c r="AT87" s="338"/>
      <c r="AU87" s="338"/>
      <c r="AV87" s="338"/>
      <c r="AW87" s="338">
        <f>Мероприятия!R5</f>
        <v>0</v>
      </c>
      <c r="AX87" s="470">
        <f>Мероприятия!Y5</f>
        <v>0</v>
      </c>
      <c r="AY87" s="338"/>
      <c r="AZ87" s="338"/>
      <c r="BA87" s="338"/>
      <c r="BB87" s="338"/>
      <c r="BC87" s="338"/>
      <c r="BD87" s="338"/>
      <c r="BE87" s="338"/>
      <c r="BF87" s="338"/>
      <c r="BG87" s="338"/>
      <c r="BH87" s="338"/>
      <c r="BI87" s="338"/>
      <c r="BJ87" s="348">
        <f>T87+AH87+AV87</f>
        <v>0</v>
      </c>
      <c r="BK87" s="348">
        <f t="shared" ref="BK87:BW96" si="25">U87+AI87+AW87</f>
        <v>2.7585375999999995</v>
      </c>
      <c r="BL87" s="470">
        <f t="shared" si="25"/>
        <v>0</v>
      </c>
      <c r="BM87" s="348">
        <f t="shared" si="25"/>
        <v>0</v>
      </c>
      <c r="BN87" s="348">
        <f t="shared" si="25"/>
        <v>0</v>
      </c>
      <c r="BO87" s="348">
        <f t="shared" si="25"/>
        <v>0</v>
      </c>
      <c r="BP87" s="348">
        <f>Z87</f>
        <v>0</v>
      </c>
      <c r="BQ87" s="348">
        <f t="shared" si="25"/>
        <v>0</v>
      </c>
      <c r="BR87" s="348">
        <f t="shared" si="25"/>
        <v>0</v>
      </c>
      <c r="BS87" s="348">
        <f t="shared" si="25"/>
        <v>0</v>
      </c>
      <c r="BT87" s="348">
        <f t="shared" si="25"/>
        <v>0</v>
      </c>
      <c r="BU87" s="348">
        <f t="shared" si="25"/>
        <v>0</v>
      </c>
      <c r="BV87" s="348">
        <f t="shared" si="25"/>
        <v>0</v>
      </c>
      <c r="BW87" s="348">
        <f t="shared" si="25"/>
        <v>0</v>
      </c>
      <c r="BX87" s="338"/>
    </row>
    <row r="88" spans="1:76" ht="15.75" customHeight="1" x14ac:dyDescent="0.2">
      <c r="A88" s="335" t="str">
        <f>'Пр 1 (произв)'!A89</f>
        <v>1.3.1.2</v>
      </c>
      <c r="B88" s="118" t="str">
        <f>'Пр 1 (произв)'!B89</f>
        <v>Установка Li-ion источника бесперебойного питания в д. Вижас</v>
      </c>
      <c r="C88" s="335" t="str">
        <f>'Пр 1 (произв)'!C89</f>
        <v>K_ЗР.2</v>
      </c>
      <c r="D88" s="339">
        <f>'Пр 1 (произв)'!H89</f>
        <v>2.7585375999999995</v>
      </c>
      <c r="E88" s="338"/>
      <c r="F88" s="338"/>
      <c r="G88" s="347"/>
      <c r="H88" s="470"/>
      <c r="I88" s="338"/>
      <c r="J88" s="338"/>
      <c r="K88" s="338"/>
      <c r="L88" s="338"/>
      <c r="M88" s="338"/>
      <c r="N88" s="347"/>
      <c r="O88" s="338"/>
      <c r="P88" s="338"/>
      <c r="Q88" s="338"/>
      <c r="R88" s="338"/>
      <c r="S88" s="338"/>
      <c r="T88" s="338"/>
      <c r="U88" s="347">
        <f>Мероприятия!P6</f>
        <v>0</v>
      </c>
      <c r="V88" s="470">
        <f>Мероприятия!W6</f>
        <v>0</v>
      </c>
      <c r="W88" s="338"/>
      <c r="X88" s="338"/>
      <c r="Y88" s="338"/>
      <c r="Z88" s="348"/>
      <c r="AA88" s="338"/>
      <c r="AB88" s="338"/>
      <c r="AC88" s="338"/>
      <c r="AD88" s="338"/>
      <c r="AE88" s="338"/>
      <c r="AF88" s="338"/>
      <c r="AG88" s="338"/>
      <c r="AH88" s="338"/>
      <c r="AI88" s="351">
        <f>Мероприятия!Q6</f>
        <v>2.7585375999999995</v>
      </c>
      <c r="AJ88" s="470">
        <f>Мероприятия!X6</f>
        <v>0</v>
      </c>
      <c r="AK88" s="338"/>
      <c r="AL88" s="338"/>
      <c r="AM88" s="338"/>
      <c r="AN88" s="348" t="s">
        <v>1319</v>
      </c>
      <c r="AO88" s="338"/>
      <c r="AP88" s="338"/>
      <c r="AQ88" s="470"/>
      <c r="AR88" s="338"/>
      <c r="AS88" s="338"/>
      <c r="AT88" s="338"/>
      <c r="AU88" s="338"/>
      <c r="AV88" s="338"/>
      <c r="AW88" s="338">
        <f>Мероприятия!R6</f>
        <v>0</v>
      </c>
      <c r="AX88" s="470">
        <f>Мероприятия!Y6</f>
        <v>0</v>
      </c>
      <c r="AY88" s="338"/>
      <c r="AZ88" s="338"/>
      <c r="BA88" s="338"/>
      <c r="BB88" s="338"/>
      <c r="BC88" s="338"/>
      <c r="BD88" s="338"/>
      <c r="BE88" s="338"/>
      <c r="BF88" s="338"/>
      <c r="BG88" s="338"/>
      <c r="BH88" s="338"/>
      <c r="BI88" s="338"/>
      <c r="BJ88" s="348">
        <f t="shared" ref="BJ88:BJ96" si="26">T88+AH88+AV88</f>
        <v>0</v>
      </c>
      <c r="BK88" s="348">
        <f t="shared" si="25"/>
        <v>2.7585375999999995</v>
      </c>
      <c r="BL88" s="470">
        <f t="shared" si="25"/>
        <v>0</v>
      </c>
      <c r="BM88" s="348">
        <f t="shared" si="25"/>
        <v>0</v>
      </c>
      <c r="BN88" s="348">
        <f t="shared" si="25"/>
        <v>0</v>
      </c>
      <c r="BO88" s="348">
        <f t="shared" si="25"/>
        <v>0</v>
      </c>
      <c r="BP88" s="348">
        <f t="shared" ref="BP88:BP95" si="27">Z88</f>
        <v>0</v>
      </c>
      <c r="BQ88" s="348">
        <f t="shared" si="25"/>
        <v>0</v>
      </c>
      <c r="BR88" s="348">
        <f t="shared" si="25"/>
        <v>0</v>
      </c>
      <c r="BS88" s="348">
        <f t="shared" si="25"/>
        <v>0</v>
      </c>
      <c r="BT88" s="348">
        <f t="shared" si="25"/>
        <v>0</v>
      </c>
      <c r="BU88" s="348">
        <f t="shared" si="25"/>
        <v>0</v>
      </c>
      <c r="BV88" s="348">
        <f t="shared" si="25"/>
        <v>0</v>
      </c>
      <c r="BW88" s="348">
        <f t="shared" si="25"/>
        <v>0</v>
      </c>
      <c r="BX88" s="338"/>
    </row>
    <row r="89" spans="1:76" ht="15.75" customHeight="1" x14ac:dyDescent="0.2">
      <c r="A89" s="335" t="str">
        <f>'Пр 1 (произв)'!A90</f>
        <v>1.3.1.3</v>
      </c>
      <c r="B89" s="118" t="str">
        <f>'Пр 1 (произв)'!B90</f>
        <v>Установка Li-ion источника бесперебойного питания в д. Чижа</v>
      </c>
      <c r="C89" s="335" t="str">
        <f>'Пр 1 (произв)'!C90</f>
        <v>K_ЗР.3</v>
      </c>
      <c r="D89" s="339">
        <f>'Пр 1 (произв)'!H90</f>
        <v>2.7474283199999996</v>
      </c>
      <c r="E89" s="338"/>
      <c r="F89" s="338"/>
      <c r="G89" s="347"/>
      <c r="H89" s="470"/>
      <c r="I89" s="338"/>
      <c r="J89" s="338"/>
      <c r="K89" s="338"/>
      <c r="L89" s="338"/>
      <c r="M89" s="338"/>
      <c r="N89" s="347"/>
      <c r="O89" s="338"/>
      <c r="P89" s="338"/>
      <c r="Q89" s="338"/>
      <c r="R89" s="338"/>
      <c r="S89" s="338"/>
      <c r="T89" s="338"/>
      <c r="U89" s="347">
        <f>Мероприятия!P7</f>
        <v>0</v>
      </c>
      <c r="V89" s="470">
        <f>Мероприятия!W7</f>
        <v>0</v>
      </c>
      <c r="W89" s="338"/>
      <c r="X89" s="338"/>
      <c r="Y89" s="338"/>
      <c r="Z89" s="348"/>
      <c r="AA89" s="338"/>
      <c r="AB89" s="338"/>
      <c r="AC89" s="338"/>
      <c r="AD89" s="338"/>
      <c r="AE89" s="338"/>
      <c r="AF89" s="338"/>
      <c r="AG89" s="338"/>
      <c r="AH89" s="338"/>
      <c r="AI89" s="351">
        <f>Мероприятия!Q7</f>
        <v>2.7474283199999996</v>
      </c>
      <c r="AJ89" s="470">
        <f>Мероприятия!X7</f>
        <v>0</v>
      </c>
      <c r="AK89" s="338"/>
      <c r="AL89" s="338"/>
      <c r="AM89" s="338"/>
      <c r="AN89" s="348" t="s">
        <v>1319</v>
      </c>
      <c r="AO89" s="338"/>
      <c r="AP89" s="338"/>
      <c r="AQ89" s="470"/>
      <c r="AR89" s="338"/>
      <c r="AS89" s="338"/>
      <c r="AT89" s="338"/>
      <c r="AU89" s="338"/>
      <c r="AV89" s="338"/>
      <c r="AW89" s="338">
        <f>Мероприятия!R7</f>
        <v>0</v>
      </c>
      <c r="AX89" s="470">
        <f>Мероприятия!Y7</f>
        <v>0</v>
      </c>
      <c r="AY89" s="338"/>
      <c r="AZ89" s="338"/>
      <c r="BA89" s="338"/>
      <c r="BB89" s="338"/>
      <c r="BC89" s="338"/>
      <c r="BD89" s="338"/>
      <c r="BE89" s="338"/>
      <c r="BF89" s="338"/>
      <c r="BG89" s="338"/>
      <c r="BH89" s="338"/>
      <c r="BI89" s="338"/>
      <c r="BJ89" s="348">
        <f t="shared" si="26"/>
        <v>0</v>
      </c>
      <c r="BK89" s="348">
        <f t="shared" si="25"/>
        <v>2.7474283199999996</v>
      </c>
      <c r="BL89" s="470">
        <f t="shared" si="25"/>
        <v>0</v>
      </c>
      <c r="BM89" s="348">
        <f t="shared" si="25"/>
        <v>0</v>
      </c>
      <c r="BN89" s="348">
        <f t="shared" si="25"/>
        <v>0</v>
      </c>
      <c r="BO89" s="348">
        <f t="shared" si="25"/>
        <v>0</v>
      </c>
      <c r="BP89" s="348">
        <f t="shared" si="27"/>
        <v>0</v>
      </c>
      <c r="BQ89" s="348">
        <f t="shared" si="25"/>
        <v>0</v>
      </c>
      <c r="BR89" s="348">
        <f t="shared" si="25"/>
        <v>0</v>
      </c>
      <c r="BS89" s="348">
        <f t="shared" si="25"/>
        <v>0</v>
      </c>
      <c r="BT89" s="348">
        <f t="shared" si="25"/>
        <v>0</v>
      </c>
      <c r="BU89" s="348">
        <f t="shared" si="25"/>
        <v>0</v>
      </c>
      <c r="BV89" s="348">
        <f t="shared" si="25"/>
        <v>0</v>
      </c>
      <c r="BW89" s="348">
        <f t="shared" si="25"/>
        <v>0</v>
      </c>
      <c r="BX89" s="338"/>
    </row>
    <row r="90" spans="1:76" ht="15.75" customHeight="1" x14ac:dyDescent="0.2">
      <c r="A90" s="335" t="str">
        <f>'Пр 1 (произв)'!A91</f>
        <v>1.3.1.4</v>
      </c>
      <c r="B90" s="118" t="str">
        <f>'Пр 1 (произв)'!B91</f>
        <v>Установка Li-ion источника бесперебойного питания в д. Волонга</v>
      </c>
      <c r="C90" s="335" t="str">
        <f>'Пр 1 (произв)'!C91</f>
        <v>K_ЗР.4</v>
      </c>
      <c r="D90" s="339">
        <f>'Пр 1 (произв)'!H91</f>
        <v>2.7585375999999995</v>
      </c>
      <c r="E90" s="338"/>
      <c r="F90" s="338"/>
      <c r="G90" s="347"/>
      <c r="H90" s="470"/>
      <c r="I90" s="338"/>
      <c r="J90" s="338"/>
      <c r="K90" s="338"/>
      <c r="L90" s="338"/>
      <c r="M90" s="338"/>
      <c r="N90" s="347"/>
      <c r="O90" s="338"/>
      <c r="P90" s="338"/>
      <c r="Q90" s="338"/>
      <c r="R90" s="338"/>
      <c r="S90" s="338"/>
      <c r="T90" s="338"/>
      <c r="U90" s="347">
        <f>Мероприятия!P8</f>
        <v>0</v>
      </c>
      <c r="V90" s="470">
        <f>Мероприятия!W8</f>
        <v>0</v>
      </c>
      <c r="W90" s="338"/>
      <c r="X90" s="338"/>
      <c r="Y90" s="338"/>
      <c r="Z90" s="348"/>
      <c r="AA90" s="338"/>
      <c r="AB90" s="338"/>
      <c r="AC90" s="338"/>
      <c r="AD90" s="338"/>
      <c r="AE90" s="338"/>
      <c r="AF90" s="338"/>
      <c r="AG90" s="338"/>
      <c r="AH90" s="338"/>
      <c r="AI90" s="351">
        <f>Мероприятия!Q8</f>
        <v>2.7585375999999995</v>
      </c>
      <c r="AJ90" s="470">
        <f>Мероприятия!X8</f>
        <v>0</v>
      </c>
      <c r="AK90" s="338"/>
      <c r="AL90" s="338"/>
      <c r="AM90" s="338"/>
      <c r="AN90" s="348" t="s">
        <v>1319</v>
      </c>
      <c r="AO90" s="338"/>
      <c r="AP90" s="338"/>
      <c r="AQ90" s="470"/>
      <c r="AR90" s="338"/>
      <c r="AS90" s="338"/>
      <c r="AT90" s="338"/>
      <c r="AU90" s="338"/>
      <c r="AV90" s="338"/>
      <c r="AW90" s="338">
        <f>Мероприятия!R8</f>
        <v>0</v>
      </c>
      <c r="AX90" s="470">
        <f>Мероприятия!Y8</f>
        <v>0</v>
      </c>
      <c r="AY90" s="338"/>
      <c r="AZ90" s="338"/>
      <c r="BA90" s="338"/>
      <c r="BB90" s="338"/>
      <c r="BC90" s="338"/>
      <c r="BD90" s="338"/>
      <c r="BE90" s="338"/>
      <c r="BF90" s="338"/>
      <c r="BG90" s="338"/>
      <c r="BH90" s="338"/>
      <c r="BI90" s="338"/>
      <c r="BJ90" s="348">
        <f t="shared" si="26"/>
        <v>0</v>
      </c>
      <c r="BK90" s="348">
        <f t="shared" si="25"/>
        <v>2.7585375999999995</v>
      </c>
      <c r="BL90" s="470">
        <f t="shared" si="25"/>
        <v>0</v>
      </c>
      <c r="BM90" s="348">
        <f t="shared" si="25"/>
        <v>0</v>
      </c>
      <c r="BN90" s="348">
        <f t="shared" si="25"/>
        <v>0</v>
      </c>
      <c r="BO90" s="348">
        <f t="shared" si="25"/>
        <v>0</v>
      </c>
      <c r="BP90" s="348">
        <f t="shared" si="27"/>
        <v>0</v>
      </c>
      <c r="BQ90" s="348">
        <f t="shared" si="25"/>
        <v>0</v>
      </c>
      <c r="BR90" s="348">
        <f t="shared" si="25"/>
        <v>0</v>
      </c>
      <c r="BS90" s="348">
        <f t="shared" si="25"/>
        <v>0</v>
      </c>
      <c r="BT90" s="348">
        <f t="shared" si="25"/>
        <v>0</v>
      </c>
      <c r="BU90" s="348">
        <f t="shared" si="25"/>
        <v>0</v>
      </c>
      <c r="BV90" s="348">
        <f t="shared" si="25"/>
        <v>0</v>
      </c>
      <c r="BW90" s="348">
        <f t="shared" si="25"/>
        <v>0</v>
      </c>
      <c r="BX90" s="338"/>
    </row>
    <row r="91" spans="1:76" ht="15.75" customHeight="1" x14ac:dyDescent="0.2">
      <c r="A91" s="335" t="str">
        <f>'Пр 1 (произв)'!A92</f>
        <v>1.3.1.5</v>
      </c>
      <c r="B91" s="118" t="str">
        <f>'Пр 1 (произв)'!B92</f>
        <v>Установка Li-ion источника бесперебойного питания в д. Кия</v>
      </c>
      <c r="C91" s="335" t="str">
        <f>'Пр 1 (произв)'!C92</f>
        <v>K_ЗР.5</v>
      </c>
      <c r="D91" s="339">
        <f>'Пр 1 (произв)'!H92</f>
        <v>2.7474283199999996</v>
      </c>
      <c r="E91" s="338"/>
      <c r="F91" s="338"/>
      <c r="G91" s="347"/>
      <c r="H91" s="470"/>
      <c r="I91" s="338"/>
      <c r="J91" s="338"/>
      <c r="K91" s="338"/>
      <c r="L91" s="338"/>
      <c r="M91" s="338"/>
      <c r="N91" s="347"/>
      <c r="O91" s="338"/>
      <c r="P91" s="338"/>
      <c r="Q91" s="338"/>
      <c r="R91" s="338"/>
      <c r="S91" s="338"/>
      <c r="T91" s="338"/>
      <c r="U91" s="347">
        <f>Мероприятия!P9</f>
        <v>0</v>
      </c>
      <c r="V91" s="470">
        <f>Мероприятия!W9</f>
        <v>0</v>
      </c>
      <c r="W91" s="338"/>
      <c r="X91" s="338"/>
      <c r="Y91" s="338"/>
      <c r="Z91" s="348"/>
      <c r="AA91" s="338"/>
      <c r="AB91" s="338"/>
      <c r="AC91" s="338"/>
      <c r="AD91" s="338"/>
      <c r="AE91" s="338"/>
      <c r="AF91" s="338"/>
      <c r="AG91" s="338"/>
      <c r="AH91" s="338"/>
      <c r="AI91" s="351">
        <f>Мероприятия!Q9</f>
        <v>2.7474283199999996</v>
      </c>
      <c r="AJ91" s="470">
        <f>Мероприятия!X9</f>
        <v>0</v>
      </c>
      <c r="AK91" s="338"/>
      <c r="AL91" s="338"/>
      <c r="AM91" s="338"/>
      <c r="AN91" s="348" t="s">
        <v>1319</v>
      </c>
      <c r="AO91" s="338"/>
      <c r="AP91" s="338"/>
      <c r="AQ91" s="470"/>
      <c r="AR91" s="338"/>
      <c r="AS91" s="338"/>
      <c r="AT91" s="338"/>
      <c r="AU91" s="338"/>
      <c r="AV91" s="338"/>
      <c r="AW91" s="338">
        <f>Мероприятия!R9</f>
        <v>0</v>
      </c>
      <c r="AX91" s="470">
        <f>Мероприятия!Y9</f>
        <v>0</v>
      </c>
      <c r="AY91" s="338"/>
      <c r="AZ91" s="338"/>
      <c r="BA91" s="338"/>
      <c r="BB91" s="338"/>
      <c r="BC91" s="338"/>
      <c r="BD91" s="338"/>
      <c r="BE91" s="338"/>
      <c r="BF91" s="338"/>
      <c r="BG91" s="338"/>
      <c r="BH91" s="338"/>
      <c r="BI91" s="338"/>
      <c r="BJ91" s="348">
        <f t="shared" si="26"/>
        <v>0</v>
      </c>
      <c r="BK91" s="348">
        <f t="shared" si="25"/>
        <v>2.7474283199999996</v>
      </c>
      <c r="BL91" s="470">
        <f t="shared" si="25"/>
        <v>0</v>
      </c>
      <c r="BM91" s="348">
        <f t="shared" si="25"/>
        <v>0</v>
      </c>
      <c r="BN91" s="348">
        <f t="shared" si="25"/>
        <v>0</v>
      </c>
      <c r="BO91" s="348">
        <f t="shared" si="25"/>
        <v>0</v>
      </c>
      <c r="BP91" s="348">
        <f t="shared" si="27"/>
        <v>0</v>
      </c>
      <c r="BQ91" s="348">
        <f t="shared" si="25"/>
        <v>0</v>
      </c>
      <c r="BR91" s="348">
        <f t="shared" si="25"/>
        <v>0</v>
      </c>
      <c r="BS91" s="348">
        <f t="shared" si="25"/>
        <v>0</v>
      </c>
      <c r="BT91" s="348">
        <f t="shared" si="25"/>
        <v>0</v>
      </c>
      <c r="BU91" s="348">
        <f t="shared" si="25"/>
        <v>0</v>
      </c>
      <c r="BV91" s="348">
        <f t="shared" si="25"/>
        <v>0</v>
      </c>
      <c r="BW91" s="348">
        <f t="shared" si="25"/>
        <v>0</v>
      </c>
      <c r="BX91" s="338"/>
    </row>
    <row r="92" spans="1:76" ht="15.75" customHeight="1" x14ac:dyDescent="0.2">
      <c r="A92" s="335" t="str">
        <f>'Пр 1 (произв)'!A93</f>
        <v>1.3.1.6</v>
      </c>
      <c r="B92" s="118" t="str">
        <f>'Пр 1 (произв)'!B93</f>
        <v>Установка Li-ion источника бесперебойного питания в д. Куя</v>
      </c>
      <c r="C92" s="335" t="str">
        <f>'Пр 1 (произв)'!C93</f>
        <v>K_ЗР.6</v>
      </c>
      <c r="D92" s="339">
        <f>'Пр 1 (произв)'!H93</f>
        <v>2.7440701600000001</v>
      </c>
      <c r="E92" s="338"/>
      <c r="F92" s="338"/>
      <c r="G92" s="347"/>
      <c r="H92" s="470"/>
      <c r="I92" s="338"/>
      <c r="J92" s="338"/>
      <c r="K92" s="338"/>
      <c r="L92" s="338"/>
      <c r="M92" s="338"/>
      <c r="N92" s="347"/>
      <c r="O92" s="338"/>
      <c r="P92" s="338"/>
      <c r="Q92" s="338"/>
      <c r="R92" s="338"/>
      <c r="S92" s="338"/>
      <c r="T92" s="338"/>
      <c r="U92" s="347">
        <f>Мероприятия!P10</f>
        <v>0</v>
      </c>
      <c r="V92" s="470">
        <f>Мероприятия!W10</f>
        <v>0</v>
      </c>
      <c r="W92" s="338"/>
      <c r="X92" s="338"/>
      <c r="Y92" s="338"/>
      <c r="Z92" s="348"/>
      <c r="AA92" s="338"/>
      <c r="AB92" s="338"/>
      <c r="AC92" s="338"/>
      <c r="AD92" s="338"/>
      <c r="AE92" s="338"/>
      <c r="AF92" s="338"/>
      <c r="AG92" s="338"/>
      <c r="AH92" s="338"/>
      <c r="AI92" s="351">
        <f>Мероприятия!Q10</f>
        <v>2.7440701600000001</v>
      </c>
      <c r="AJ92" s="470">
        <f>Мероприятия!X10</f>
        <v>0</v>
      </c>
      <c r="AK92" s="338"/>
      <c r="AL92" s="338"/>
      <c r="AM92" s="338"/>
      <c r="AN92" s="348" t="s">
        <v>1319</v>
      </c>
      <c r="AO92" s="338"/>
      <c r="AP92" s="338"/>
      <c r="AQ92" s="470"/>
      <c r="AR92" s="338"/>
      <c r="AS92" s="338"/>
      <c r="AT92" s="338"/>
      <c r="AU92" s="338"/>
      <c r="AV92" s="338"/>
      <c r="AW92" s="338">
        <f>Мероприятия!R10</f>
        <v>0</v>
      </c>
      <c r="AX92" s="470">
        <f>Мероприятия!Y10</f>
        <v>0</v>
      </c>
      <c r="AY92" s="338"/>
      <c r="AZ92" s="338"/>
      <c r="BA92" s="338"/>
      <c r="BB92" s="338"/>
      <c r="BC92" s="338"/>
      <c r="BD92" s="338"/>
      <c r="BE92" s="338"/>
      <c r="BF92" s="338"/>
      <c r="BG92" s="338"/>
      <c r="BH92" s="338"/>
      <c r="BI92" s="338"/>
      <c r="BJ92" s="348">
        <f t="shared" si="26"/>
        <v>0</v>
      </c>
      <c r="BK92" s="348">
        <f t="shared" si="25"/>
        <v>2.7440701600000001</v>
      </c>
      <c r="BL92" s="470">
        <f t="shared" si="25"/>
        <v>0</v>
      </c>
      <c r="BM92" s="348">
        <f t="shared" si="25"/>
        <v>0</v>
      </c>
      <c r="BN92" s="348">
        <f t="shared" si="25"/>
        <v>0</v>
      </c>
      <c r="BO92" s="348">
        <f t="shared" si="25"/>
        <v>0</v>
      </c>
      <c r="BP92" s="348">
        <f t="shared" si="27"/>
        <v>0</v>
      </c>
      <c r="BQ92" s="348">
        <f t="shared" si="25"/>
        <v>0</v>
      </c>
      <c r="BR92" s="348">
        <f t="shared" si="25"/>
        <v>0</v>
      </c>
      <c r="BS92" s="348">
        <f t="shared" si="25"/>
        <v>0</v>
      </c>
      <c r="BT92" s="348">
        <f t="shared" si="25"/>
        <v>0</v>
      </c>
      <c r="BU92" s="348">
        <f t="shared" si="25"/>
        <v>0</v>
      </c>
      <c r="BV92" s="348">
        <f t="shared" si="25"/>
        <v>0</v>
      </c>
      <c r="BW92" s="348">
        <f t="shared" si="25"/>
        <v>0</v>
      </c>
      <c r="BX92" s="338"/>
    </row>
    <row r="93" spans="1:76" ht="15.75" customHeight="1" x14ac:dyDescent="0.2">
      <c r="A93" s="335" t="str">
        <f>'Пр 1 (произв)'!A94</f>
        <v>1.3.1.7</v>
      </c>
      <c r="B93" s="118" t="str">
        <f>'Пр 1 (произв)'!B94</f>
        <v>Установка Li-ion источника бесперебойного питания в д. Пылемец</v>
      </c>
      <c r="C93" s="335" t="str">
        <f>'Пр 1 (произв)'!C94</f>
        <v>K_ЗР.7</v>
      </c>
      <c r="D93" s="339">
        <f>'Пр 1 (произв)'!H94</f>
        <v>2.7440701600000001</v>
      </c>
      <c r="E93" s="338"/>
      <c r="F93" s="338"/>
      <c r="G93" s="347"/>
      <c r="H93" s="470"/>
      <c r="I93" s="338"/>
      <c r="J93" s="338"/>
      <c r="K93" s="338"/>
      <c r="L93" s="338"/>
      <c r="M93" s="338"/>
      <c r="N93" s="347"/>
      <c r="O93" s="338"/>
      <c r="P93" s="338"/>
      <c r="Q93" s="338"/>
      <c r="R93" s="338"/>
      <c r="S93" s="338"/>
      <c r="T93" s="338"/>
      <c r="U93" s="347">
        <f>Мероприятия!P11</f>
        <v>0</v>
      </c>
      <c r="V93" s="470">
        <f>Мероприятия!W11</f>
        <v>0</v>
      </c>
      <c r="W93" s="338"/>
      <c r="X93" s="338"/>
      <c r="Y93" s="338"/>
      <c r="Z93" s="348"/>
      <c r="AA93" s="338"/>
      <c r="AB93" s="338"/>
      <c r="AC93" s="338"/>
      <c r="AD93" s="338"/>
      <c r="AE93" s="338"/>
      <c r="AF93" s="338"/>
      <c r="AG93" s="338"/>
      <c r="AH93" s="338"/>
      <c r="AI93" s="351">
        <f>Мероприятия!Q11</f>
        <v>2.7440701600000001</v>
      </c>
      <c r="AJ93" s="470">
        <f>Мероприятия!X11</f>
        <v>0</v>
      </c>
      <c r="AK93" s="338"/>
      <c r="AL93" s="338"/>
      <c r="AM93" s="338"/>
      <c r="AN93" s="348" t="s">
        <v>1319</v>
      </c>
      <c r="AO93" s="338"/>
      <c r="AP93" s="338"/>
      <c r="AQ93" s="470"/>
      <c r="AR93" s="338"/>
      <c r="AS93" s="338"/>
      <c r="AT93" s="338"/>
      <c r="AU93" s="338"/>
      <c r="AV93" s="338"/>
      <c r="AW93" s="338">
        <f>Мероприятия!R11</f>
        <v>0</v>
      </c>
      <c r="AX93" s="470">
        <f>Мероприятия!Y11</f>
        <v>0</v>
      </c>
      <c r="AY93" s="338"/>
      <c r="AZ93" s="338"/>
      <c r="BA93" s="338"/>
      <c r="BB93" s="338"/>
      <c r="BC93" s="338"/>
      <c r="BD93" s="338"/>
      <c r="BE93" s="338"/>
      <c r="BF93" s="338"/>
      <c r="BG93" s="338"/>
      <c r="BH93" s="338"/>
      <c r="BI93" s="338"/>
      <c r="BJ93" s="348">
        <f t="shared" si="26"/>
        <v>0</v>
      </c>
      <c r="BK93" s="348">
        <f t="shared" si="25"/>
        <v>2.7440701600000001</v>
      </c>
      <c r="BL93" s="470">
        <f t="shared" si="25"/>
        <v>0</v>
      </c>
      <c r="BM93" s="348">
        <f t="shared" si="25"/>
        <v>0</v>
      </c>
      <c r="BN93" s="348">
        <f t="shared" si="25"/>
        <v>0</v>
      </c>
      <c r="BO93" s="348">
        <f t="shared" si="25"/>
        <v>0</v>
      </c>
      <c r="BP93" s="348">
        <f t="shared" si="27"/>
        <v>0</v>
      </c>
      <c r="BQ93" s="348">
        <f t="shared" si="25"/>
        <v>0</v>
      </c>
      <c r="BR93" s="348">
        <f t="shared" si="25"/>
        <v>0</v>
      </c>
      <c r="BS93" s="348">
        <f t="shared" si="25"/>
        <v>0</v>
      </c>
      <c r="BT93" s="348">
        <f t="shared" si="25"/>
        <v>0</v>
      </c>
      <c r="BU93" s="348">
        <f t="shared" si="25"/>
        <v>0</v>
      </c>
      <c r="BV93" s="348">
        <f t="shared" si="25"/>
        <v>0</v>
      </c>
      <c r="BW93" s="348">
        <f t="shared" si="25"/>
        <v>0</v>
      </c>
      <c r="BX93" s="338"/>
    </row>
    <row r="94" spans="1:76" ht="15.75" customHeight="1" x14ac:dyDescent="0.2">
      <c r="A94" s="335" t="str">
        <f>'Пр 1 (произв)'!A95</f>
        <v>1.3.1.8</v>
      </c>
      <c r="B94" s="118" t="str">
        <f>'Пр 1 (произв)'!B95</f>
        <v>Установка Li-ion источника бесперебойного питания в д. Тошвиска</v>
      </c>
      <c r="C94" s="335" t="str">
        <f>'Пр 1 (произв)'!C95</f>
        <v>K_ЗР.8</v>
      </c>
      <c r="D94" s="339">
        <f>'Пр 1 (произв)'!H95</f>
        <v>2.7440701600000001</v>
      </c>
      <c r="E94" s="338"/>
      <c r="F94" s="338"/>
      <c r="G94" s="347"/>
      <c r="H94" s="470"/>
      <c r="I94" s="338"/>
      <c r="J94" s="338"/>
      <c r="K94" s="338"/>
      <c r="L94" s="338"/>
      <c r="M94" s="338"/>
      <c r="N94" s="347"/>
      <c r="O94" s="338"/>
      <c r="P94" s="338"/>
      <c r="Q94" s="338"/>
      <c r="R94" s="338"/>
      <c r="S94" s="338"/>
      <c r="T94" s="338"/>
      <c r="U94" s="347">
        <f>Мероприятия!P12</f>
        <v>0</v>
      </c>
      <c r="V94" s="470">
        <f>Мероприятия!W12</f>
        <v>0</v>
      </c>
      <c r="W94" s="338"/>
      <c r="X94" s="338"/>
      <c r="Y94" s="338"/>
      <c r="Z94" s="348"/>
      <c r="AA94" s="338"/>
      <c r="AB94" s="338"/>
      <c r="AC94" s="338"/>
      <c r="AD94" s="338"/>
      <c r="AE94" s="338"/>
      <c r="AF94" s="338"/>
      <c r="AG94" s="338"/>
      <c r="AH94" s="338"/>
      <c r="AI94" s="351">
        <f>Мероприятия!Q12</f>
        <v>2.7440701600000001</v>
      </c>
      <c r="AJ94" s="470">
        <f>Мероприятия!X12</f>
        <v>0</v>
      </c>
      <c r="AK94" s="338"/>
      <c r="AL94" s="338"/>
      <c r="AM94" s="338"/>
      <c r="AN94" s="348" t="s">
        <v>1319</v>
      </c>
      <c r="AO94" s="338"/>
      <c r="AP94" s="338"/>
      <c r="AQ94" s="470"/>
      <c r="AR94" s="338"/>
      <c r="AS94" s="338"/>
      <c r="AT94" s="338"/>
      <c r="AU94" s="338"/>
      <c r="AV94" s="338"/>
      <c r="AW94" s="338">
        <f>Мероприятия!R12</f>
        <v>0</v>
      </c>
      <c r="AX94" s="470">
        <f>Мероприятия!Y12</f>
        <v>0</v>
      </c>
      <c r="AY94" s="338"/>
      <c r="AZ94" s="338"/>
      <c r="BA94" s="338"/>
      <c r="BB94" s="338"/>
      <c r="BC94" s="338"/>
      <c r="BD94" s="338"/>
      <c r="BE94" s="338"/>
      <c r="BF94" s="338"/>
      <c r="BG94" s="338"/>
      <c r="BH94" s="338"/>
      <c r="BI94" s="338"/>
      <c r="BJ94" s="348">
        <f t="shared" si="26"/>
        <v>0</v>
      </c>
      <c r="BK94" s="348">
        <f t="shared" si="25"/>
        <v>2.7440701600000001</v>
      </c>
      <c r="BL94" s="470">
        <f t="shared" si="25"/>
        <v>0</v>
      </c>
      <c r="BM94" s="348">
        <f t="shared" si="25"/>
        <v>0</v>
      </c>
      <c r="BN94" s="348">
        <f t="shared" si="25"/>
        <v>0</v>
      </c>
      <c r="BO94" s="348">
        <f t="shared" si="25"/>
        <v>0</v>
      </c>
      <c r="BP94" s="348">
        <f t="shared" si="27"/>
        <v>0</v>
      </c>
      <c r="BQ94" s="348">
        <f t="shared" si="25"/>
        <v>0</v>
      </c>
      <c r="BR94" s="348">
        <f t="shared" si="25"/>
        <v>0</v>
      </c>
      <c r="BS94" s="348">
        <f t="shared" si="25"/>
        <v>0</v>
      </c>
      <c r="BT94" s="348">
        <f t="shared" si="25"/>
        <v>0</v>
      </c>
      <c r="BU94" s="348">
        <f t="shared" si="25"/>
        <v>0</v>
      </c>
      <c r="BV94" s="348">
        <f t="shared" si="25"/>
        <v>0</v>
      </c>
      <c r="BW94" s="348">
        <f t="shared" si="25"/>
        <v>0</v>
      </c>
      <c r="BX94" s="338"/>
    </row>
    <row r="95" spans="1:76" ht="15.75" customHeight="1" x14ac:dyDescent="0.2">
      <c r="A95" s="335" t="str">
        <f>'Пр 1 (произв)'!A96</f>
        <v>1.3.1.9</v>
      </c>
      <c r="B95" s="118" t="str">
        <f>'Пр 1 (произв)'!B96</f>
        <v>Установка Li-ion источника бесперебойного питания в д. Щелино</v>
      </c>
      <c r="C95" s="335" t="str">
        <f>'Пр 1 (произв)'!C96</f>
        <v>K_ЗР.9</v>
      </c>
      <c r="D95" s="339">
        <f>'Пр 1 (произв)'!H96</f>
        <v>2.7440701600000001</v>
      </c>
      <c r="E95" s="338"/>
      <c r="F95" s="338"/>
      <c r="G95" s="347"/>
      <c r="H95" s="470"/>
      <c r="I95" s="338"/>
      <c r="J95" s="338"/>
      <c r="K95" s="338"/>
      <c r="L95" s="338"/>
      <c r="M95" s="338"/>
      <c r="N95" s="347"/>
      <c r="O95" s="338"/>
      <c r="P95" s="338"/>
      <c r="Q95" s="338"/>
      <c r="R95" s="338"/>
      <c r="S95" s="338"/>
      <c r="T95" s="338"/>
      <c r="U95" s="347">
        <f>Мероприятия!P13</f>
        <v>0</v>
      </c>
      <c r="V95" s="470">
        <f>Мероприятия!W13</f>
        <v>0</v>
      </c>
      <c r="W95" s="338"/>
      <c r="X95" s="338"/>
      <c r="Y95" s="338"/>
      <c r="Z95" s="348"/>
      <c r="AA95" s="338"/>
      <c r="AB95" s="338"/>
      <c r="AC95" s="338"/>
      <c r="AD95" s="338"/>
      <c r="AE95" s="338"/>
      <c r="AF95" s="338"/>
      <c r="AG95" s="338"/>
      <c r="AH95" s="338"/>
      <c r="AI95" s="351">
        <f>Мероприятия!Q13</f>
        <v>2.7440701600000001</v>
      </c>
      <c r="AJ95" s="470">
        <f>Мероприятия!X13</f>
        <v>0</v>
      </c>
      <c r="AK95" s="338"/>
      <c r="AL95" s="338"/>
      <c r="AM95" s="338"/>
      <c r="AN95" s="348" t="s">
        <v>1319</v>
      </c>
      <c r="AO95" s="338"/>
      <c r="AP95" s="338"/>
      <c r="AQ95" s="470"/>
      <c r="AR95" s="338"/>
      <c r="AS95" s="338"/>
      <c r="AT95" s="338"/>
      <c r="AU95" s="338"/>
      <c r="AV95" s="338"/>
      <c r="AW95" s="338">
        <f>Мероприятия!R13</f>
        <v>0</v>
      </c>
      <c r="AX95" s="470">
        <f>Мероприятия!Y13</f>
        <v>0</v>
      </c>
      <c r="AY95" s="338"/>
      <c r="AZ95" s="338"/>
      <c r="BA95" s="338"/>
      <c r="BB95" s="338"/>
      <c r="BC95" s="338"/>
      <c r="BD95" s="338"/>
      <c r="BE95" s="338"/>
      <c r="BF95" s="338"/>
      <c r="BG95" s="338"/>
      <c r="BH95" s="338"/>
      <c r="BI95" s="338"/>
      <c r="BJ95" s="348">
        <f t="shared" si="26"/>
        <v>0</v>
      </c>
      <c r="BK95" s="348">
        <f t="shared" si="25"/>
        <v>2.7440701600000001</v>
      </c>
      <c r="BL95" s="470">
        <f t="shared" si="25"/>
        <v>0</v>
      </c>
      <c r="BM95" s="348">
        <f t="shared" si="25"/>
        <v>0</v>
      </c>
      <c r="BN95" s="348">
        <f t="shared" si="25"/>
        <v>0</v>
      </c>
      <c r="BO95" s="348">
        <f t="shared" si="25"/>
        <v>0</v>
      </c>
      <c r="BP95" s="348">
        <f t="shared" si="27"/>
        <v>0</v>
      </c>
      <c r="BQ95" s="348">
        <f t="shared" si="25"/>
        <v>0</v>
      </c>
      <c r="BR95" s="348">
        <f t="shared" si="25"/>
        <v>0</v>
      </c>
      <c r="BS95" s="348">
        <f t="shared" si="25"/>
        <v>0</v>
      </c>
      <c r="BT95" s="348">
        <f t="shared" si="25"/>
        <v>0</v>
      </c>
      <c r="BU95" s="348">
        <f t="shared" si="25"/>
        <v>0</v>
      </c>
      <c r="BV95" s="348">
        <f t="shared" si="25"/>
        <v>0</v>
      </c>
      <c r="BW95" s="348">
        <f t="shared" si="25"/>
        <v>0</v>
      </c>
      <c r="BX95" s="338"/>
    </row>
    <row r="96" spans="1:76" ht="15.75" customHeight="1" x14ac:dyDescent="0.2">
      <c r="A96" s="335" t="str">
        <f>'Пр 1 (произв)'!A97</f>
        <v>1.3.1.10</v>
      </c>
      <c r="B96" s="118" t="str">
        <f>'Пр 1 (произв)'!B97</f>
        <v>Приобретение 2-х дизель-генераторов 200 кВт на ДЭС п. Усть-Кара</v>
      </c>
      <c r="C96" s="335" t="str">
        <f>'Пр 1 (произв)'!C97</f>
        <v>L_ЗР.14</v>
      </c>
      <c r="D96" s="339">
        <f>'Пр 1 (произв)'!H97</f>
        <v>3.4666666666666668</v>
      </c>
      <c r="E96" s="338"/>
      <c r="F96" s="338"/>
      <c r="G96" s="347"/>
      <c r="H96" s="470"/>
      <c r="I96" s="338"/>
      <c r="J96" s="338"/>
      <c r="K96" s="338"/>
      <c r="L96" s="338"/>
      <c r="M96" s="338"/>
      <c r="N96" s="347"/>
      <c r="O96" s="338"/>
      <c r="P96" s="338"/>
      <c r="Q96" s="338"/>
      <c r="R96" s="338"/>
      <c r="S96" s="338"/>
      <c r="T96" s="338"/>
      <c r="U96" s="347">
        <f>Мероприятия!P18</f>
        <v>0</v>
      </c>
      <c r="V96" s="470">
        <f>Мероприятия!W18</f>
        <v>0</v>
      </c>
      <c r="W96" s="338"/>
      <c r="X96" s="338"/>
      <c r="Y96" s="338"/>
      <c r="Z96" s="348"/>
      <c r="AA96" s="338"/>
      <c r="AB96" s="338"/>
      <c r="AC96" s="338"/>
      <c r="AD96" s="338"/>
      <c r="AE96" s="338"/>
      <c r="AF96" s="338"/>
      <c r="AG96" s="338"/>
      <c r="AH96" s="338"/>
      <c r="AI96" s="351">
        <f>Мероприятия!Q18</f>
        <v>3.4666666666666668</v>
      </c>
      <c r="AJ96" s="470">
        <f>Мероприятия!X18</f>
        <v>0.4</v>
      </c>
      <c r="AK96" s="338"/>
      <c r="AL96" s="338"/>
      <c r="AM96" s="338"/>
      <c r="AN96" s="338"/>
      <c r="AO96" s="338"/>
      <c r="AP96" s="338"/>
      <c r="AQ96" s="470"/>
      <c r="AR96" s="338"/>
      <c r="AS96" s="338"/>
      <c r="AT96" s="338"/>
      <c r="AU96" s="338"/>
      <c r="AV96" s="338"/>
      <c r="AW96" s="351">
        <f>Мероприятия!R18</f>
        <v>0</v>
      </c>
      <c r="AX96" s="470">
        <f>Мероприятия!Y18</f>
        <v>0</v>
      </c>
      <c r="AY96" s="338"/>
      <c r="AZ96" s="338"/>
      <c r="BA96" s="338"/>
      <c r="BB96" s="338"/>
      <c r="BC96" s="338"/>
      <c r="BD96" s="338"/>
      <c r="BE96" s="338"/>
      <c r="BF96" s="338"/>
      <c r="BG96" s="338"/>
      <c r="BH96" s="338"/>
      <c r="BI96" s="338"/>
      <c r="BJ96" s="348">
        <f t="shared" si="26"/>
        <v>0</v>
      </c>
      <c r="BK96" s="348">
        <f t="shared" si="25"/>
        <v>3.4666666666666668</v>
      </c>
      <c r="BL96" s="470">
        <f t="shared" si="25"/>
        <v>0.4</v>
      </c>
      <c r="BM96" s="348">
        <f t="shared" si="25"/>
        <v>0</v>
      </c>
      <c r="BN96" s="348">
        <f t="shared" si="25"/>
        <v>0</v>
      </c>
      <c r="BO96" s="348">
        <f t="shared" si="25"/>
        <v>0</v>
      </c>
      <c r="BP96" s="348">
        <f t="shared" si="25"/>
        <v>0</v>
      </c>
      <c r="BQ96" s="348">
        <f t="shared" si="25"/>
        <v>0</v>
      </c>
      <c r="BR96" s="348">
        <f t="shared" si="25"/>
        <v>0</v>
      </c>
      <c r="BS96" s="348">
        <f t="shared" si="25"/>
        <v>0</v>
      </c>
      <c r="BT96" s="348">
        <f t="shared" si="25"/>
        <v>0</v>
      </c>
      <c r="BU96" s="348">
        <f t="shared" si="25"/>
        <v>0</v>
      </c>
      <c r="BV96" s="348">
        <f t="shared" si="25"/>
        <v>0</v>
      </c>
      <c r="BW96" s="348">
        <f t="shared" si="25"/>
        <v>0</v>
      </c>
      <c r="BX96" s="338"/>
    </row>
    <row r="97" spans="1:76" ht="15.75" customHeight="1" x14ac:dyDescent="0.2">
      <c r="A97" s="335" t="str">
        <f>'Пр 1 (произв)'!A98</f>
        <v>1.3.1.11</v>
      </c>
      <c r="B97" s="118" t="str">
        <f>'Пр 1 (произв)'!B98</f>
        <v>Приобретение 2-х дизель-генераторов 100 кВт на ДЭС п. Усть-Кара</v>
      </c>
      <c r="C97" s="335" t="str">
        <f>'Пр 1 (произв)'!C98</f>
        <v>L_ЗР.15</v>
      </c>
      <c r="D97" s="339">
        <f>'Пр 1 (произв)'!H98</f>
        <v>3.1572652800000003</v>
      </c>
      <c r="E97" s="338"/>
      <c r="F97" s="338"/>
      <c r="G97" s="347"/>
      <c r="H97" s="470"/>
      <c r="I97" s="338"/>
      <c r="J97" s="338"/>
      <c r="K97" s="338"/>
      <c r="L97" s="338"/>
      <c r="M97" s="338"/>
      <c r="N97" s="347"/>
      <c r="O97" s="338"/>
      <c r="P97" s="338"/>
      <c r="Q97" s="338"/>
      <c r="R97" s="338"/>
      <c r="S97" s="338"/>
      <c r="T97" s="338"/>
      <c r="U97" s="347">
        <f>Мероприятия!P19</f>
        <v>0</v>
      </c>
      <c r="V97" s="470">
        <f>Мероприятия!W19</f>
        <v>0</v>
      </c>
      <c r="W97" s="338"/>
      <c r="X97" s="338"/>
      <c r="Y97" s="338"/>
      <c r="Z97" s="348"/>
      <c r="AA97" s="338"/>
      <c r="AB97" s="338"/>
      <c r="AC97" s="338"/>
      <c r="AD97" s="338"/>
      <c r="AE97" s="338"/>
      <c r="AF97" s="338"/>
      <c r="AG97" s="338"/>
      <c r="AH97" s="338"/>
      <c r="AI97" s="351">
        <f>Мероприятия!Q19</f>
        <v>3.1572652800000003</v>
      </c>
      <c r="AJ97" s="470">
        <f>Мероприятия!X19</f>
        <v>0.2</v>
      </c>
      <c r="AK97" s="338"/>
      <c r="AL97" s="338"/>
      <c r="AM97" s="338"/>
      <c r="AN97" s="338"/>
      <c r="AO97" s="338"/>
      <c r="AP97" s="338"/>
      <c r="AQ97" s="470"/>
      <c r="AR97" s="338"/>
      <c r="AS97" s="338"/>
      <c r="AT97" s="338"/>
      <c r="AU97" s="338"/>
      <c r="AV97" s="338"/>
      <c r="AW97" s="351">
        <f>Мероприятия!R19</f>
        <v>0</v>
      </c>
      <c r="AX97" s="470">
        <f>Мероприятия!Y19</f>
        <v>0</v>
      </c>
      <c r="AY97" s="338"/>
      <c r="AZ97" s="338"/>
      <c r="BA97" s="338"/>
      <c r="BB97" s="338"/>
      <c r="BC97" s="338"/>
      <c r="BD97" s="338"/>
      <c r="BE97" s="338"/>
      <c r="BF97" s="338"/>
      <c r="BG97" s="338"/>
      <c r="BH97" s="338"/>
      <c r="BI97" s="338"/>
      <c r="BJ97" s="348">
        <f t="shared" ref="BJ97:BJ130" si="28">T97+AH97+AV97</f>
        <v>0</v>
      </c>
      <c r="BK97" s="348">
        <f t="shared" ref="BK97:BK130" si="29">U97+AI97+AW97</f>
        <v>3.1572652800000003</v>
      </c>
      <c r="BL97" s="470">
        <f t="shared" ref="BL97:BL130" si="30">V97+AJ97+AX97</f>
        <v>0.2</v>
      </c>
      <c r="BM97" s="348">
        <f t="shared" ref="BM97:BM130" si="31">W97+AK97+AY97</f>
        <v>0</v>
      </c>
      <c r="BN97" s="348">
        <f t="shared" ref="BN97:BN130" si="32">X97+AL97+AZ97</f>
        <v>0</v>
      </c>
      <c r="BO97" s="348">
        <f t="shared" ref="BO97:BO130" si="33">Y97+AM97+BA97</f>
        <v>0</v>
      </c>
      <c r="BP97" s="348">
        <f t="shared" ref="BP97:BP130" si="34">Z97+AN97+BB97</f>
        <v>0</v>
      </c>
      <c r="BQ97" s="348">
        <f t="shared" ref="BQ97:BQ130" si="35">AA97+AO97+BC97</f>
        <v>0</v>
      </c>
      <c r="BR97" s="348">
        <f t="shared" ref="BR97:BR130" si="36">AB97+AP97+BD97</f>
        <v>0</v>
      </c>
      <c r="BS97" s="348">
        <f t="shared" ref="BS97:BS130" si="37">AC97+AQ97+BE97</f>
        <v>0</v>
      </c>
      <c r="BT97" s="348">
        <f t="shared" ref="BT97:BT130" si="38">AD97+AR97+BF97</f>
        <v>0</v>
      </c>
      <c r="BU97" s="348">
        <f t="shared" ref="BU97:BU130" si="39">AE97+AS97+BG97</f>
        <v>0</v>
      </c>
      <c r="BV97" s="348">
        <f t="shared" ref="BV97:BV130" si="40">AF97+AT97+BH97</f>
        <v>0</v>
      </c>
      <c r="BW97" s="348">
        <f t="shared" ref="BW97:BW130" si="41">AG97+AU97+BI97</f>
        <v>0</v>
      </c>
      <c r="BX97" s="338"/>
    </row>
    <row r="98" spans="1:76" ht="15.75" customHeight="1" x14ac:dyDescent="0.2">
      <c r="A98" s="335" t="str">
        <f>'Пр 1 (произв)'!A99</f>
        <v>1.3.1.12</v>
      </c>
      <c r="B98" s="118" t="str">
        <f>'Пр 1 (произв)'!B99</f>
        <v>Приобретение дизель-генератора 250 кВт на ДЭС п.Хорей-Вер</v>
      </c>
      <c r="C98" s="335" t="str">
        <f>'Пр 1 (произв)'!C99</f>
        <v>L_ЗР.16</v>
      </c>
      <c r="D98" s="339">
        <f>'Пр 1 (произв)'!H99</f>
        <v>2.0634626133333329</v>
      </c>
      <c r="E98" s="338"/>
      <c r="F98" s="338"/>
      <c r="G98" s="347"/>
      <c r="H98" s="470"/>
      <c r="I98" s="338"/>
      <c r="J98" s="338"/>
      <c r="K98" s="338"/>
      <c r="L98" s="338"/>
      <c r="M98" s="338"/>
      <c r="N98" s="347"/>
      <c r="O98" s="338"/>
      <c r="P98" s="338"/>
      <c r="Q98" s="338"/>
      <c r="R98" s="338"/>
      <c r="S98" s="338"/>
      <c r="T98" s="338"/>
      <c r="U98" s="347">
        <f>Мероприятия!P20</f>
        <v>0</v>
      </c>
      <c r="V98" s="470">
        <f>Мероприятия!W20</f>
        <v>0</v>
      </c>
      <c r="W98" s="338"/>
      <c r="X98" s="338"/>
      <c r="Y98" s="338"/>
      <c r="Z98" s="348"/>
      <c r="AA98" s="338"/>
      <c r="AB98" s="338"/>
      <c r="AC98" s="338"/>
      <c r="AD98" s="338"/>
      <c r="AE98" s="338"/>
      <c r="AF98" s="338"/>
      <c r="AG98" s="338"/>
      <c r="AH98" s="338"/>
      <c r="AI98" s="351">
        <f>Мероприятия!Q20</f>
        <v>0</v>
      </c>
      <c r="AJ98" s="470">
        <f>Мероприятия!X20</f>
        <v>0</v>
      </c>
      <c r="AK98" s="338"/>
      <c r="AL98" s="338"/>
      <c r="AM98" s="338"/>
      <c r="AN98" s="338"/>
      <c r="AO98" s="338"/>
      <c r="AP98" s="338"/>
      <c r="AQ98" s="470"/>
      <c r="AR98" s="338"/>
      <c r="AS98" s="338"/>
      <c r="AT98" s="338"/>
      <c r="AU98" s="338"/>
      <c r="AV98" s="338"/>
      <c r="AW98" s="351">
        <f>Мероприятия!R20</f>
        <v>2.0634626133333329</v>
      </c>
      <c r="AX98" s="470">
        <f>Мероприятия!Y20</f>
        <v>0.5</v>
      </c>
      <c r="AY98" s="338"/>
      <c r="AZ98" s="338"/>
      <c r="BA98" s="338"/>
      <c r="BB98" s="338"/>
      <c r="BC98" s="338"/>
      <c r="BD98" s="338"/>
      <c r="BE98" s="338"/>
      <c r="BF98" s="338"/>
      <c r="BG98" s="338"/>
      <c r="BH98" s="338"/>
      <c r="BI98" s="338"/>
      <c r="BJ98" s="348">
        <f t="shared" si="28"/>
        <v>0</v>
      </c>
      <c r="BK98" s="348">
        <f t="shared" si="29"/>
        <v>2.0634626133333329</v>
      </c>
      <c r="BL98" s="470">
        <f t="shared" si="30"/>
        <v>0.5</v>
      </c>
      <c r="BM98" s="348">
        <f t="shared" si="31"/>
        <v>0</v>
      </c>
      <c r="BN98" s="348">
        <f t="shared" si="32"/>
        <v>0</v>
      </c>
      <c r="BO98" s="348">
        <f t="shared" si="33"/>
        <v>0</v>
      </c>
      <c r="BP98" s="348">
        <f t="shared" si="34"/>
        <v>0</v>
      </c>
      <c r="BQ98" s="348">
        <f t="shared" si="35"/>
        <v>0</v>
      </c>
      <c r="BR98" s="348">
        <f t="shared" si="36"/>
        <v>0</v>
      </c>
      <c r="BS98" s="348">
        <f t="shared" si="37"/>
        <v>0</v>
      </c>
      <c r="BT98" s="348">
        <f t="shared" si="38"/>
        <v>0</v>
      </c>
      <c r="BU98" s="348">
        <f t="shared" si="39"/>
        <v>0</v>
      </c>
      <c r="BV98" s="348">
        <f t="shared" si="40"/>
        <v>0</v>
      </c>
      <c r="BW98" s="348">
        <f t="shared" si="41"/>
        <v>0</v>
      </c>
      <c r="BX98" s="338"/>
    </row>
    <row r="99" spans="1:76" ht="15.75" customHeight="1" x14ac:dyDescent="0.2">
      <c r="A99" s="335" t="str">
        <f>'Пр 1 (произв)'!A100</f>
        <v>1.3.1.13</v>
      </c>
      <c r="B99" s="118" t="str">
        <f>'Пр 1 (произв)'!B100</f>
        <v>Приобретение дизель-генератора 30 кВт на ДЭС п.Варнек</v>
      </c>
      <c r="C99" s="335" t="str">
        <f>'Пр 1 (произв)'!C100</f>
        <v>L_ЗР.17</v>
      </c>
      <c r="D99" s="339">
        <f>'Пр 1 (произв)'!H100</f>
        <v>0.72772959999999998</v>
      </c>
      <c r="E99" s="338"/>
      <c r="F99" s="338"/>
      <c r="G99" s="347"/>
      <c r="H99" s="470"/>
      <c r="I99" s="338"/>
      <c r="J99" s="338"/>
      <c r="K99" s="338"/>
      <c r="L99" s="338"/>
      <c r="M99" s="338"/>
      <c r="N99" s="347"/>
      <c r="O99" s="338"/>
      <c r="P99" s="338"/>
      <c r="Q99" s="338"/>
      <c r="R99" s="338"/>
      <c r="S99" s="338"/>
      <c r="T99" s="338"/>
      <c r="U99" s="347">
        <f>Мероприятия!P21</f>
        <v>0</v>
      </c>
      <c r="V99" s="470">
        <f>Мероприятия!W21</f>
        <v>0</v>
      </c>
      <c r="W99" s="338"/>
      <c r="X99" s="338"/>
      <c r="Y99" s="338"/>
      <c r="Z99" s="348"/>
      <c r="AA99" s="338"/>
      <c r="AB99" s="338"/>
      <c r="AC99" s="338"/>
      <c r="AD99" s="338"/>
      <c r="AE99" s="338"/>
      <c r="AF99" s="338"/>
      <c r="AG99" s="338"/>
      <c r="AH99" s="338"/>
      <c r="AI99" s="351">
        <f>Мероприятия!Q21</f>
        <v>0.72772959999999998</v>
      </c>
      <c r="AJ99" s="470">
        <f>Мероприятия!X21</f>
        <v>0.06</v>
      </c>
      <c r="AK99" s="338"/>
      <c r="AL99" s="338"/>
      <c r="AM99" s="338"/>
      <c r="AN99" s="338"/>
      <c r="AO99" s="338"/>
      <c r="AP99" s="338"/>
      <c r="AQ99" s="470"/>
      <c r="AR99" s="338"/>
      <c r="AS99" s="338"/>
      <c r="AT99" s="338"/>
      <c r="AU99" s="338"/>
      <c r="AV99" s="338"/>
      <c r="AW99" s="351">
        <f>Мероприятия!R21</f>
        <v>0</v>
      </c>
      <c r="AX99" s="470">
        <f>Мероприятия!Y21</f>
        <v>0</v>
      </c>
      <c r="AY99" s="338"/>
      <c r="AZ99" s="338"/>
      <c r="BA99" s="338"/>
      <c r="BB99" s="338"/>
      <c r="BC99" s="338"/>
      <c r="BD99" s="338"/>
      <c r="BE99" s="338"/>
      <c r="BF99" s="338"/>
      <c r="BG99" s="338"/>
      <c r="BH99" s="338"/>
      <c r="BI99" s="338"/>
      <c r="BJ99" s="348">
        <f t="shared" si="28"/>
        <v>0</v>
      </c>
      <c r="BK99" s="348">
        <f t="shared" si="29"/>
        <v>0.72772959999999998</v>
      </c>
      <c r="BL99" s="470">
        <f t="shared" si="30"/>
        <v>0.06</v>
      </c>
      <c r="BM99" s="348">
        <f t="shared" si="31"/>
        <v>0</v>
      </c>
      <c r="BN99" s="348">
        <f t="shared" si="32"/>
        <v>0</v>
      </c>
      <c r="BO99" s="348">
        <f t="shared" si="33"/>
        <v>0</v>
      </c>
      <c r="BP99" s="348">
        <f t="shared" si="34"/>
        <v>0</v>
      </c>
      <c r="BQ99" s="348">
        <f t="shared" si="35"/>
        <v>0</v>
      </c>
      <c r="BR99" s="348">
        <f t="shared" si="36"/>
        <v>0</v>
      </c>
      <c r="BS99" s="348">
        <f t="shared" si="37"/>
        <v>0</v>
      </c>
      <c r="BT99" s="348">
        <f t="shared" si="38"/>
        <v>0</v>
      </c>
      <c r="BU99" s="348">
        <f t="shared" si="39"/>
        <v>0</v>
      </c>
      <c r="BV99" s="348">
        <f t="shared" si="40"/>
        <v>0</v>
      </c>
      <c r="BW99" s="348">
        <f t="shared" si="41"/>
        <v>0</v>
      </c>
      <c r="BX99" s="338"/>
    </row>
    <row r="100" spans="1:76" ht="15.75" customHeight="1" x14ac:dyDescent="0.2">
      <c r="A100" s="335" t="str">
        <f>'Пр 1 (произв)'!A101</f>
        <v>1.3.1.14</v>
      </c>
      <c r="B100" s="118" t="str">
        <f>'Пр 1 (произв)'!B101</f>
        <v>Приобретение дизель-генератоа 60 кВт на ДЭС п.Варнек</v>
      </c>
      <c r="C100" s="335" t="str">
        <f>'Пр 1 (произв)'!C101</f>
        <v>L_ЗР.18</v>
      </c>
      <c r="D100" s="339">
        <f>'Пр 1 (произв)'!H101</f>
        <v>1.0550435999999999</v>
      </c>
      <c r="E100" s="338"/>
      <c r="F100" s="338"/>
      <c r="G100" s="347"/>
      <c r="H100" s="470"/>
      <c r="I100" s="338"/>
      <c r="J100" s="338"/>
      <c r="K100" s="338"/>
      <c r="L100" s="338"/>
      <c r="M100" s="338"/>
      <c r="N100" s="347"/>
      <c r="O100" s="338"/>
      <c r="P100" s="338"/>
      <c r="Q100" s="338"/>
      <c r="R100" s="338"/>
      <c r="S100" s="338"/>
      <c r="T100" s="338"/>
      <c r="U100" s="347">
        <f>Мероприятия!P22</f>
        <v>0</v>
      </c>
      <c r="V100" s="470">
        <f>Мероприятия!W22</f>
        <v>0</v>
      </c>
      <c r="W100" s="338"/>
      <c r="X100" s="338"/>
      <c r="Y100" s="338"/>
      <c r="Z100" s="348"/>
      <c r="AA100" s="338"/>
      <c r="AB100" s="338"/>
      <c r="AC100" s="338"/>
      <c r="AD100" s="338"/>
      <c r="AE100" s="338"/>
      <c r="AF100" s="338"/>
      <c r="AG100" s="338"/>
      <c r="AH100" s="338"/>
      <c r="AI100" s="351">
        <f>Мероприятия!Q22</f>
        <v>1.0550435999999999</v>
      </c>
      <c r="AJ100" s="470">
        <f>Мероприятия!X22</f>
        <v>0.12</v>
      </c>
      <c r="AK100" s="338"/>
      <c r="AL100" s="338"/>
      <c r="AM100" s="338"/>
      <c r="AN100" s="338"/>
      <c r="AO100" s="338"/>
      <c r="AP100" s="338"/>
      <c r="AQ100" s="470"/>
      <c r="AR100" s="338"/>
      <c r="AS100" s="338"/>
      <c r="AT100" s="338"/>
      <c r="AU100" s="338"/>
      <c r="AV100" s="338"/>
      <c r="AW100" s="351">
        <f>Мероприятия!R22</f>
        <v>0</v>
      </c>
      <c r="AX100" s="470">
        <f>Мероприятия!Y22</f>
        <v>0</v>
      </c>
      <c r="AY100" s="338"/>
      <c r="AZ100" s="338"/>
      <c r="BA100" s="338"/>
      <c r="BB100" s="338"/>
      <c r="BC100" s="338"/>
      <c r="BD100" s="338"/>
      <c r="BE100" s="338"/>
      <c r="BF100" s="338"/>
      <c r="BG100" s="338"/>
      <c r="BH100" s="338"/>
      <c r="BI100" s="338"/>
      <c r="BJ100" s="348">
        <f t="shared" si="28"/>
        <v>0</v>
      </c>
      <c r="BK100" s="348">
        <f t="shared" si="29"/>
        <v>1.0550435999999999</v>
      </c>
      <c r="BL100" s="470">
        <f t="shared" si="30"/>
        <v>0.12</v>
      </c>
      <c r="BM100" s="348">
        <f t="shared" si="31"/>
        <v>0</v>
      </c>
      <c r="BN100" s="348">
        <f t="shared" si="32"/>
        <v>0</v>
      </c>
      <c r="BO100" s="348">
        <f t="shared" si="33"/>
        <v>0</v>
      </c>
      <c r="BP100" s="348">
        <f t="shared" si="34"/>
        <v>0</v>
      </c>
      <c r="BQ100" s="348">
        <f t="shared" si="35"/>
        <v>0</v>
      </c>
      <c r="BR100" s="348">
        <f t="shared" si="36"/>
        <v>0</v>
      </c>
      <c r="BS100" s="348">
        <f t="shared" si="37"/>
        <v>0</v>
      </c>
      <c r="BT100" s="348">
        <f t="shared" si="38"/>
        <v>0</v>
      </c>
      <c r="BU100" s="348">
        <f t="shared" si="39"/>
        <v>0</v>
      </c>
      <c r="BV100" s="348">
        <f t="shared" si="40"/>
        <v>0</v>
      </c>
      <c r="BW100" s="348">
        <f t="shared" si="41"/>
        <v>0</v>
      </c>
      <c r="BX100" s="338"/>
    </row>
    <row r="101" spans="1:76" ht="15.75" customHeight="1" x14ac:dyDescent="0.2">
      <c r="A101" s="335" t="str">
        <f>'Пр 1 (произв)'!A102</f>
        <v>1.3.1.15</v>
      </c>
      <c r="B101" s="118" t="str">
        <f>'Пр 1 (произв)'!B102</f>
        <v>Приобретение 2-х дизель-генераторов 200 кВт на ДЭС п. Каратайка</v>
      </c>
      <c r="C101" s="335" t="str">
        <f>'Пр 1 (произв)'!C102</f>
        <v>L_ЗР.19</v>
      </c>
      <c r="D101" s="339">
        <f>'Пр 1 (произв)'!H102</f>
        <v>3.4666666666666668</v>
      </c>
      <c r="E101" s="338"/>
      <c r="F101" s="338"/>
      <c r="G101" s="347"/>
      <c r="H101" s="470"/>
      <c r="I101" s="338"/>
      <c r="J101" s="338"/>
      <c r="K101" s="338"/>
      <c r="L101" s="338"/>
      <c r="M101" s="338"/>
      <c r="N101" s="347"/>
      <c r="O101" s="338"/>
      <c r="P101" s="338"/>
      <c r="Q101" s="338"/>
      <c r="R101" s="338"/>
      <c r="S101" s="338"/>
      <c r="T101" s="338"/>
      <c r="U101" s="347">
        <f>Мероприятия!P23</f>
        <v>0</v>
      </c>
      <c r="V101" s="470">
        <f>Мероприятия!W23</f>
        <v>0</v>
      </c>
      <c r="W101" s="338"/>
      <c r="X101" s="338"/>
      <c r="Y101" s="338"/>
      <c r="Z101" s="348"/>
      <c r="AA101" s="338"/>
      <c r="AB101" s="338"/>
      <c r="AC101" s="338"/>
      <c r="AD101" s="338"/>
      <c r="AE101" s="338"/>
      <c r="AF101" s="338"/>
      <c r="AG101" s="338"/>
      <c r="AH101" s="338"/>
      <c r="AI101" s="351">
        <f>Мероприятия!Q23</f>
        <v>1.7333333333333334</v>
      </c>
      <c r="AJ101" s="470">
        <f>Мероприятия!X23</f>
        <v>0.2</v>
      </c>
      <c r="AK101" s="338"/>
      <c r="AL101" s="338"/>
      <c r="AM101" s="338"/>
      <c r="AN101" s="338"/>
      <c r="AO101" s="338"/>
      <c r="AP101" s="338"/>
      <c r="AQ101" s="470"/>
      <c r="AR101" s="338"/>
      <c r="AS101" s="338"/>
      <c r="AT101" s="338"/>
      <c r="AU101" s="338"/>
      <c r="AV101" s="338"/>
      <c r="AW101" s="351">
        <f>Мероприятия!R23</f>
        <v>1.7333333333333334</v>
      </c>
      <c r="AX101" s="470">
        <f>Мероприятия!Y23</f>
        <v>0.2</v>
      </c>
      <c r="AY101" s="338"/>
      <c r="AZ101" s="338"/>
      <c r="BA101" s="338"/>
      <c r="BB101" s="338"/>
      <c r="BC101" s="338"/>
      <c r="BD101" s="338"/>
      <c r="BE101" s="338"/>
      <c r="BF101" s="338"/>
      <c r="BG101" s="338"/>
      <c r="BH101" s="338"/>
      <c r="BI101" s="338"/>
      <c r="BJ101" s="348">
        <f t="shared" si="28"/>
        <v>0</v>
      </c>
      <c r="BK101" s="348">
        <f t="shared" si="29"/>
        <v>3.4666666666666668</v>
      </c>
      <c r="BL101" s="470">
        <f t="shared" si="30"/>
        <v>0.4</v>
      </c>
      <c r="BM101" s="348">
        <f t="shared" si="31"/>
        <v>0</v>
      </c>
      <c r="BN101" s="348">
        <f t="shared" si="32"/>
        <v>0</v>
      </c>
      <c r="BO101" s="348">
        <f t="shared" si="33"/>
        <v>0</v>
      </c>
      <c r="BP101" s="348">
        <f t="shared" si="34"/>
        <v>0</v>
      </c>
      <c r="BQ101" s="348">
        <f t="shared" si="35"/>
        <v>0</v>
      </c>
      <c r="BR101" s="348">
        <f t="shared" si="36"/>
        <v>0</v>
      </c>
      <c r="BS101" s="348">
        <f t="shared" si="37"/>
        <v>0</v>
      </c>
      <c r="BT101" s="348">
        <f t="shared" si="38"/>
        <v>0</v>
      </c>
      <c r="BU101" s="348">
        <f t="shared" si="39"/>
        <v>0</v>
      </c>
      <c r="BV101" s="348">
        <f t="shared" si="40"/>
        <v>0</v>
      </c>
      <c r="BW101" s="348">
        <f t="shared" si="41"/>
        <v>0</v>
      </c>
      <c r="BX101" s="338"/>
    </row>
    <row r="102" spans="1:76" ht="15.75" customHeight="1" x14ac:dyDescent="0.2">
      <c r="A102" s="335" t="str">
        <f>'Пр 1 (произв)'!A103</f>
        <v>1.3.1.16</v>
      </c>
      <c r="B102" s="118" t="str">
        <f>'Пр 1 (произв)'!B103</f>
        <v>Приобретение 2-х дизель-генераторов 315 кВт на ДЭС п. Каратайка</v>
      </c>
      <c r="C102" s="335" t="str">
        <f>'Пр 1 (произв)'!C103</f>
        <v>L_ЗР.20</v>
      </c>
      <c r="D102" s="339">
        <f>'Пр 1 (произв)'!H103</f>
        <v>6.3564800000000004</v>
      </c>
      <c r="E102" s="338"/>
      <c r="F102" s="338"/>
      <c r="G102" s="347"/>
      <c r="H102" s="470"/>
      <c r="I102" s="338"/>
      <c r="J102" s="338"/>
      <c r="K102" s="338"/>
      <c r="L102" s="338"/>
      <c r="M102" s="338"/>
      <c r="N102" s="347"/>
      <c r="O102" s="338"/>
      <c r="P102" s="338"/>
      <c r="Q102" s="338"/>
      <c r="R102" s="338"/>
      <c r="S102" s="338"/>
      <c r="T102" s="338"/>
      <c r="U102" s="347">
        <f>Мероприятия!P24</f>
        <v>0</v>
      </c>
      <c r="V102" s="470">
        <f>Мероприятия!W24</f>
        <v>0</v>
      </c>
      <c r="W102" s="338"/>
      <c r="X102" s="338"/>
      <c r="Y102" s="338"/>
      <c r="Z102" s="348"/>
      <c r="AA102" s="338"/>
      <c r="AB102" s="338"/>
      <c r="AC102" s="338"/>
      <c r="AD102" s="338"/>
      <c r="AE102" s="338"/>
      <c r="AF102" s="338"/>
      <c r="AG102" s="338"/>
      <c r="AH102" s="338"/>
      <c r="AI102" s="351">
        <f>Мероприятия!Q24</f>
        <v>3.1782400000000002</v>
      </c>
      <c r="AJ102" s="470">
        <f>Мероприятия!X24</f>
        <v>0.315</v>
      </c>
      <c r="AK102" s="338"/>
      <c r="AL102" s="338"/>
      <c r="AM102" s="338"/>
      <c r="AN102" s="338"/>
      <c r="AO102" s="338"/>
      <c r="AP102" s="338"/>
      <c r="AQ102" s="470"/>
      <c r="AR102" s="338"/>
      <c r="AS102" s="338"/>
      <c r="AT102" s="338"/>
      <c r="AU102" s="338"/>
      <c r="AV102" s="338"/>
      <c r="AW102" s="351">
        <f>Мероприятия!R24</f>
        <v>3.1782400000000002</v>
      </c>
      <c r="AX102" s="470">
        <f>Мероприятия!Y24</f>
        <v>0.315</v>
      </c>
      <c r="AY102" s="338"/>
      <c r="AZ102" s="338"/>
      <c r="BA102" s="338"/>
      <c r="BB102" s="338"/>
      <c r="BC102" s="338"/>
      <c r="BD102" s="338"/>
      <c r="BE102" s="338"/>
      <c r="BF102" s="338"/>
      <c r="BG102" s="338"/>
      <c r="BH102" s="338"/>
      <c r="BI102" s="338"/>
      <c r="BJ102" s="348">
        <f t="shared" si="28"/>
        <v>0</v>
      </c>
      <c r="BK102" s="348">
        <f t="shared" si="29"/>
        <v>6.3564800000000004</v>
      </c>
      <c r="BL102" s="470">
        <f t="shared" si="30"/>
        <v>0.63</v>
      </c>
      <c r="BM102" s="348">
        <f t="shared" si="31"/>
        <v>0</v>
      </c>
      <c r="BN102" s="348">
        <f t="shared" si="32"/>
        <v>0</v>
      </c>
      <c r="BO102" s="348">
        <f t="shared" si="33"/>
        <v>0</v>
      </c>
      <c r="BP102" s="348">
        <f t="shared" si="34"/>
        <v>0</v>
      </c>
      <c r="BQ102" s="348">
        <f t="shared" si="35"/>
        <v>0</v>
      </c>
      <c r="BR102" s="348">
        <f t="shared" si="36"/>
        <v>0</v>
      </c>
      <c r="BS102" s="348">
        <f t="shared" si="37"/>
        <v>0</v>
      </c>
      <c r="BT102" s="348">
        <f t="shared" si="38"/>
        <v>0</v>
      </c>
      <c r="BU102" s="348">
        <f t="shared" si="39"/>
        <v>0</v>
      </c>
      <c r="BV102" s="348">
        <f t="shared" si="40"/>
        <v>0</v>
      </c>
      <c r="BW102" s="348">
        <f t="shared" si="41"/>
        <v>0</v>
      </c>
      <c r="BX102" s="338"/>
    </row>
    <row r="103" spans="1:76" ht="15.75" customHeight="1" x14ac:dyDescent="0.2">
      <c r="A103" s="335" t="str">
        <f>'Пр 1 (произв)'!A104</f>
        <v>1.3.1.17</v>
      </c>
      <c r="B103" s="118" t="str">
        <f>'Пр 1 (произв)'!B104</f>
        <v>Приобретение  2-х дизель-генераторов 30 кВт на ДЭС д. Мгла</v>
      </c>
      <c r="C103" s="335" t="str">
        <f>'Пр 1 (произв)'!C104</f>
        <v>L_ЗР.21</v>
      </c>
      <c r="D103" s="339">
        <f>'Пр 1 (произв)'!H104</f>
        <v>1.4554592</v>
      </c>
      <c r="E103" s="338"/>
      <c r="F103" s="338"/>
      <c r="G103" s="347"/>
      <c r="H103" s="470"/>
      <c r="I103" s="338"/>
      <c r="J103" s="338"/>
      <c r="K103" s="338"/>
      <c r="L103" s="338"/>
      <c r="M103" s="338"/>
      <c r="N103" s="347"/>
      <c r="O103" s="338"/>
      <c r="P103" s="338"/>
      <c r="Q103" s="338"/>
      <c r="R103" s="338"/>
      <c r="S103" s="338"/>
      <c r="T103" s="338"/>
      <c r="U103" s="347">
        <f>Мероприятия!P25</f>
        <v>0</v>
      </c>
      <c r="V103" s="470">
        <f>Мероприятия!W25</f>
        <v>0</v>
      </c>
      <c r="W103" s="338"/>
      <c r="X103" s="338"/>
      <c r="Y103" s="338"/>
      <c r="Z103" s="348"/>
      <c r="AA103" s="338"/>
      <c r="AB103" s="338"/>
      <c r="AC103" s="338"/>
      <c r="AD103" s="338"/>
      <c r="AE103" s="338"/>
      <c r="AF103" s="338"/>
      <c r="AG103" s="338"/>
      <c r="AH103" s="338"/>
      <c r="AI103" s="351">
        <f>Мероприятия!Q25</f>
        <v>1.4554592</v>
      </c>
      <c r="AJ103" s="470">
        <f>Мероприятия!X25</f>
        <v>0.06</v>
      </c>
      <c r="AK103" s="338"/>
      <c r="AL103" s="338"/>
      <c r="AM103" s="338"/>
      <c r="AN103" s="338"/>
      <c r="AO103" s="338"/>
      <c r="AP103" s="338"/>
      <c r="AQ103" s="470"/>
      <c r="AR103" s="338"/>
      <c r="AS103" s="338"/>
      <c r="AT103" s="338"/>
      <c r="AU103" s="338"/>
      <c r="AV103" s="338"/>
      <c r="AW103" s="351">
        <f>Мероприятия!R25</f>
        <v>0</v>
      </c>
      <c r="AX103" s="470">
        <f>Мероприятия!Y25</f>
        <v>0</v>
      </c>
      <c r="AY103" s="338"/>
      <c r="AZ103" s="338"/>
      <c r="BA103" s="338"/>
      <c r="BB103" s="338"/>
      <c r="BC103" s="338"/>
      <c r="BD103" s="338"/>
      <c r="BE103" s="338"/>
      <c r="BF103" s="338"/>
      <c r="BG103" s="338"/>
      <c r="BH103" s="338"/>
      <c r="BI103" s="338"/>
      <c r="BJ103" s="348">
        <f t="shared" si="28"/>
        <v>0</v>
      </c>
      <c r="BK103" s="348">
        <f t="shared" si="29"/>
        <v>1.4554592</v>
      </c>
      <c r="BL103" s="470">
        <f t="shared" si="30"/>
        <v>0.06</v>
      </c>
      <c r="BM103" s="348">
        <f t="shared" si="31"/>
        <v>0</v>
      </c>
      <c r="BN103" s="348">
        <f t="shared" si="32"/>
        <v>0</v>
      </c>
      <c r="BO103" s="348">
        <f t="shared" si="33"/>
        <v>0</v>
      </c>
      <c r="BP103" s="348">
        <f t="shared" si="34"/>
        <v>0</v>
      </c>
      <c r="BQ103" s="348">
        <f t="shared" si="35"/>
        <v>0</v>
      </c>
      <c r="BR103" s="348">
        <f t="shared" si="36"/>
        <v>0</v>
      </c>
      <c r="BS103" s="348">
        <f t="shared" si="37"/>
        <v>0</v>
      </c>
      <c r="BT103" s="348">
        <f t="shared" si="38"/>
        <v>0</v>
      </c>
      <c r="BU103" s="348">
        <f t="shared" si="39"/>
        <v>0</v>
      </c>
      <c r="BV103" s="348">
        <f t="shared" si="40"/>
        <v>0</v>
      </c>
      <c r="BW103" s="348">
        <f t="shared" si="41"/>
        <v>0</v>
      </c>
      <c r="BX103" s="338"/>
    </row>
    <row r="104" spans="1:76" ht="15.75" customHeight="1" x14ac:dyDescent="0.2">
      <c r="A104" s="335" t="str">
        <f>'Пр 1 (произв)'!A105</f>
        <v>1.3.1.18</v>
      </c>
      <c r="B104" s="118" t="str">
        <f>'Пр 1 (произв)'!B105</f>
        <v>Приобретение 2-х  дизель-генераторов 30 кВт на ДЭС д.Вижас</v>
      </c>
      <c r="C104" s="335" t="str">
        <f>'Пр 1 (произв)'!C105</f>
        <v>L_ЗР.22</v>
      </c>
      <c r="D104" s="339">
        <f>'Пр 1 (произв)'!H105</f>
        <v>1.4554592</v>
      </c>
      <c r="E104" s="338"/>
      <c r="F104" s="338"/>
      <c r="G104" s="347"/>
      <c r="H104" s="470"/>
      <c r="I104" s="338"/>
      <c r="J104" s="338"/>
      <c r="K104" s="338"/>
      <c r="L104" s="338"/>
      <c r="M104" s="338"/>
      <c r="N104" s="347"/>
      <c r="O104" s="338"/>
      <c r="P104" s="338"/>
      <c r="Q104" s="338"/>
      <c r="R104" s="338"/>
      <c r="S104" s="338"/>
      <c r="T104" s="338"/>
      <c r="U104" s="347">
        <f>Мероприятия!P26</f>
        <v>0</v>
      </c>
      <c r="V104" s="470">
        <f>Мероприятия!W26</f>
        <v>0</v>
      </c>
      <c r="W104" s="338"/>
      <c r="X104" s="338"/>
      <c r="Y104" s="338"/>
      <c r="Z104" s="348"/>
      <c r="AA104" s="338"/>
      <c r="AB104" s="338"/>
      <c r="AC104" s="338"/>
      <c r="AD104" s="338"/>
      <c r="AE104" s="338"/>
      <c r="AF104" s="338"/>
      <c r="AG104" s="338"/>
      <c r="AH104" s="338"/>
      <c r="AI104" s="351">
        <f>Мероприятия!Q26</f>
        <v>1.4554592</v>
      </c>
      <c r="AJ104" s="470">
        <f>Мероприятия!X26</f>
        <v>0.06</v>
      </c>
      <c r="AK104" s="338"/>
      <c r="AL104" s="338"/>
      <c r="AM104" s="338"/>
      <c r="AN104" s="338"/>
      <c r="AO104" s="338"/>
      <c r="AP104" s="338"/>
      <c r="AQ104" s="470"/>
      <c r="AR104" s="338"/>
      <c r="AS104" s="338"/>
      <c r="AT104" s="338"/>
      <c r="AU104" s="338"/>
      <c r="AV104" s="338"/>
      <c r="AW104" s="351">
        <f>Мероприятия!R26</f>
        <v>0</v>
      </c>
      <c r="AX104" s="470">
        <f>Мероприятия!Y26</f>
        <v>0</v>
      </c>
      <c r="AY104" s="338"/>
      <c r="AZ104" s="338"/>
      <c r="BA104" s="338"/>
      <c r="BB104" s="338"/>
      <c r="BC104" s="338"/>
      <c r="BD104" s="338"/>
      <c r="BE104" s="338"/>
      <c r="BF104" s="338"/>
      <c r="BG104" s="338"/>
      <c r="BH104" s="338"/>
      <c r="BI104" s="338"/>
      <c r="BJ104" s="348">
        <f t="shared" si="28"/>
        <v>0</v>
      </c>
      <c r="BK104" s="348">
        <f t="shared" si="29"/>
        <v>1.4554592</v>
      </c>
      <c r="BL104" s="470">
        <f t="shared" si="30"/>
        <v>0.06</v>
      </c>
      <c r="BM104" s="348">
        <f t="shared" si="31"/>
        <v>0</v>
      </c>
      <c r="BN104" s="348">
        <f t="shared" si="32"/>
        <v>0</v>
      </c>
      <c r="BO104" s="348">
        <f t="shared" si="33"/>
        <v>0</v>
      </c>
      <c r="BP104" s="348">
        <f t="shared" si="34"/>
        <v>0</v>
      </c>
      <c r="BQ104" s="348">
        <f t="shared" si="35"/>
        <v>0</v>
      </c>
      <c r="BR104" s="348">
        <f t="shared" si="36"/>
        <v>0</v>
      </c>
      <c r="BS104" s="348">
        <f t="shared" si="37"/>
        <v>0</v>
      </c>
      <c r="BT104" s="348">
        <f t="shared" si="38"/>
        <v>0</v>
      </c>
      <c r="BU104" s="348">
        <f t="shared" si="39"/>
        <v>0</v>
      </c>
      <c r="BV104" s="348">
        <f t="shared" si="40"/>
        <v>0</v>
      </c>
      <c r="BW104" s="348">
        <f t="shared" si="41"/>
        <v>0</v>
      </c>
      <c r="BX104" s="338"/>
    </row>
    <row r="105" spans="1:76" ht="15.75" customHeight="1" x14ac:dyDescent="0.2">
      <c r="A105" s="335" t="str">
        <f>'Пр 1 (произв)'!A106</f>
        <v>1.3.1.19</v>
      </c>
      <c r="B105" s="118" t="str">
        <f>'Пр 1 (произв)'!B106</f>
        <v>Приобретение 3-х  дизель-генераторов 60 кВт на ДЭС д.Вижас</v>
      </c>
      <c r="C105" s="335" t="str">
        <f>'Пр 1 (произв)'!C106</f>
        <v>L_ЗР.23</v>
      </c>
      <c r="D105" s="339">
        <f>'Пр 1 (произв)'!H106</f>
        <v>3.1651308</v>
      </c>
      <c r="E105" s="338"/>
      <c r="F105" s="338"/>
      <c r="G105" s="347"/>
      <c r="H105" s="470"/>
      <c r="I105" s="338"/>
      <c r="J105" s="338"/>
      <c r="K105" s="338"/>
      <c r="L105" s="338"/>
      <c r="M105" s="338"/>
      <c r="N105" s="347"/>
      <c r="O105" s="338"/>
      <c r="P105" s="338"/>
      <c r="Q105" s="338"/>
      <c r="R105" s="338"/>
      <c r="S105" s="338"/>
      <c r="T105" s="338"/>
      <c r="U105" s="347">
        <f>Мероприятия!P27</f>
        <v>0</v>
      </c>
      <c r="V105" s="470">
        <f>Мероприятия!W27</f>
        <v>0</v>
      </c>
      <c r="W105" s="338"/>
      <c r="X105" s="338"/>
      <c r="Y105" s="338"/>
      <c r="Z105" s="348"/>
      <c r="AA105" s="338"/>
      <c r="AB105" s="338"/>
      <c r="AC105" s="338"/>
      <c r="AD105" s="338"/>
      <c r="AE105" s="338"/>
      <c r="AF105" s="338"/>
      <c r="AG105" s="338"/>
      <c r="AH105" s="338"/>
      <c r="AI105" s="351">
        <f>Мероприятия!Q27</f>
        <v>1.0550436000000001</v>
      </c>
      <c r="AJ105" s="470">
        <f>Мероприятия!X27</f>
        <v>0.06</v>
      </c>
      <c r="AK105" s="338"/>
      <c r="AL105" s="338"/>
      <c r="AM105" s="338"/>
      <c r="AN105" s="338"/>
      <c r="AO105" s="338"/>
      <c r="AP105" s="338"/>
      <c r="AQ105" s="470"/>
      <c r="AR105" s="338"/>
      <c r="AS105" s="338"/>
      <c r="AT105" s="338"/>
      <c r="AU105" s="338"/>
      <c r="AV105" s="338"/>
      <c r="AW105" s="351">
        <f>Мероприятия!R27</f>
        <v>2.1100871999999997</v>
      </c>
      <c r="AX105" s="470">
        <f>Мероприятия!Y27</f>
        <v>0.12</v>
      </c>
      <c r="AY105" s="338"/>
      <c r="AZ105" s="338"/>
      <c r="BA105" s="338"/>
      <c r="BB105" s="338"/>
      <c r="BC105" s="338"/>
      <c r="BD105" s="338"/>
      <c r="BE105" s="338"/>
      <c r="BF105" s="338"/>
      <c r="BG105" s="338"/>
      <c r="BH105" s="338"/>
      <c r="BI105" s="338"/>
      <c r="BJ105" s="348">
        <f t="shared" si="28"/>
        <v>0</v>
      </c>
      <c r="BK105" s="348">
        <f t="shared" si="29"/>
        <v>3.1651308</v>
      </c>
      <c r="BL105" s="470">
        <f t="shared" si="30"/>
        <v>0.18</v>
      </c>
      <c r="BM105" s="348">
        <f t="shared" si="31"/>
        <v>0</v>
      </c>
      <c r="BN105" s="348">
        <f t="shared" si="32"/>
        <v>0</v>
      </c>
      <c r="BO105" s="348">
        <f t="shared" si="33"/>
        <v>0</v>
      </c>
      <c r="BP105" s="348">
        <f t="shared" si="34"/>
        <v>0</v>
      </c>
      <c r="BQ105" s="348">
        <f t="shared" si="35"/>
        <v>0</v>
      </c>
      <c r="BR105" s="348">
        <f t="shared" si="36"/>
        <v>0</v>
      </c>
      <c r="BS105" s="348">
        <f t="shared" si="37"/>
        <v>0</v>
      </c>
      <c r="BT105" s="348">
        <f t="shared" si="38"/>
        <v>0</v>
      </c>
      <c r="BU105" s="348">
        <f t="shared" si="39"/>
        <v>0</v>
      </c>
      <c r="BV105" s="348">
        <f t="shared" si="40"/>
        <v>0</v>
      </c>
      <c r="BW105" s="348">
        <f t="shared" si="41"/>
        <v>0</v>
      </c>
      <c r="BX105" s="338"/>
    </row>
    <row r="106" spans="1:76" ht="15.75" customHeight="1" x14ac:dyDescent="0.2">
      <c r="A106" s="335" t="str">
        <f>'Пр 1 (произв)'!A107</f>
        <v>1.3.1.20</v>
      </c>
      <c r="B106" s="118" t="str">
        <f>'Пр 1 (произв)'!B107</f>
        <v>Приобретение 2-х дизель-генератов 30 кВт на ДЭС д.Снопа</v>
      </c>
      <c r="C106" s="335" t="str">
        <f>'Пр 1 (произв)'!C107</f>
        <v>L_ЗР.24</v>
      </c>
      <c r="D106" s="339">
        <f>'Пр 1 (произв)'!H107</f>
        <v>1.4554592</v>
      </c>
      <c r="E106" s="338"/>
      <c r="F106" s="338"/>
      <c r="G106" s="347"/>
      <c r="H106" s="470"/>
      <c r="I106" s="338"/>
      <c r="J106" s="338"/>
      <c r="K106" s="338"/>
      <c r="L106" s="338"/>
      <c r="M106" s="338"/>
      <c r="N106" s="347"/>
      <c r="O106" s="338"/>
      <c r="P106" s="338"/>
      <c r="Q106" s="338"/>
      <c r="R106" s="338"/>
      <c r="S106" s="338"/>
      <c r="T106" s="338"/>
      <c r="U106" s="347">
        <f>Мероприятия!P28</f>
        <v>0</v>
      </c>
      <c r="V106" s="470">
        <f>Мероприятия!W28</f>
        <v>0</v>
      </c>
      <c r="W106" s="338"/>
      <c r="X106" s="338"/>
      <c r="Y106" s="338"/>
      <c r="Z106" s="348"/>
      <c r="AA106" s="338"/>
      <c r="AB106" s="338"/>
      <c r="AC106" s="338"/>
      <c r="AD106" s="338"/>
      <c r="AE106" s="338"/>
      <c r="AF106" s="338"/>
      <c r="AG106" s="338"/>
      <c r="AH106" s="338"/>
      <c r="AI106" s="351">
        <f>Мероприятия!Q28</f>
        <v>1.4554592</v>
      </c>
      <c r="AJ106" s="470">
        <f>Мероприятия!X28</f>
        <v>0.06</v>
      </c>
      <c r="AK106" s="338"/>
      <c r="AL106" s="338"/>
      <c r="AM106" s="338"/>
      <c r="AN106" s="338"/>
      <c r="AO106" s="338"/>
      <c r="AP106" s="338"/>
      <c r="AQ106" s="470"/>
      <c r="AR106" s="338"/>
      <c r="AS106" s="338"/>
      <c r="AT106" s="338"/>
      <c r="AU106" s="338"/>
      <c r="AV106" s="338"/>
      <c r="AW106" s="351">
        <f>Мероприятия!R28</f>
        <v>0</v>
      </c>
      <c r="AX106" s="470">
        <f>Мероприятия!Y28</f>
        <v>0</v>
      </c>
      <c r="AY106" s="338"/>
      <c r="AZ106" s="338"/>
      <c r="BA106" s="338"/>
      <c r="BB106" s="338"/>
      <c r="BC106" s="338"/>
      <c r="BD106" s="338"/>
      <c r="BE106" s="338"/>
      <c r="BF106" s="338"/>
      <c r="BG106" s="338"/>
      <c r="BH106" s="338"/>
      <c r="BI106" s="338"/>
      <c r="BJ106" s="348">
        <f t="shared" si="28"/>
        <v>0</v>
      </c>
      <c r="BK106" s="348">
        <f t="shared" si="29"/>
        <v>1.4554592</v>
      </c>
      <c r="BL106" s="470">
        <f t="shared" si="30"/>
        <v>0.06</v>
      </c>
      <c r="BM106" s="348">
        <f t="shared" si="31"/>
        <v>0</v>
      </c>
      <c r="BN106" s="348">
        <f t="shared" si="32"/>
        <v>0</v>
      </c>
      <c r="BO106" s="348">
        <f t="shared" si="33"/>
        <v>0</v>
      </c>
      <c r="BP106" s="348">
        <f t="shared" si="34"/>
        <v>0</v>
      </c>
      <c r="BQ106" s="348">
        <f t="shared" si="35"/>
        <v>0</v>
      </c>
      <c r="BR106" s="348">
        <f t="shared" si="36"/>
        <v>0</v>
      </c>
      <c r="BS106" s="348">
        <f t="shared" si="37"/>
        <v>0</v>
      </c>
      <c r="BT106" s="348">
        <f t="shared" si="38"/>
        <v>0</v>
      </c>
      <c r="BU106" s="348">
        <f t="shared" si="39"/>
        <v>0</v>
      </c>
      <c r="BV106" s="348">
        <f t="shared" si="40"/>
        <v>0</v>
      </c>
      <c r="BW106" s="348">
        <f t="shared" si="41"/>
        <v>0</v>
      </c>
      <c r="BX106" s="338"/>
    </row>
    <row r="107" spans="1:76" ht="15.75" customHeight="1" x14ac:dyDescent="0.2">
      <c r="A107" s="335" t="str">
        <f>'Пр 1 (произв)'!A108</f>
        <v>1.3.1.21</v>
      </c>
      <c r="B107" s="118" t="str">
        <f>'Пр 1 (произв)'!B108</f>
        <v>Приобретение 2-х дизель-генератов 30 кВт на ДЭС д.Белушье</v>
      </c>
      <c r="C107" s="335" t="str">
        <f>'Пр 1 (произв)'!C108</f>
        <v>L_ЗР.25</v>
      </c>
      <c r="D107" s="339">
        <f>'Пр 1 (произв)'!H108</f>
        <v>1.4554592</v>
      </c>
      <c r="E107" s="338"/>
      <c r="F107" s="338"/>
      <c r="G107" s="347"/>
      <c r="H107" s="470"/>
      <c r="I107" s="338"/>
      <c r="J107" s="338"/>
      <c r="K107" s="338"/>
      <c r="L107" s="338"/>
      <c r="M107" s="338"/>
      <c r="N107" s="347"/>
      <c r="O107" s="338"/>
      <c r="P107" s="338"/>
      <c r="Q107" s="338"/>
      <c r="R107" s="338"/>
      <c r="S107" s="338"/>
      <c r="T107" s="338"/>
      <c r="U107" s="347">
        <f>Мероприятия!P29</f>
        <v>0</v>
      </c>
      <c r="V107" s="470">
        <f>Мероприятия!W29</f>
        <v>0</v>
      </c>
      <c r="W107" s="338"/>
      <c r="X107" s="338"/>
      <c r="Y107" s="338"/>
      <c r="Z107" s="348"/>
      <c r="AA107" s="338"/>
      <c r="AB107" s="338"/>
      <c r="AC107" s="338"/>
      <c r="AD107" s="338"/>
      <c r="AE107" s="338"/>
      <c r="AF107" s="338"/>
      <c r="AG107" s="338"/>
      <c r="AH107" s="338"/>
      <c r="AI107" s="351">
        <f>Мероприятия!Q29</f>
        <v>0.72772959999999998</v>
      </c>
      <c r="AJ107" s="470">
        <f>Мероприятия!X29</f>
        <v>0.03</v>
      </c>
      <c r="AK107" s="338"/>
      <c r="AL107" s="338"/>
      <c r="AM107" s="338"/>
      <c r="AN107" s="338"/>
      <c r="AO107" s="338"/>
      <c r="AP107" s="338"/>
      <c r="AQ107" s="470"/>
      <c r="AR107" s="338"/>
      <c r="AS107" s="338"/>
      <c r="AT107" s="338"/>
      <c r="AU107" s="338"/>
      <c r="AV107" s="338"/>
      <c r="AW107" s="351">
        <f>Мероприятия!R29</f>
        <v>0.72772959999999998</v>
      </c>
      <c r="AX107" s="470">
        <f>Мероприятия!Y29</f>
        <v>0.03</v>
      </c>
      <c r="AY107" s="338"/>
      <c r="AZ107" s="338"/>
      <c r="BA107" s="338"/>
      <c r="BB107" s="338"/>
      <c r="BC107" s="338"/>
      <c r="BD107" s="338"/>
      <c r="BE107" s="338"/>
      <c r="BF107" s="338"/>
      <c r="BG107" s="338"/>
      <c r="BH107" s="338"/>
      <c r="BI107" s="338"/>
      <c r="BJ107" s="348">
        <f t="shared" si="28"/>
        <v>0</v>
      </c>
      <c r="BK107" s="348">
        <f t="shared" si="29"/>
        <v>1.4554592</v>
      </c>
      <c r="BL107" s="470">
        <f t="shared" si="30"/>
        <v>0.06</v>
      </c>
      <c r="BM107" s="348">
        <f t="shared" si="31"/>
        <v>0</v>
      </c>
      <c r="BN107" s="348">
        <f t="shared" si="32"/>
        <v>0</v>
      </c>
      <c r="BO107" s="348">
        <f t="shared" si="33"/>
        <v>0</v>
      </c>
      <c r="BP107" s="348">
        <f t="shared" si="34"/>
        <v>0</v>
      </c>
      <c r="BQ107" s="348">
        <f t="shared" si="35"/>
        <v>0</v>
      </c>
      <c r="BR107" s="348">
        <f t="shared" si="36"/>
        <v>0</v>
      </c>
      <c r="BS107" s="348">
        <f t="shared" si="37"/>
        <v>0</v>
      </c>
      <c r="BT107" s="348">
        <f t="shared" si="38"/>
        <v>0</v>
      </c>
      <c r="BU107" s="348">
        <f t="shared" si="39"/>
        <v>0</v>
      </c>
      <c r="BV107" s="348">
        <f t="shared" si="40"/>
        <v>0</v>
      </c>
      <c r="BW107" s="348">
        <f t="shared" si="41"/>
        <v>0</v>
      </c>
      <c r="BX107" s="338"/>
    </row>
    <row r="108" spans="1:76" ht="15.75" customHeight="1" x14ac:dyDescent="0.2">
      <c r="A108" s="335" t="str">
        <f>'Пр 1 (произв)'!A109</f>
        <v>1.3.1.22</v>
      </c>
      <c r="B108" s="118" t="str">
        <f>'Пр 1 (произв)'!B109</f>
        <v>Приобретение 2-х дизель-генератов 30 кВт на ДЭС д.Устье</v>
      </c>
      <c r="C108" s="335" t="str">
        <f>'Пр 1 (произв)'!C109</f>
        <v>L_ЗР.26</v>
      </c>
      <c r="D108" s="339">
        <f>'Пр 1 (произв)'!H109</f>
        <v>1.4554592</v>
      </c>
      <c r="E108" s="338"/>
      <c r="F108" s="338"/>
      <c r="G108" s="347"/>
      <c r="H108" s="470"/>
      <c r="I108" s="338"/>
      <c r="J108" s="338"/>
      <c r="K108" s="338"/>
      <c r="L108" s="338"/>
      <c r="M108" s="338"/>
      <c r="N108" s="347"/>
      <c r="O108" s="338"/>
      <c r="P108" s="338"/>
      <c r="Q108" s="338"/>
      <c r="R108" s="338"/>
      <c r="S108" s="338"/>
      <c r="T108" s="338"/>
      <c r="U108" s="347">
        <f>Мероприятия!P30</f>
        <v>0</v>
      </c>
      <c r="V108" s="470">
        <f>Мероприятия!W30</f>
        <v>0</v>
      </c>
      <c r="W108" s="338"/>
      <c r="X108" s="338"/>
      <c r="Y108" s="338"/>
      <c r="Z108" s="348"/>
      <c r="AA108" s="338"/>
      <c r="AB108" s="338"/>
      <c r="AC108" s="338"/>
      <c r="AD108" s="338"/>
      <c r="AE108" s="338"/>
      <c r="AF108" s="338"/>
      <c r="AG108" s="338"/>
      <c r="AH108" s="338"/>
      <c r="AI108" s="351">
        <f>Мероприятия!Q30</f>
        <v>0.72772959999999998</v>
      </c>
      <c r="AJ108" s="470">
        <f>Мероприятия!X30</f>
        <v>0.03</v>
      </c>
      <c r="AK108" s="338"/>
      <c r="AL108" s="338"/>
      <c r="AM108" s="338"/>
      <c r="AN108" s="338"/>
      <c r="AO108" s="338"/>
      <c r="AP108" s="338"/>
      <c r="AQ108" s="470"/>
      <c r="AR108" s="338"/>
      <c r="AS108" s="338"/>
      <c r="AT108" s="338"/>
      <c r="AU108" s="338"/>
      <c r="AV108" s="338"/>
      <c r="AW108" s="351">
        <f>Мероприятия!R30</f>
        <v>0.72772959999999998</v>
      </c>
      <c r="AX108" s="470">
        <f>Мероприятия!Y30</f>
        <v>0.03</v>
      </c>
      <c r="AY108" s="338"/>
      <c r="AZ108" s="338"/>
      <c r="BA108" s="338"/>
      <c r="BB108" s="338"/>
      <c r="BC108" s="338"/>
      <c r="BD108" s="338"/>
      <c r="BE108" s="338"/>
      <c r="BF108" s="338"/>
      <c r="BG108" s="338"/>
      <c r="BH108" s="338"/>
      <c r="BI108" s="338"/>
      <c r="BJ108" s="348">
        <f t="shared" si="28"/>
        <v>0</v>
      </c>
      <c r="BK108" s="348">
        <f t="shared" si="29"/>
        <v>1.4554592</v>
      </c>
      <c r="BL108" s="470">
        <f t="shared" si="30"/>
        <v>0.06</v>
      </c>
      <c r="BM108" s="348">
        <f t="shared" si="31"/>
        <v>0</v>
      </c>
      <c r="BN108" s="348">
        <f t="shared" si="32"/>
        <v>0</v>
      </c>
      <c r="BO108" s="348">
        <f t="shared" si="33"/>
        <v>0</v>
      </c>
      <c r="BP108" s="348">
        <f t="shared" si="34"/>
        <v>0</v>
      </c>
      <c r="BQ108" s="348">
        <f t="shared" si="35"/>
        <v>0</v>
      </c>
      <c r="BR108" s="348">
        <f t="shared" si="36"/>
        <v>0</v>
      </c>
      <c r="BS108" s="348">
        <f t="shared" si="37"/>
        <v>0</v>
      </c>
      <c r="BT108" s="348">
        <f t="shared" si="38"/>
        <v>0</v>
      </c>
      <c r="BU108" s="348">
        <f t="shared" si="39"/>
        <v>0</v>
      </c>
      <c r="BV108" s="348">
        <f t="shared" si="40"/>
        <v>0</v>
      </c>
      <c r="BW108" s="348">
        <f t="shared" si="41"/>
        <v>0</v>
      </c>
      <c r="BX108" s="338"/>
    </row>
    <row r="109" spans="1:76" ht="15.75" customHeight="1" x14ac:dyDescent="0.2">
      <c r="A109" s="335" t="str">
        <f>'Пр 1 (произв)'!A110</f>
        <v>1.3.1.23</v>
      </c>
      <c r="B109" s="118" t="str">
        <f>'Пр 1 (произв)'!B110</f>
        <v>Приобретение дизель-генератора 315 кВт на ДЭС п.Харута</v>
      </c>
      <c r="C109" s="335" t="str">
        <f>'Пр 1 (произв)'!C110</f>
        <v>L_ЗР.27</v>
      </c>
      <c r="D109" s="339">
        <f>'Пр 1 (произв)'!H110</f>
        <v>3.1782400000000002</v>
      </c>
      <c r="E109" s="338"/>
      <c r="F109" s="338"/>
      <c r="G109" s="347"/>
      <c r="H109" s="470"/>
      <c r="I109" s="338"/>
      <c r="J109" s="338"/>
      <c r="K109" s="338"/>
      <c r="L109" s="338"/>
      <c r="M109" s="338"/>
      <c r="N109" s="347"/>
      <c r="O109" s="338"/>
      <c r="P109" s="338"/>
      <c r="Q109" s="338"/>
      <c r="R109" s="338"/>
      <c r="S109" s="338"/>
      <c r="T109" s="338"/>
      <c r="U109" s="347">
        <f>Мероприятия!P31</f>
        <v>0</v>
      </c>
      <c r="V109" s="470">
        <f>Мероприятия!W31</f>
        <v>0</v>
      </c>
      <c r="W109" s="338"/>
      <c r="X109" s="338"/>
      <c r="Y109" s="338"/>
      <c r="Z109" s="348"/>
      <c r="AA109" s="338"/>
      <c r="AB109" s="338"/>
      <c r="AC109" s="338"/>
      <c r="AD109" s="338"/>
      <c r="AE109" s="338"/>
      <c r="AF109" s="338"/>
      <c r="AG109" s="338"/>
      <c r="AH109" s="338"/>
      <c r="AI109" s="351">
        <f>Мероприятия!Q31</f>
        <v>0</v>
      </c>
      <c r="AJ109" s="470">
        <f>Мероприятия!X31</f>
        <v>0</v>
      </c>
      <c r="AK109" s="338"/>
      <c r="AL109" s="338"/>
      <c r="AM109" s="338"/>
      <c r="AN109" s="338"/>
      <c r="AO109" s="338"/>
      <c r="AP109" s="338"/>
      <c r="AQ109" s="470"/>
      <c r="AR109" s="338"/>
      <c r="AS109" s="338"/>
      <c r="AT109" s="338"/>
      <c r="AU109" s="338"/>
      <c r="AV109" s="338"/>
      <c r="AW109" s="351">
        <f>Мероприятия!R31</f>
        <v>3.1782400000000002</v>
      </c>
      <c r="AX109" s="470">
        <f>Мероприятия!Y31</f>
        <v>0.315</v>
      </c>
      <c r="AY109" s="338"/>
      <c r="AZ109" s="338"/>
      <c r="BA109" s="338"/>
      <c r="BB109" s="338"/>
      <c r="BC109" s="338"/>
      <c r="BD109" s="338"/>
      <c r="BE109" s="338"/>
      <c r="BF109" s="338"/>
      <c r="BG109" s="338"/>
      <c r="BH109" s="338"/>
      <c r="BI109" s="338"/>
      <c r="BJ109" s="348">
        <f t="shared" si="28"/>
        <v>0</v>
      </c>
      <c r="BK109" s="348">
        <f t="shared" si="29"/>
        <v>3.1782400000000002</v>
      </c>
      <c r="BL109" s="470">
        <f t="shared" si="30"/>
        <v>0.315</v>
      </c>
      <c r="BM109" s="348">
        <f t="shared" si="31"/>
        <v>0</v>
      </c>
      <c r="BN109" s="348">
        <f t="shared" si="32"/>
        <v>0</v>
      </c>
      <c r="BO109" s="348">
        <f t="shared" si="33"/>
        <v>0</v>
      </c>
      <c r="BP109" s="348">
        <f t="shared" si="34"/>
        <v>0</v>
      </c>
      <c r="BQ109" s="348">
        <f t="shared" si="35"/>
        <v>0</v>
      </c>
      <c r="BR109" s="348">
        <f t="shared" si="36"/>
        <v>0</v>
      </c>
      <c r="BS109" s="348">
        <f t="shared" si="37"/>
        <v>0</v>
      </c>
      <c r="BT109" s="348">
        <f t="shared" si="38"/>
        <v>0</v>
      </c>
      <c r="BU109" s="348">
        <f t="shared" si="39"/>
        <v>0</v>
      </c>
      <c r="BV109" s="348">
        <f t="shared" si="40"/>
        <v>0</v>
      </c>
      <c r="BW109" s="348">
        <f t="shared" si="41"/>
        <v>0</v>
      </c>
      <c r="BX109" s="338"/>
    </row>
    <row r="110" spans="1:76" ht="15.75" customHeight="1" x14ac:dyDescent="0.2">
      <c r="A110" s="335" t="str">
        <f>'Пр 1 (произв)'!A111</f>
        <v>1.3.1.24</v>
      </c>
      <c r="B110" s="118" t="str">
        <f>'Пр 1 (произв)'!B111</f>
        <v>Приобретение 2-х дизель-генератов 30 кВт на ДЭС д.Чижа</v>
      </c>
      <c r="C110" s="335" t="str">
        <f>'Пр 1 (произв)'!C111</f>
        <v>L_ЗР.28</v>
      </c>
      <c r="D110" s="339">
        <f>'Пр 1 (произв)'!H111</f>
        <v>1.4554592</v>
      </c>
      <c r="E110" s="338"/>
      <c r="F110" s="338"/>
      <c r="G110" s="347"/>
      <c r="H110" s="470"/>
      <c r="I110" s="338"/>
      <c r="J110" s="338"/>
      <c r="K110" s="338"/>
      <c r="L110" s="338"/>
      <c r="M110" s="338"/>
      <c r="N110" s="347"/>
      <c r="O110" s="338"/>
      <c r="P110" s="338"/>
      <c r="Q110" s="338"/>
      <c r="R110" s="338"/>
      <c r="S110" s="338"/>
      <c r="T110" s="338"/>
      <c r="U110" s="347">
        <f>Мероприятия!P32</f>
        <v>0</v>
      </c>
      <c r="V110" s="470">
        <f>Мероприятия!W32</f>
        <v>0</v>
      </c>
      <c r="W110" s="338"/>
      <c r="X110" s="338"/>
      <c r="Y110" s="338"/>
      <c r="Z110" s="348"/>
      <c r="AA110" s="338"/>
      <c r="AB110" s="338"/>
      <c r="AC110" s="338"/>
      <c r="AD110" s="338"/>
      <c r="AE110" s="338"/>
      <c r="AF110" s="338"/>
      <c r="AG110" s="338"/>
      <c r="AH110" s="338"/>
      <c r="AI110" s="351">
        <f>Мероприятия!Q32</f>
        <v>0.72772959999999998</v>
      </c>
      <c r="AJ110" s="470">
        <f>Мероприятия!X32</f>
        <v>0.03</v>
      </c>
      <c r="AK110" s="338"/>
      <c r="AL110" s="338"/>
      <c r="AM110" s="338"/>
      <c r="AN110" s="338"/>
      <c r="AO110" s="338"/>
      <c r="AP110" s="338"/>
      <c r="AQ110" s="470"/>
      <c r="AR110" s="338"/>
      <c r="AS110" s="338"/>
      <c r="AT110" s="338"/>
      <c r="AU110" s="338"/>
      <c r="AV110" s="338"/>
      <c r="AW110" s="351">
        <f>Мероприятия!R32</f>
        <v>0.72772959999999998</v>
      </c>
      <c r="AX110" s="470">
        <f>Мероприятия!Y32</f>
        <v>0.03</v>
      </c>
      <c r="AY110" s="338"/>
      <c r="AZ110" s="338"/>
      <c r="BA110" s="338"/>
      <c r="BB110" s="338"/>
      <c r="BC110" s="338"/>
      <c r="BD110" s="338"/>
      <c r="BE110" s="338"/>
      <c r="BF110" s="338"/>
      <c r="BG110" s="338"/>
      <c r="BH110" s="338"/>
      <c r="BI110" s="338"/>
      <c r="BJ110" s="348">
        <f t="shared" si="28"/>
        <v>0</v>
      </c>
      <c r="BK110" s="348">
        <f t="shared" si="29"/>
        <v>1.4554592</v>
      </c>
      <c r="BL110" s="470">
        <f t="shared" si="30"/>
        <v>0.06</v>
      </c>
      <c r="BM110" s="348">
        <f t="shared" si="31"/>
        <v>0</v>
      </c>
      <c r="BN110" s="348">
        <f t="shared" si="32"/>
        <v>0</v>
      </c>
      <c r="BO110" s="348">
        <f t="shared" si="33"/>
        <v>0</v>
      </c>
      <c r="BP110" s="348">
        <f t="shared" si="34"/>
        <v>0</v>
      </c>
      <c r="BQ110" s="348">
        <f t="shared" si="35"/>
        <v>0</v>
      </c>
      <c r="BR110" s="348">
        <f t="shared" si="36"/>
        <v>0</v>
      </c>
      <c r="BS110" s="348">
        <f t="shared" si="37"/>
        <v>0</v>
      </c>
      <c r="BT110" s="348">
        <f t="shared" si="38"/>
        <v>0</v>
      </c>
      <c r="BU110" s="348">
        <f t="shared" si="39"/>
        <v>0</v>
      </c>
      <c r="BV110" s="348">
        <f t="shared" si="40"/>
        <v>0</v>
      </c>
      <c r="BW110" s="348">
        <f t="shared" si="41"/>
        <v>0</v>
      </c>
      <c r="BX110" s="338"/>
    </row>
    <row r="111" spans="1:76" ht="15.75" customHeight="1" x14ac:dyDescent="0.2">
      <c r="A111" s="335" t="str">
        <f>'Пр 1 (произв)'!A112</f>
        <v>1.3.1.25</v>
      </c>
      <c r="B111" s="118" t="str">
        <f>'Пр 1 (произв)'!B112</f>
        <v>Приобретение 2-х  дизель-генераторов 60 кВт на ДЭС д.Чижа</v>
      </c>
      <c r="C111" s="335" t="str">
        <f>'Пр 1 (произв)'!C112</f>
        <v>L_ЗР.29</v>
      </c>
      <c r="D111" s="339">
        <f>'Пр 1 (произв)'!H112</f>
        <v>2.1100871999999997</v>
      </c>
      <c r="E111" s="338"/>
      <c r="F111" s="338"/>
      <c r="G111" s="347"/>
      <c r="H111" s="470"/>
      <c r="I111" s="338"/>
      <c r="J111" s="338"/>
      <c r="K111" s="338"/>
      <c r="L111" s="338"/>
      <c r="M111" s="338"/>
      <c r="N111" s="347"/>
      <c r="O111" s="338"/>
      <c r="P111" s="338"/>
      <c r="Q111" s="338"/>
      <c r="R111" s="338"/>
      <c r="S111" s="338"/>
      <c r="T111" s="338"/>
      <c r="U111" s="347">
        <f>Мероприятия!P33</f>
        <v>0</v>
      </c>
      <c r="V111" s="470">
        <f>Мероприятия!W33</f>
        <v>0</v>
      </c>
      <c r="W111" s="338"/>
      <c r="X111" s="338"/>
      <c r="Y111" s="338"/>
      <c r="Z111" s="348"/>
      <c r="AA111" s="338"/>
      <c r="AB111" s="338"/>
      <c r="AC111" s="338"/>
      <c r="AD111" s="338"/>
      <c r="AE111" s="338"/>
      <c r="AF111" s="338"/>
      <c r="AG111" s="338"/>
      <c r="AH111" s="338"/>
      <c r="AI111" s="351">
        <f>Мероприятия!Q33</f>
        <v>1.0550435999999999</v>
      </c>
      <c r="AJ111" s="470">
        <f>Мероприятия!X33</f>
        <v>0.06</v>
      </c>
      <c r="AK111" s="338"/>
      <c r="AL111" s="338"/>
      <c r="AM111" s="338"/>
      <c r="AN111" s="338"/>
      <c r="AO111" s="338"/>
      <c r="AP111" s="338"/>
      <c r="AQ111" s="470"/>
      <c r="AR111" s="338"/>
      <c r="AS111" s="338"/>
      <c r="AT111" s="338"/>
      <c r="AU111" s="338"/>
      <c r="AV111" s="338"/>
      <c r="AW111" s="351">
        <f>Мероприятия!R33</f>
        <v>1.0550435999999999</v>
      </c>
      <c r="AX111" s="470">
        <f>Мероприятия!Y33</f>
        <v>0.06</v>
      </c>
      <c r="AY111" s="338"/>
      <c r="AZ111" s="338"/>
      <c r="BA111" s="338"/>
      <c r="BB111" s="338"/>
      <c r="BC111" s="338"/>
      <c r="BD111" s="338"/>
      <c r="BE111" s="338"/>
      <c r="BF111" s="338"/>
      <c r="BG111" s="338"/>
      <c r="BH111" s="338"/>
      <c r="BI111" s="338"/>
      <c r="BJ111" s="348">
        <f t="shared" si="28"/>
        <v>0</v>
      </c>
      <c r="BK111" s="348">
        <f t="shared" si="29"/>
        <v>2.1100871999999997</v>
      </c>
      <c r="BL111" s="470">
        <f t="shared" si="30"/>
        <v>0.12</v>
      </c>
      <c r="BM111" s="348">
        <f t="shared" si="31"/>
        <v>0</v>
      </c>
      <c r="BN111" s="348">
        <f t="shared" si="32"/>
        <v>0</v>
      </c>
      <c r="BO111" s="348">
        <f t="shared" si="33"/>
        <v>0</v>
      </c>
      <c r="BP111" s="348">
        <f t="shared" si="34"/>
        <v>0</v>
      </c>
      <c r="BQ111" s="348">
        <f t="shared" si="35"/>
        <v>0</v>
      </c>
      <c r="BR111" s="348">
        <f t="shared" si="36"/>
        <v>0</v>
      </c>
      <c r="BS111" s="348">
        <f t="shared" si="37"/>
        <v>0</v>
      </c>
      <c r="BT111" s="348">
        <f t="shared" si="38"/>
        <v>0</v>
      </c>
      <c r="BU111" s="348">
        <f t="shared" si="39"/>
        <v>0</v>
      </c>
      <c r="BV111" s="348">
        <f t="shared" si="40"/>
        <v>0</v>
      </c>
      <c r="BW111" s="348">
        <f t="shared" si="41"/>
        <v>0</v>
      </c>
      <c r="BX111" s="338"/>
    </row>
    <row r="112" spans="1:76" ht="15.75" customHeight="1" x14ac:dyDescent="0.2">
      <c r="A112" s="335" t="str">
        <f>'Пр 1 (произв)'!A113</f>
        <v>1.3.1.26</v>
      </c>
      <c r="B112" s="118" t="str">
        <f>'Пр 1 (произв)'!B113</f>
        <v>Приобретение дизель-генератора 100 кВт на ДЭС д.Каменка</v>
      </c>
      <c r="C112" s="335" t="str">
        <f>'Пр 1 (произв)'!C113</f>
        <v>L_ЗР.30</v>
      </c>
      <c r="D112" s="339">
        <f>'Пр 1 (произв)'!H113</f>
        <v>1.5786326400000001</v>
      </c>
      <c r="E112" s="338"/>
      <c r="F112" s="338"/>
      <c r="G112" s="347"/>
      <c r="H112" s="470"/>
      <c r="I112" s="338"/>
      <c r="J112" s="338"/>
      <c r="K112" s="338"/>
      <c r="L112" s="338"/>
      <c r="M112" s="338"/>
      <c r="N112" s="347"/>
      <c r="O112" s="338"/>
      <c r="P112" s="338"/>
      <c r="Q112" s="338"/>
      <c r="R112" s="338"/>
      <c r="S112" s="338"/>
      <c r="T112" s="338"/>
      <c r="U112" s="347">
        <f>Мероприятия!P34</f>
        <v>0</v>
      </c>
      <c r="V112" s="470">
        <f>Мероприятия!W34</f>
        <v>0</v>
      </c>
      <c r="W112" s="338"/>
      <c r="X112" s="338"/>
      <c r="Y112" s="338"/>
      <c r="Z112" s="348"/>
      <c r="AA112" s="338"/>
      <c r="AB112" s="338"/>
      <c r="AC112" s="338"/>
      <c r="AD112" s="338"/>
      <c r="AE112" s="338"/>
      <c r="AF112" s="338"/>
      <c r="AG112" s="338"/>
      <c r="AH112" s="338"/>
      <c r="AI112" s="351">
        <f>Мероприятия!Q34</f>
        <v>1.5786326400000001</v>
      </c>
      <c r="AJ112" s="470">
        <f>Мероприятия!X34</f>
        <v>0.1</v>
      </c>
      <c r="AK112" s="338"/>
      <c r="AL112" s="338"/>
      <c r="AM112" s="338"/>
      <c r="AN112" s="338"/>
      <c r="AO112" s="338"/>
      <c r="AP112" s="338"/>
      <c r="AQ112" s="470"/>
      <c r="AR112" s="338"/>
      <c r="AS112" s="338"/>
      <c r="AT112" s="338"/>
      <c r="AU112" s="338"/>
      <c r="AV112" s="338"/>
      <c r="AW112" s="351">
        <f>Мероприятия!R34</f>
        <v>0</v>
      </c>
      <c r="AX112" s="470">
        <f>Мероприятия!Y34</f>
        <v>0</v>
      </c>
      <c r="AY112" s="338"/>
      <c r="AZ112" s="338"/>
      <c r="BA112" s="338"/>
      <c r="BB112" s="338"/>
      <c r="BC112" s="338"/>
      <c r="BD112" s="338"/>
      <c r="BE112" s="338"/>
      <c r="BF112" s="338"/>
      <c r="BG112" s="338"/>
      <c r="BH112" s="338"/>
      <c r="BI112" s="338"/>
      <c r="BJ112" s="348">
        <f t="shared" si="28"/>
        <v>0</v>
      </c>
      <c r="BK112" s="348">
        <f t="shared" si="29"/>
        <v>1.5786326400000001</v>
      </c>
      <c r="BL112" s="470">
        <f t="shared" si="30"/>
        <v>0.1</v>
      </c>
      <c r="BM112" s="348">
        <f t="shared" si="31"/>
        <v>0</v>
      </c>
      <c r="BN112" s="348">
        <f t="shared" si="32"/>
        <v>0</v>
      </c>
      <c r="BO112" s="348">
        <f t="shared" si="33"/>
        <v>0</v>
      </c>
      <c r="BP112" s="348">
        <f t="shared" si="34"/>
        <v>0</v>
      </c>
      <c r="BQ112" s="348">
        <f t="shared" si="35"/>
        <v>0</v>
      </c>
      <c r="BR112" s="348">
        <f t="shared" si="36"/>
        <v>0</v>
      </c>
      <c r="BS112" s="348">
        <f t="shared" si="37"/>
        <v>0</v>
      </c>
      <c r="BT112" s="348">
        <f t="shared" si="38"/>
        <v>0</v>
      </c>
      <c r="BU112" s="348">
        <f t="shared" si="39"/>
        <v>0</v>
      </c>
      <c r="BV112" s="348">
        <f t="shared" si="40"/>
        <v>0</v>
      </c>
      <c r="BW112" s="348">
        <f t="shared" si="41"/>
        <v>0</v>
      </c>
      <c r="BX112" s="338"/>
    </row>
    <row r="113" spans="1:76" ht="15.75" customHeight="1" x14ac:dyDescent="0.2">
      <c r="A113" s="335" t="str">
        <f>'Пр 1 (произв)'!A114</f>
        <v>1.3.1.27</v>
      </c>
      <c r="B113" s="118" t="str">
        <f>'Пр 1 (произв)'!B114</f>
        <v>Приобретение дизель-генератора 60 кВт на ДЭС д.Каменка</v>
      </c>
      <c r="C113" s="335" t="str">
        <f>'Пр 1 (произв)'!C114</f>
        <v>L_ЗР.31</v>
      </c>
      <c r="D113" s="339">
        <f>'Пр 1 (произв)'!H114</f>
        <v>1.0550435999999999</v>
      </c>
      <c r="E113" s="338"/>
      <c r="F113" s="338"/>
      <c r="G113" s="347"/>
      <c r="H113" s="470"/>
      <c r="I113" s="338"/>
      <c r="J113" s="338"/>
      <c r="K113" s="338"/>
      <c r="L113" s="338"/>
      <c r="M113" s="338"/>
      <c r="N113" s="347"/>
      <c r="O113" s="338"/>
      <c r="P113" s="338"/>
      <c r="Q113" s="338"/>
      <c r="R113" s="338"/>
      <c r="S113" s="338"/>
      <c r="T113" s="338"/>
      <c r="U113" s="347">
        <f>Мероприятия!P35</f>
        <v>0</v>
      </c>
      <c r="V113" s="470">
        <f>Мероприятия!W35</f>
        <v>0</v>
      </c>
      <c r="W113" s="338"/>
      <c r="X113" s="338"/>
      <c r="Y113" s="338"/>
      <c r="Z113" s="348"/>
      <c r="AA113" s="338"/>
      <c r="AB113" s="338"/>
      <c r="AC113" s="338"/>
      <c r="AD113" s="338"/>
      <c r="AE113" s="338"/>
      <c r="AF113" s="338"/>
      <c r="AG113" s="338"/>
      <c r="AH113" s="338"/>
      <c r="AI113" s="351">
        <f>Мероприятия!Q35</f>
        <v>1.0550435999999999</v>
      </c>
      <c r="AJ113" s="470">
        <f>Мероприятия!X35</f>
        <v>0.06</v>
      </c>
      <c r="AK113" s="338"/>
      <c r="AL113" s="338"/>
      <c r="AM113" s="338"/>
      <c r="AN113" s="338"/>
      <c r="AO113" s="338"/>
      <c r="AP113" s="338"/>
      <c r="AQ113" s="470"/>
      <c r="AR113" s="338"/>
      <c r="AS113" s="338"/>
      <c r="AT113" s="338"/>
      <c r="AU113" s="338"/>
      <c r="AV113" s="338"/>
      <c r="AW113" s="351">
        <f>Мероприятия!R35</f>
        <v>0</v>
      </c>
      <c r="AX113" s="470">
        <f>Мероприятия!Y35</f>
        <v>0</v>
      </c>
      <c r="AY113" s="338"/>
      <c r="AZ113" s="338"/>
      <c r="BA113" s="338"/>
      <c r="BB113" s="338"/>
      <c r="BC113" s="338"/>
      <c r="BD113" s="338"/>
      <c r="BE113" s="338"/>
      <c r="BF113" s="338"/>
      <c r="BG113" s="338"/>
      <c r="BH113" s="338"/>
      <c r="BI113" s="338"/>
      <c r="BJ113" s="348">
        <f t="shared" si="28"/>
        <v>0</v>
      </c>
      <c r="BK113" s="348">
        <f t="shared" si="29"/>
        <v>1.0550435999999999</v>
      </c>
      <c r="BL113" s="470">
        <f t="shared" si="30"/>
        <v>0.06</v>
      </c>
      <c r="BM113" s="348">
        <f t="shared" si="31"/>
        <v>0</v>
      </c>
      <c r="BN113" s="348">
        <f t="shared" si="32"/>
        <v>0</v>
      </c>
      <c r="BO113" s="348">
        <f t="shared" si="33"/>
        <v>0</v>
      </c>
      <c r="BP113" s="348">
        <f t="shared" si="34"/>
        <v>0</v>
      </c>
      <c r="BQ113" s="348">
        <f t="shared" si="35"/>
        <v>0</v>
      </c>
      <c r="BR113" s="348">
        <f t="shared" si="36"/>
        <v>0</v>
      </c>
      <c r="BS113" s="348">
        <f t="shared" si="37"/>
        <v>0</v>
      </c>
      <c r="BT113" s="348">
        <f t="shared" si="38"/>
        <v>0</v>
      </c>
      <c r="BU113" s="348">
        <f t="shared" si="39"/>
        <v>0</v>
      </c>
      <c r="BV113" s="348">
        <f t="shared" si="40"/>
        <v>0</v>
      </c>
      <c r="BW113" s="348">
        <f t="shared" si="41"/>
        <v>0</v>
      </c>
      <c r="BX113" s="338"/>
    </row>
    <row r="114" spans="1:76" ht="15.75" customHeight="1" x14ac:dyDescent="0.2">
      <c r="A114" s="335" t="str">
        <f>'Пр 1 (произв)'!A115</f>
        <v>1.3.1.28</v>
      </c>
      <c r="B114" s="118" t="str">
        <f>'Пр 1 (произв)'!B115</f>
        <v>Приобретение 2-х дизель-генератов 30 кВт на ДЭС д.Волонга</v>
      </c>
      <c r="C114" s="335" t="str">
        <f>'Пр 1 (произв)'!C115</f>
        <v>L_ЗР.32</v>
      </c>
      <c r="D114" s="339">
        <f>'Пр 1 (произв)'!H115</f>
        <v>1.4554592</v>
      </c>
      <c r="E114" s="338"/>
      <c r="F114" s="338"/>
      <c r="G114" s="347"/>
      <c r="H114" s="470"/>
      <c r="I114" s="338"/>
      <c r="J114" s="338"/>
      <c r="K114" s="338"/>
      <c r="L114" s="338"/>
      <c r="M114" s="338"/>
      <c r="N114" s="347"/>
      <c r="O114" s="338"/>
      <c r="P114" s="338"/>
      <c r="Q114" s="338"/>
      <c r="R114" s="338"/>
      <c r="S114" s="338"/>
      <c r="T114" s="338"/>
      <c r="U114" s="347">
        <f>Мероприятия!P36</f>
        <v>0</v>
      </c>
      <c r="V114" s="470">
        <f>Мероприятия!W36</f>
        <v>0</v>
      </c>
      <c r="W114" s="338"/>
      <c r="X114" s="338"/>
      <c r="Y114" s="338"/>
      <c r="Z114" s="348"/>
      <c r="AA114" s="338"/>
      <c r="AB114" s="338"/>
      <c r="AC114" s="338"/>
      <c r="AD114" s="338"/>
      <c r="AE114" s="338"/>
      <c r="AF114" s="338"/>
      <c r="AG114" s="338"/>
      <c r="AH114" s="338"/>
      <c r="AI114" s="351">
        <f>Мероприятия!Q36</f>
        <v>0.72772959999999998</v>
      </c>
      <c r="AJ114" s="470">
        <f>Мероприятия!X36</f>
        <v>0.03</v>
      </c>
      <c r="AK114" s="338"/>
      <c r="AL114" s="338"/>
      <c r="AM114" s="338"/>
      <c r="AN114" s="338"/>
      <c r="AO114" s="338"/>
      <c r="AP114" s="338"/>
      <c r="AQ114" s="470"/>
      <c r="AR114" s="338"/>
      <c r="AS114" s="338"/>
      <c r="AT114" s="338"/>
      <c r="AU114" s="338"/>
      <c r="AV114" s="338"/>
      <c r="AW114" s="351">
        <f>Мероприятия!R36</f>
        <v>0.72772959999999998</v>
      </c>
      <c r="AX114" s="470">
        <f>Мероприятия!Y36</f>
        <v>0.03</v>
      </c>
      <c r="AY114" s="338"/>
      <c r="AZ114" s="338"/>
      <c r="BA114" s="338"/>
      <c r="BB114" s="338"/>
      <c r="BC114" s="338"/>
      <c r="BD114" s="338"/>
      <c r="BE114" s="338"/>
      <c r="BF114" s="338"/>
      <c r="BG114" s="338"/>
      <c r="BH114" s="338"/>
      <c r="BI114" s="338"/>
      <c r="BJ114" s="348">
        <f t="shared" si="28"/>
        <v>0</v>
      </c>
      <c r="BK114" s="348">
        <f t="shared" si="29"/>
        <v>1.4554592</v>
      </c>
      <c r="BL114" s="470">
        <f t="shared" si="30"/>
        <v>0.06</v>
      </c>
      <c r="BM114" s="348">
        <f t="shared" si="31"/>
        <v>0</v>
      </c>
      <c r="BN114" s="348">
        <f t="shared" si="32"/>
        <v>0</v>
      </c>
      <c r="BO114" s="348">
        <f t="shared" si="33"/>
        <v>0</v>
      </c>
      <c r="BP114" s="348">
        <f t="shared" si="34"/>
        <v>0</v>
      </c>
      <c r="BQ114" s="348">
        <f t="shared" si="35"/>
        <v>0</v>
      </c>
      <c r="BR114" s="348">
        <f t="shared" si="36"/>
        <v>0</v>
      </c>
      <c r="BS114" s="348">
        <f t="shared" si="37"/>
        <v>0</v>
      </c>
      <c r="BT114" s="348">
        <f t="shared" si="38"/>
        <v>0</v>
      </c>
      <c r="BU114" s="348">
        <f t="shared" si="39"/>
        <v>0</v>
      </c>
      <c r="BV114" s="348">
        <f t="shared" si="40"/>
        <v>0</v>
      </c>
      <c r="BW114" s="348">
        <f t="shared" si="41"/>
        <v>0</v>
      </c>
      <c r="BX114" s="338"/>
    </row>
    <row r="115" spans="1:76" ht="15.75" customHeight="1" x14ac:dyDescent="0.2">
      <c r="A115" s="335" t="str">
        <f>'Пр 1 (произв)'!A116</f>
        <v>1.3.1.29</v>
      </c>
      <c r="B115" s="118" t="str">
        <f>'Пр 1 (произв)'!B116</f>
        <v>Приобретение дизель-генератора 60 кВт на ДЭС д.Макарово</v>
      </c>
      <c r="C115" s="335" t="str">
        <f>'Пр 1 (произв)'!C116</f>
        <v>L_ЗР.33</v>
      </c>
      <c r="D115" s="339">
        <f>'Пр 1 (произв)'!H116</f>
        <v>1.0550435999999999</v>
      </c>
      <c r="E115" s="338"/>
      <c r="F115" s="338"/>
      <c r="G115" s="347"/>
      <c r="H115" s="470"/>
      <c r="I115" s="338"/>
      <c r="J115" s="338"/>
      <c r="K115" s="338"/>
      <c r="L115" s="338"/>
      <c r="M115" s="338"/>
      <c r="N115" s="347"/>
      <c r="O115" s="338"/>
      <c r="P115" s="338"/>
      <c r="Q115" s="338"/>
      <c r="R115" s="338"/>
      <c r="S115" s="338"/>
      <c r="T115" s="338"/>
      <c r="U115" s="347">
        <f>Мероприятия!P37</f>
        <v>0</v>
      </c>
      <c r="V115" s="470">
        <f>Мероприятия!W37</f>
        <v>0</v>
      </c>
      <c r="W115" s="338"/>
      <c r="X115" s="338"/>
      <c r="Y115" s="338"/>
      <c r="Z115" s="348"/>
      <c r="AA115" s="338"/>
      <c r="AB115" s="338"/>
      <c r="AC115" s="338"/>
      <c r="AD115" s="338"/>
      <c r="AE115" s="338"/>
      <c r="AF115" s="338"/>
      <c r="AG115" s="338"/>
      <c r="AH115" s="338"/>
      <c r="AI115" s="351">
        <f>Мероприятия!Q37</f>
        <v>1.0550435999999999</v>
      </c>
      <c r="AJ115" s="470">
        <f>Мероприятия!X37</f>
        <v>0.06</v>
      </c>
      <c r="AK115" s="338"/>
      <c r="AL115" s="338"/>
      <c r="AM115" s="338"/>
      <c r="AN115" s="338"/>
      <c r="AO115" s="338"/>
      <c r="AP115" s="338"/>
      <c r="AQ115" s="470"/>
      <c r="AR115" s="338"/>
      <c r="AS115" s="338"/>
      <c r="AT115" s="338"/>
      <c r="AU115" s="338"/>
      <c r="AV115" s="338"/>
      <c r="AW115" s="351">
        <f>Мероприятия!R37</f>
        <v>0</v>
      </c>
      <c r="AX115" s="470">
        <f>Мероприятия!Y37</f>
        <v>0</v>
      </c>
      <c r="AY115" s="338"/>
      <c r="AZ115" s="338"/>
      <c r="BA115" s="338"/>
      <c r="BB115" s="338"/>
      <c r="BC115" s="338"/>
      <c r="BD115" s="338"/>
      <c r="BE115" s="338"/>
      <c r="BF115" s="338"/>
      <c r="BG115" s="338"/>
      <c r="BH115" s="338"/>
      <c r="BI115" s="338"/>
      <c r="BJ115" s="348">
        <f t="shared" si="28"/>
        <v>0</v>
      </c>
      <c r="BK115" s="348">
        <f t="shared" si="29"/>
        <v>1.0550435999999999</v>
      </c>
      <c r="BL115" s="470">
        <f t="shared" si="30"/>
        <v>0.06</v>
      </c>
      <c r="BM115" s="348">
        <f t="shared" si="31"/>
        <v>0</v>
      </c>
      <c r="BN115" s="348">
        <f t="shared" si="32"/>
        <v>0</v>
      </c>
      <c r="BO115" s="348">
        <f t="shared" si="33"/>
        <v>0</v>
      </c>
      <c r="BP115" s="348">
        <f t="shared" si="34"/>
        <v>0</v>
      </c>
      <c r="BQ115" s="348">
        <f t="shared" si="35"/>
        <v>0</v>
      </c>
      <c r="BR115" s="348">
        <f t="shared" si="36"/>
        <v>0</v>
      </c>
      <c r="BS115" s="348">
        <f t="shared" si="37"/>
        <v>0</v>
      </c>
      <c r="BT115" s="348">
        <f t="shared" si="38"/>
        <v>0</v>
      </c>
      <c r="BU115" s="348">
        <f t="shared" si="39"/>
        <v>0</v>
      </c>
      <c r="BV115" s="348">
        <f t="shared" si="40"/>
        <v>0</v>
      </c>
      <c r="BW115" s="348">
        <f t="shared" si="41"/>
        <v>0</v>
      </c>
      <c r="BX115" s="338"/>
    </row>
    <row r="116" spans="1:76" ht="15.75" customHeight="1" x14ac:dyDescent="0.2">
      <c r="A116" s="335" t="str">
        <f>'Пр 1 (произв)'!A117</f>
        <v>1.3.1.30</v>
      </c>
      <c r="B116" s="118" t="str">
        <f>'Пр 1 (произв)'!B117</f>
        <v>Приобретение 2-х  дизель-генераторов 60 кВт на ДЭС д.Куя</v>
      </c>
      <c r="C116" s="335" t="str">
        <f>'Пр 1 (произв)'!C117</f>
        <v>L_ЗР.34</v>
      </c>
      <c r="D116" s="339">
        <f>'Пр 1 (произв)'!H117</f>
        <v>2.1100871999999997</v>
      </c>
      <c r="E116" s="338"/>
      <c r="F116" s="338"/>
      <c r="G116" s="347"/>
      <c r="H116" s="470"/>
      <c r="I116" s="338"/>
      <c r="J116" s="338"/>
      <c r="K116" s="338"/>
      <c r="L116" s="338"/>
      <c r="M116" s="338"/>
      <c r="N116" s="347"/>
      <c r="O116" s="338"/>
      <c r="P116" s="338"/>
      <c r="Q116" s="338"/>
      <c r="R116" s="338"/>
      <c r="S116" s="338"/>
      <c r="T116" s="338"/>
      <c r="U116" s="347">
        <f>Мероприятия!P38</f>
        <v>0</v>
      </c>
      <c r="V116" s="470">
        <f>Мероприятия!W38</f>
        <v>0</v>
      </c>
      <c r="W116" s="338"/>
      <c r="X116" s="338"/>
      <c r="Y116" s="338"/>
      <c r="Z116" s="348"/>
      <c r="AA116" s="338"/>
      <c r="AB116" s="338"/>
      <c r="AC116" s="338"/>
      <c r="AD116" s="338"/>
      <c r="AE116" s="338"/>
      <c r="AF116" s="338"/>
      <c r="AG116" s="338"/>
      <c r="AH116" s="338"/>
      <c r="AI116" s="351">
        <f>Мероприятия!Q38</f>
        <v>1.0550435999999999</v>
      </c>
      <c r="AJ116" s="470">
        <f>Мероприятия!X38</f>
        <v>0.06</v>
      </c>
      <c r="AK116" s="338"/>
      <c r="AL116" s="338"/>
      <c r="AM116" s="338"/>
      <c r="AN116" s="338"/>
      <c r="AO116" s="338"/>
      <c r="AP116" s="338"/>
      <c r="AQ116" s="470"/>
      <c r="AR116" s="338"/>
      <c r="AS116" s="338"/>
      <c r="AT116" s="338"/>
      <c r="AU116" s="338"/>
      <c r="AV116" s="338"/>
      <c r="AW116" s="351">
        <f>Мероприятия!R38</f>
        <v>1.0550435999999999</v>
      </c>
      <c r="AX116" s="470">
        <f>Мероприятия!Y38</f>
        <v>0.06</v>
      </c>
      <c r="AY116" s="338"/>
      <c r="AZ116" s="338"/>
      <c r="BA116" s="338"/>
      <c r="BB116" s="338"/>
      <c r="BC116" s="338"/>
      <c r="BD116" s="338"/>
      <c r="BE116" s="338"/>
      <c r="BF116" s="338"/>
      <c r="BG116" s="338"/>
      <c r="BH116" s="338"/>
      <c r="BI116" s="338"/>
      <c r="BJ116" s="348">
        <f t="shared" si="28"/>
        <v>0</v>
      </c>
      <c r="BK116" s="348">
        <f t="shared" si="29"/>
        <v>2.1100871999999997</v>
      </c>
      <c r="BL116" s="470">
        <f t="shared" si="30"/>
        <v>0.12</v>
      </c>
      <c r="BM116" s="348">
        <f t="shared" si="31"/>
        <v>0</v>
      </c>
      <c r="BN116" s="348">
        <f t="shared" si="32"/>
        <v>0</v>
      </c>
      <c r="BO116" s="348">
        <f t="shared" si="33"/>
        <v>0</v>
      </c>
      <c r="BP116" s="348">
        <f t="shared" si="34"/>
        <v>0</v>
      </c>
      <c r="BQ116" s="348">
        <f t="shared" si="35"/>
        <v>0</v>
      </c>
      <c r="BR116" s="348">
        <f t="shared" si="36"/>
        <v>0</v>
      </c>
      <c r="BS116" s="348">
        <f t="shared" si="37"/>
        <v>0</v>
      </c>
      <c r="BT116" s="348">
        <f t="shared" si="38"/>
        <v>0</v>
      </c>
      <c r="BU116" s="348">
        <f t="shared" si="39"/>
        <v>0</v>
      </c>
      <c r="BV116" s="348">
        <f t="shared" si="40"/>
        <v>0</v>
      </c>
      <c r="BW116" s="348">
        <f t="shared" si="41"/>
        <v>0</v>
      </c>
      <c r="BX116" s="338"/>
    </row>
    <row r="117" spans="1:76" ht="15.75" customHeight="1" x14ac:dyDescent="0.2">
      <c r="A117" s="335" t="str">
        <f>'Пр 1 (произв)'!A118</f>
        <v>1.3.1.31</v>
      </c>
      <c r="B117" s="118" t="str">
        <f>'Пр 1 (произв)'!B118</f>
        <v>Приобретение дизель-генератора 16 кВт на ДЭС д.Кия</v>
      </c>
      <c r="C117" s="335" t="str">
        <f>'Пр 1 (произв)'!C118</f>
        <v>L_ЗР.35</v>
      </c>
      <c r="D117" s="339">
        <f>'Пр 1 (произв)'!H118</f>
        <v>0.28692768000000002</v>
      </c>
      <c r="E117" s="338"/>
      <c r="F117" s="338"/>
      <c r="G117" s="347"/>
      <c r="H117" s="470"/>
      <c r="I117" s="338"/>
      <c r="J117" s="338"/>
      <c r="K117" s="338"/>
      <c r="L117" s="338"/>
      <c r="M117" s="338"/>
      <c r="N117" s="347"/>
      <c r="O117" s="338"/>
      <c r="P117" s="338"/>
      <c r="Q117" s="338"/>
      <c r="R117" s="338"/>
      <c r="S117" s="338"/>
      <c r="T117" s="338"/>
      <c r="U117" s="347">
        <f>Мероприятия!P39</f>
        <v>0</v>
      </c>
      <c r="V117" s="470">
        <f>Мероприятия!W39</f>
        <v>0</v>
      </c>
      <c r="W117" s="338"/>
      <c r="X117" s="338"/>
      <c r="Y117" s="338"/>
      <c r="Z117" s="348"/>
      <c r="AA117" s="338"/>
      <c r="AB117" s="338"/>
      <c r="AC117" s="338"/>
      <c r="AD117" s="338"/>
      <c r="AE117" s="338"/>
      <c r="AF117" s="338"/>
      <c r="AG117" s="338"/>
      <c r="AH117" s="338"/>
      <c r="AI117" s="351">
        <f>Мероприятия!Q39</f>
        <v>0.28692768000000002</v>
      </c>
      <c r="AJ117" s="470">
        <f>Мероприятия!X39</f>
        <v>1.6E-2</v>
      </c>
      <c r="AK117" s="338"/>
      <c r="AL117" s="338"/>
      <c r="AM117" s="338"/>
      <c r="AN117" s="338"/>
      <c r="AO117" s="338"/>
      <c r="AP117" s="338"/>
      <c r="AQ117" s="470"/>
      <c r="AR117" s="338"/>
      <c r="AS117" s="338"/>
      <c r="AT117" s="338"/>
      <c r="AU117" s="338"/>
      <c r="AV117" s="338"/>
      <c r="AW117" s="351">
        <f>Мероприятия!R39</f>
        <v>0</v>
      </c>
      <c r="AX117" s="470">
        <f>Мероприятия!Y39</f>
        <v>0</v>
      </c>
      <c r="AY117" s="338"/>
      <c r="AZ117" s="338"/>
      <c r="BA117" s="338"/>
      <c r="BB117" s="338"/>
      <c r="BC117" s="338"/>
      <c r="BD117" s="338"/>
      <c r="BE117" s="338"/>
      <c r="BF117" s="338"/>
      <c r="BG117" s="338"/>
      <c r="BH117" s="338"/>
      <c r="BI117" s="338"/>
      <c r="BJ117" s="348">
        <f t="shared" si="28"/>
        <v>0</v>
      </c>
      <c r="BK117" s="348">
        <f t="shared" si="29"/>
        <v>0.28692768000000002</v>
      </c>
      <c r="BL117" s="470">
        <f t="shared" si="30"/>
        <v>1.6E-2</v>
      </c>
      <c r="BM117" s="348">
        <f t="shared" si="31"/>
        <v>0</v>
      </c>
      <c r="BN117" s="348">
        <f t="shared" si="32"/>
        <v>0</v>
      </c>
      <c r="BO117" s="348">
        <f t="shared" si="33"/>
        <v>0</v>
      </c>
      <c r="BP117" s="348">
        <f t="shared" si="34"/>
        <v>0</v>
      </c>
      <c r="BQ117" s="348">
        <f t="shared" si="35"/>
        <v>0</v>
      </c>
      <c r="BR117" s="348">
        <f t="shared" si="36"/>
        <v>0</v>
      </c>
      <c r="BS117" s="348">
        <f t="shared" si="37"/>
        <v>0</v>
      </c>
      <c r="BT117" s="348">
        <f t="shared" si="38"/>
        <v>0</v>
      </c>
      <c r="BU117" s="348">
        <f t="shared" si="39"/>
        <v>0</v>
      </c>
      <c r="BV117" s="348">
        <f t="shared" si="40"/>
        <v>0</v>
      </c>
      <c r="BW117" s="348">
        <f t="shared" si="41"/>
        <v>0</v>
      </c>
      <c r="BX117" s="338"/>
    </row>
    <row r="118" spans="1:76" ht="15.75" customHeight="1" x14ac:dyDescent="0.2">
      <c r="A118" s="335" t="str">
        <f>'Пр 1 (произв)'!A119</f>
        <v>1.3.1.32</v>
      </c>
      <c r="B118" s="118" t="str">
        <f>'Пр 1 (произв)'!B119</f>
        <v>Приобретение дизель-генератора 60 кВт на ДЭС д. Пылемец</v>
      </c>
      <c r="C118" s="335" t="str">
        <f>'Пр 1 (произв)'!C119</f>
        <v>L_ЗР.36</v>
      </c>
      <c r="D118" s="339">
        <f>'Пр 1 (произв)'!H119</f>
        <v>1.0550435999999999</v>
      </c>
      <c r="E118" s="338"/>
      <c r="F118" s="338"/>
      <c r="G118" s="347"/>
      <c r="H118" s="470"/>
      <c r="I118" s="338"/>
      <c r="J118" s="338"/>
      <c r="K118" s="338"/>
      <c r="L118" s="338"/>
      <c r="M118" s="338"/>
      <c r="N118" s="347"/>
      <c r="O118" s="338"/>
      <c r="P118" s="338"/>
      <c r="Q118" s="338"/>
      <c r="R118" s="338"/>
      <c r="S118" s="338"/>
      <c r="T118" s="338"/>
      <c r="U118" s="347">
        <f>Мероприятия!P40</f>
        <v>0</v>
      </c>
      <c r="V118" s="470">
        <f>Мероприятия!W40</f>
        <v>0</v>
      </c>
      <c r="W118" s="338"/>
      <c r="X118" s="338"/>
      <c r="Y118" s="338"/>
      <c r="Z118" s="348"/>
      <c r="AA118" s="338"/>
      <c r="AB118" s="338"/>
      <c r="AC118" s="338"/>
      <c r="AD118" s="338"/>
      <c r="AE118" s="338"/>
      <c r="AF118" s="338"/>
      <c r="AG118" s="338"/>
      <c r="AH118" s="338"/>
      <c r="AI118" s="351">
        <f>Мероприятия!Q40</f>
        <v>1.0550435999999999</v>
      </c>
      <c r="AJ118" s="470">
        <f>Мероприятия!X40</f>
        <v>0.06</v>
      </c>
      <c r="AK118" s="338"/>
      <c r="AL118" s="338"/>
      <c r="AM118" s="338"/>
      <c r="AN118" s="338"/>
      <c r="AO118" s="338"/>
      <c r="AP118" s="338"/>
      <c r="AQ118" s="470"/>
      <c r="AR118" s="338"/>
      <c r="AS118" s="338"/>
      <c r="AT118" s="338"/>
      <c r="AU118" s="338"/>
      <c r="AV118" s="338"/>
      <c r="AW118" s="351">
        <f>Мероприятия!R40</f>
        <v>0</v>
      </c>
      <c r="AX118" s="470">
        <f>Мероприятия!Y40</f>
        <v>0</v>
      </c>
      <c r="AY118" s="338"/>
      <c r="AZ118" s="338"/>
      <c r="BA118" s="338"/>
      <c r="BB118" s="338"/>
      <c r="BC118" s="338"/>
      <c r="BD118" s="338"/>
      <c r="BE118" s="338"/>
      <c r="BF118" s="338"/>
      <c r="BG118" s="338"/>
      <c r="BH118" s="338"/>
      <c r="BI118" s="338"/>
      <c r="BJ118" s="348">
        <f t="shared" si="28"/>
        <v>0</v>
      </c>
      <c r="BK118" s="348">
        <f t="shared" si="29"/>
        <v>1.0550435999999999</v>
      </c>
      <c r="BL118" s="470">
        <f t="shared" si="30"/>
        <v>0.06</v>
      </c>
      <c r="BM118" s="348">
        <f t="shared" si="31"/>
        <v>0</v>
      </c>
      <c r="BN118" s="348">
        <f t="shared" si="32"/>
        <v>0</v>
      </c>
      <c r="BO118" s="348">
        <f t="shared" si="33"/>
        <v>0</v>
      </c>
      <c r="BP118" s="348">
        <f t="shared" si="34"/>
        <v>0</v>
      </c>
      <c r="BQ118" s="348">
        <f t="shared" si="35"/>
        <v>0</v>
      </c>
      <c r="BR118" s="348">
        <f t="shared" si="36"/>
        <v>0</v>
      </c>
      <c r="BS118" s="348">
        <f t="shared" si="37"/>
        <v>0</v>
      </c>
      <c r="BT118" s="348">
        <f t="shared" si="38"/>
        <v>0</v>
      </c>
      <c r="BU118" s="348">
        <f t="shared" si="39"/>
        <v>0</v>
      </c>
      <c r="BV118" s="348">
        <f t="shared" si="40"/>
        <v>0</v>
      </c>
      <c r="BW118" s="348">
        <f t="shared" si="41"/>
        <v>0</v>
      </c>
      <c r="BX118" s="338"/>
    </row>
    <row r="119" spans="1:76" ht="15.75" customHeight="1" x14ac:dyDescent="0.2">
      <c r="A119" s="335" t="str">
        <f>'Пр 1 (произв)'!A120</f>
        <v>1.3.1.33</v>
      </c>
      <c r="B119" s="118" t="str">
        <f>'Пр 1 (произв)'!B120</f>
        <v>Приобретение 2-х дизель-генераторов 200 кВт на ДЭС д. Лабожское</v>
      </c>
      <c r="C119" s="335" t="str">
        <f>'Пр 1 (произв)'!C120</f>
        <v>L_ЗР.37</v>
      </c>
      <c r="D119" s="339">
        <f>'Пр 1 (произв)'!H120</f>
        <v>3.4666666666666668</v>
      </c>
      <c r="E119" s="338"/>
      <c r="F119" s="338"/>
      <c r="G119" s="347"/>
      <c r="H119" s="470"/>
      <c r="I119" s="338"/>
      <c r="J119" s="338"/>
      <c r="K119" s="338"/>
      <c r="L119" s="338"/>
      <c r="M119" s="338"/>
      <c r="N119" s="347"/>
      <c r="O119" s="338"/>
      <c r="P119" s="338"/>
      <c r="Q119" s="338"/>
      <c r="R119" s="338"/>
      <c r="S119" s="338"/>
      <c r="T119" s="338"/>
      <c r="U119" s="347">
        <f>Мероприятия!P41</f>
        <v>0</v>
      </c>
      <c r="V119" s="470">
        <f>Мероприятия!W41</f>
        <v>0</v>
      </c>
      <c r="W119" s="338"/>
      <c r="X119" s="338"/>
      <c r="Y119" s="338"/>
      <c r="Z119" s="348"/>
      <c r="AA119" s="338"/>
      <c r="AB119" s="338"/>
      <c r="AC119" s="338"/>
      <c r="AD119" s="338"/>
      <c r="AE119" s="338"/>
      <c r="AF119" s="338"/>
      <c r="AG119" s="338"/>
      <c r="AH119" s="338"/>
      <c r="AI119" s="351">
        <f>Мероприятия!Q41</f>
        <v>3.4666666666666668</v>
      </c>
      <c r="AJ119" s="470">
        <f>Мероприятия!X41</f>
        <v>0.4</v>
      </c>
      <c r="AK119" s="338"/>
      <c r="AL119" s="338"/>
      <c r="AM119" s="338"/>
      <c r="AN119" s="338"/>
      <c r="AO119" s="338"/>
      <c r="AP119" s="338"/>
      <c r="AQ119" s="470"/>
      <c r="AR119" s="338"/>
      <c r="AS119" s="338"/>
      <c r="AT119" s="338"/>
      <c r="AU119" s="338"/>
      <c r="AV119" s="338"/>
      <c r="AW119" s="351">
        <f>Мероприятия!R41</f>
        <v>0</v>
      </c>
      <c r="AX119" s="470">
        <f>Мероприятия!Y41</f>
        <v>0</v>
      </c>
      <c r="AY119" s="338"/>
      <c r="AZ119" s="338"/>
      <c r="BA119" s="338"/>
      <c r="BB119" s="338"/>
      <c r="BC119" s="338"/>
      <c r="BD119" s="338"/>
      <c r="BE119" s="338"/>
      <c r="BF119" s="338"/>
      <c r="BG119" s="338"/>
      <c r="BH119" s="338"/>
      <c r="BI119" s="338"/>
      <c r="BJ119" s="348">
        <f t="shared" si="28"/>
        <v>0</v>
      </c>
      <c r="BK119" s="348">
        <f t="shared" si="29"/>
        <v>3.4666666666666668</v>
      </c>
      <c r="BL119" s="470">
        <f t="shared" si="30"/>
        <v>0.4</v>
      </c>
      <c r="BM119" s="348">
        <f t="shared" si="31"/>
        <v>0</v>
      </c>
      <c r="BN119" s="348">
        <f t="shared" si="32"/>
        <v>0</v>
      </c>
      <c r="BO119" s="348">
        <f t="shared" si="33"/>
        <v>0</v>
      </c>
      <c r="BP119" s="348">
        <f t="shared" si="34"/>
        <v>0</v>
      </c>
      <c r="BQ119" s="348">
        <f t="shared" si="35"/>
        <v>0</v>
      </c>
      <c r="BR119" s="348">
        <f t="shared" si="36"/>
        <v>0</v>
      </c>
      <c r="BS119" s="348">
        <f t="shared" si="37"/>
        <v>0</v>
      </c>
      <c r="BT119" s="348">
        <f t="shared" si="38"/>
        <v>0</v>
      </c>
      <c r="BU119" s="348">
        <f t="shared" si="39"/>
        <v>0</v>
      </c>
      <c r="BV119" s="348">
        <f t="shared" si="40"/>
        <v>0</v>
      </c>
      <c r="BW119" s="348">
        <f t="shared" si="41"/>
        <v>0</v>
      </c>
      <c r="BX119" s="338"/>
    </row>
    <row r="120" spans="1:76" ht="15.75" customHeight="1" x14ac:dyDescent="0.2">
      <c r="A120" s="335" t="str">
        <f>'Пр 1 (произв)'!A121</f>
        <v>1.3.1.34</v>
      </c>
      <c r="B120" s="118" t="str">
        <f>'Пр 1 (произв)'!B121</f>
        <v>Приобретение 2-х  дизель-генераторов 60 кВт на ДЭС д.Тошвиска</v>
      </c>
      <c r="C120" s="335" t="str">
        <f>'Пр 1 (произв)'!C121</f>
        <v>L_ЗР.38</v>
      </c>
      <c r="D120" s="339">
        <f>'Пр 1 (произв)'!H121</f>
        <v>2.1100871999999997</v>
      </c>
      <c r="E120" s="338"/>
      <c r="F120" s="338"/>
      <c r="G120" s="347"/>
      <c r="H120" s="470"/>
      <c r="I120" s="338"/>
      <c r="J120" s="338"/>
      <c r="K120" s="338"/>
      <c r="L120" s="338"/>
      <c r="M120" s="338"/>
      <c r="N120" s="347"/>
      <c r="O120" s="338"/>
      <c r="P120" s="338"/>
      <c r="Q120" s="338"/>
      <c r="R120" s="338"/>
      <c r="S120" s="338"/>
      <c r="T120" s="338"/>
      <c r="U120" s="347">
        <f>Мероприятия!P42</f>
        <v>0</v>
      </c>
      <c r="V120" s="470">
        <f>Мероприятия!W42</f>
        <v>0</v>
      </c>
      <c r="W120" s="338"/>
      <c r="X120" s="338"/>
      <c r="Y120" s="338"/>
      <c r="Z120" s="348"/>
      <c r="AA120" s="338"/>
      <c r="AB120" s="338"/>
      <c r="AC120" s="338"/>
      <c r="AD120" s="338"/>
      <c r="AE120" s="338"/>
      <c r="AF120" s="338"/>
      <c r="AG120" s="338"/>
      <c r="AH120" s="338"/>
      <c r="AI120" s="351">
        <f>Мероприятия!Q42</f>
        <v>2.1100871999999997</v>
      </c>
      <c r="AJ120" s="470">
        <f>Мероприятия!X42</f>
        <v>0.12</v>
      </c>
      <c r="AK120" s="338"/>
      <c r="AL120" s="338"/>
      <c r="AM120" s="338"/>
      <c r="AN120" s="338"/>
      <c r="AO120" s="338"/>
      <c r="AP120" s="338"/>
      <c r="AQ120" s="470"/>
      <c r="AR120" s="338"/>
      <c r="AS120" s="338"/>
      <c r="AT120" s="338"/>
      <c r="AU120" s="338"/>
      <c r="AV120" s="338"/>
      <c r="AW120" s="351">
        <f>Мероприятия!R42</f>
        <v>0</v>
      </c>
      <c r="AX120" s="470">
        <f>Мероприятия!Y42</f>
        <v>0</v>
      </c>
      <c r="AY120" s="338"/>
      <c r="AZ120" s="338"/>
      <c r="BA120" s="338"/>
      <c r="BB120" s="338"/>
      <c r="BC120" s="338"/>
      <c r="BD120" s="338"/>
      <c r="BE120" s="338"/>
      <c r="BF120" s="338"/>
      <c r="BG120" s="338"/>
      <c r="BH120" s="338"/>
      <c r="BI120" s="338"/>
      <c r="BJ120" s="348">
        <f t="shared" si="28"/>
        <v>0</v>
      </c>
      <c r="BK120" s="348">
        <f t="shared" si="29"/>
        <v>2.1100871999999997</v>
      </c>
      <c r="BL120" s="470">
        <f t="shared" si="30"/>
        <v>0.12</v>
      </c>
      <c r="BM120" s="348">
        <f t="shared" si="31"/>
        <v>0</v>
      </c>
      <c r="BN120" s="348">
        <f t="shared" si="32"/>
        <v>0</v>
      </c>
      <c r="BO120" s="348">
        <f t="shared" si="33"/>
        <v>0</v>
      </c>
      <c r="BP120" s="348">
        <f t="shared" si="34"/>
        <v>0</v>
      </c>
      <c r="BQ120" s="348">
        <f t="shared" si="35"/>
        <v>0</v>
      </c>
      <c r="BR120" s="348">
        <f t="shared" si="36"/>
        <v>0</v>
      </c>
      <c r="BS120" s="348">
        <f t="shared" si="37"/>
        <v>0</v>
      </c>
      <c r="BT120" s="348">
        <f t="shared" si="38"/>
        <v>0</v>
      </c>
      <c r="BU120" s="348">
        <f t="shared" si="39"/>
        <v>0</v>
      </c>
      <c r="BV120" s="348">
        <f t="shared" si="40"/>
        <v>0</v>
      </c>
      <c r="BW120" s="348">
        <f t="shared" si="41"/>
        <v>0</v>
      </c>
      <c r="BX120" s="338"/>
    </row>
    <row r="121" spans="1:76" ht="15.75" customHeight="1" x14ac:dyDescent="0.2">
      <c r="A121" s="335" t="str">
        <f>'Пр 1 (произв)'!A122</f>
        <v>1.3.1.35</v>
      </c>
      <c r="B121" s="118" t="str">
        <f>'Пр 1 (произв)'!B122</f>
        <v>Приобретение дизель-генератора 315 кВт на ДЭС с. Великовисочное</v>
      </c>
      <c r="C121" s="335" t="str">
        <f>'Пр 1 (произв)'!C122</f>
        <v>L_ЗР.39</v>
      </c>
      <c r="D121" s="339">
        <f>'Пр 1 (произв)'!H122</f>
        <v>3.1782400000000002</v>
      </c>
      <c r="E121" s="338"/>
      <c r="F121" s="338"/>
      <c r="G121" s="347"/>
      <c r="H121" s="470"/>
      <c r="I121" s="338"/>
      <c r="J121" s="338"/>
      <c r="K121" s="338"/>
      <c r="L121" s="338"/>
      <c r="M121" s="338"/>
      <c r="N121" s="347"/>
      <c r="O121" s="338"/>
      <c r="P121" s="338"/>
      <c r="Q121" s="338"/>
      <c r="R121" s="338"/>
      <c r="S121" s="338"/>
      <c r="T121" s="338"/>
      <c r="U121" s="347">
        <f>Мероприятия!P43</f>
        <v>0</v>
      </c>
      <c r="V121" s="470">
        <f>Мероприятия!W43</f>
        <v>0</v>
      </c>
      <c r="W121" s="338"/>
      <c r="X121" s="338"/>
      <c r="Y121" s="338"/>
      <c r="Z121" s="348"/>
      <c r="AA121" s="338"/>
      <c r="AB121" s="338"/>
      <c r="AC121" s="338"/>
      <c r="AD121" s="338"/>
      <c r="AE121" s="338"/>
      <c r="AF121" s="338"/>
      <c r="AG121" s="338"/>
      <c r="AH121" s="338"/>
      <c r="AI121" s="351">
        <f>Мероприятия!Q43</f>
        <v>3.1782400000000002</v>
      </c>
      <c r="AJ121" s="470">
        <f>Мероприятия!X43</f>
        <v>0.315</v>
      </c>
      <c r="AK121" s="338"/>
      <c r="AL121" s="338"/>
      <c r="AM121" s="338"/>
      <c r="AN121" s="338"/>
      <c r="AO121" s="338"/>
      <c r="AP121" s="338"/>
      <c r="AQ121" s="470"/>
      <c r="AR121" s="338"/>
      <c r="AS121" s="338"/>
      <c r="AT121" s="338"/>
      <c r="AU121" s="338"/>
      <c r="AV121" s="338"/>
      <c r="AW121" s="351">
        <f>Мероприятия!R43</f>
        <v>0</v>
      </c>
      <c r="AX121" s="470">
        <f>Мероприятия!Y43</f>
        <v>0</v>
      </c>
      <c r="AY121" s="338"/>
      <c r="AZ121" s="338"/>
      <c r="BA121" s="338"/>
      <c r="BB121" s="338"/>
      <c r="BC121" s="338"/>
      <c r="BD121" s="338"/>
      <c r="BE121" s="338"/>
      <c r="BF121" s="338"/>
      <c r="BG121" s="338"/>
      <c r="BH121" s="338"/>
      <c r="BI121" s="338"/>
      <c r="BJ121" s="348">
        <f t="shared" si="28"/>
        <v>0</v>
      </c>
      <c r="BK121" s="348">
        <f t="shared" si="29"/>
        <v>3.1782400000000002</v>
      </c>
      <c r="BL121" s="470">
        <f t="shared" si="30"/>
        <v>0.315</v>
      </c>
      <c r="BM121" s="348">
        <f t="shared" si="31"/>
        <v>0</v>
      </c>
      <c r="BN121" s="348">
        <f t="shared" si="32"/>
        <v>0</v>
      </c>
      <c r="BO121" s="348">
        <f t="shared" si="33"/>
        <v>0</v>
      </c>
      <c r="BP121" s="348">
        <f t="shared" si="34"/>
        <v>0</v>
      </c>
      <c r="BQ121" s="348">
        <f t="shared" si="35"/>
        <v>0</v>
      </c>
      <c r="BR121" s="348">
        <f t="shared" si="36"/>
        <v>0</v>
      </c>
      <c r="BS121" s="348">
        <f t="shared" si="37"/>
        <v>0</v>
      </c>
      <c r="BT121" s="348">
        <f t="shared" si="38"/>
        <v>0</v>
      </c>
      <c r="BU121" s="348">
        <f t="shared" si="39"/>
        <v>0</v>
      </c>
      <c r="BV121" s="348">
        <f t="shared" si="40"/>
        <v>0</v>
      </c>
      <c r="BW121" s="348">
        <f t="shared" si="41"/>
        <v>0</v>
      </c>
      <c r="BX121" s="338"/>
    </row>
    <row r="122" spans="1:76" ht="15.75" customHeight="1" x14ac:dyDescent="0.2">
      <c r="A122" s="335" t="str">
        <f>'Пр 1 (произв)'!A123</f>
        <v>1.3.1.36</v>
      </c>
      <c r="B122" s="118" t="str">
        <f>'Пр 1 (произв)'!B123</f>
        <v>Приобретение дизель-генерара 60 кВт на ДЭС д.Снопа</v>
      </c>
      <c r="C122" s="335" t="str">
        <f>'Пр 1 (произв)'!C123</f>
        <v>M_ЗР.40</v>
      </c>
      <c r="D122" s="339">
        <f>'Пр 1 (произв)'!H123</f>
        <v>1.0972453439999998</v>
      </c>
      <c r="E122" s="338"/>
      <c r="F122" s="338"/>
      <c r="G122" s="347"/>
      <c r="H122" s="470"/>
      <c r="I122" s="338"/>
      <c r="J122" s="338"/>
      <c r="K122" s="338"/>
      <c r="L122" s="338"/>
      <c r="M122" s="338"/>
      <c r="N122" s="347"/>
      <c r="O122" s="338"/>
      <c r="P122" s="338"/>
      <c r="Q122" s="338"/>
      <c r="R122" s="338"/>
      <c r="S122" s="338"/>
      <c r="T122" s="338"/>
      <c r="U122" s="347">
        <f>Мероприятия!P44</f>
        <v>0</v>
      </c>
      <c r="V122" s="470">
        <f>Мероприятия!W44</f>
        <v>0</v>
      </c>
      <c r="W122" s="338"/>
      <c r="X122" s="338"/>
      <c r="Y122" s="338"/>
      <c r="Z122" s="348"/>
      <c r="AA122" s="338"/>
      <c r="AB122" s="338"/>
      <c r="AC122" s="338"/>
      <c r="AD122" s="338"/>
      <c r="AE122" s="338"/>
      <c r="AF122" s="338"/>
      <c r="AG122" s="338"/>
      <c r="AH122" s="338"/>
      <c r="AI122" s="351">
        <f>Мероприятия!Q44</f>
        <v>0</v>
      </c>
      <c r="AJ122" s="470">
        <f>Мероприятия!X44</f>
        <v>0</v>
      </c>
      <c r="AK122" s="338"/>
      <c r="AL122" s="338"/>
      <c r="AM122" s="338"/>
      <c r="AN122" s="338"/>
      <c r="AO122" s="338"/>
      <c r="AP122" s="338"/>
      <c r="AQ122" s="470"/>
      <c r="AR122" s="338"/>
      <c r="AS122" s="338"/>
      <c r="AT122" s="338"/>
      <c r="AU122" s="338"/>
      <c r="AV122" s="338"/>
      <c r="AW122" s="351">
        <f>Мероприятия!R44</f>
        <v>1.0972453439999998</v>
      </c>
      <c r="AX122" s="470">
        <f>Мероприятия!Y44</f>
        <v>0.06</v>
      </c>
      <c r="AY122" s="338"/>
      <c r="AZ122" s="338"/>
      <c r="BA122" s="338"/>
      <c r="BB122" s="338"/>
      <c r="BC122" s="338"/>
      <c r="BD122" s="338"/>
      <c r="BE122" s="338"/>
      <c r="BF122" s="338"/>
      <c r="BG122" s="338"/>
      <c r="BH122" s="338"/>
      <c r="BI122" s="338"/>
      <c r="BJ122" s="348">
        <f t="shared" si="28"/>
        <v>0</v>
      </c>
      <c r="BK122" s="348">
        <f t="shared" si="29"/>
        <v>1.0972453439999998</v>
      </c>
      <c r="BL122" s="470">
        <f t="shared" si="30"/>
        <v>0.06</v>
      </c>
      <c r="BM122" s="348">
        <f t="shared" si="31"/>
        <v>0</v>
      </c>
      <c r="BN122" s="348">
        <f t="shared" si="32"/>
        <v>0</v>
      </c>
      <c r="BO122" s="348">
        <f t="shared" si="33"/>
        <v>0</v>
      </c>
      <c r="BP122" s="348">
        <f t="shared" si="34"/>
        <v>0</v>
      </c>
      <c r="BQ122" s="348">
        <f t="shared" si="35"/>
        <v>0</v>
      </c>
      <c r="BR122" s="348">
        <f t="shared" si="36"/>
        <v>0</v>
      </c>
      <c r="BS122" s="348">
        <f t="shared" si="37"/>
        <v>0</v>
      </c>
      <c r="BT122" s="348">
        <f t="shared" si="38"/>
        <v>0</v>
      </c>
      <c r="BU122" s="348">
        <f t="shared" si="39"/>
        <v>0</v>
      </c>
      <c r="BV122" s="348">
        <f t="shared" si="40"/>
        <v>0</v>
      </c>
      <c r="BW122" s="348">
        <f t="shared" si="41"/>
        <v>0</v>
      </c>
      <c r="BX122" s="338"/>
    </row>
    <row r="123" spans="1:76" ht="15.75" customHeight="1" x14ac:dyDescent="0.2">
      <c r="A123" s="335" t="str">
        <f>'Пр 1 (произв)'!A124</f>
        <v>1.3.1.37</v>
      </c>
      <c r="B123" s="118" t="str">
        <f>'Пр 1 (произв)'!B124</f>
        <v>Приобретение 2-х дизель-генераторов 315 кВт на ДЭС п.Хорей-Вер</v>
      </c>
      <c r="C123" s="335" t="str">
        <f>'Пр 1 (произв)'!C124</f>
        <v>M_ЗР.41</v>
      </c>
      <c r="D123" s="339">
        <f>'Пр 1 (произв)'!H124</f>
        <v>6.3564800000000004</v>
      </c>
      <c r="E123" s="338"/>
      <c r="F123" s="338"/>
      <c r="G123" s="347"/>
      <c r="H123" s="470"/>
      <c r="I123" s="338"/>
      <c r="J123" s="338"/>
      <c r="K123" s="338"/>
      <c r="L123" s="338"/>
      <c r="M123" s="338"/>
      <c r="N123" s="347"/>
      <c r="O123" s="338"/>
      <c r="P123" s="338"/>
      <c r="Q123" s="338"/>
      <c r="R123" s="338"/>
      <c r="S123" s="338"/>
      <c r="T123" s="338"/>
      <c r="U123" s="347">
        <f>Мероприятия!P45</f>
        <v>0</v>
      </c>
      <c r="V123" s="470">
        <f>Мероприятия!W45</f>
        <v>0</v>
      </c>
      <c r="W123" s="338"/>
      <c r="X123" s="338"/>
      <c r="Y123" s="338"/>
      <c r="Z123" s="348"/>
      <c r="AA123" s="338"/>
      <c r="AB123" s="338"/>
      <c r="AC123" s="338"/>
      <c r="AD123" s="338"/>
      <c r="AE123" s="338"/>
      <c r="AF123" s="338"/>
      <c r="AG123" s="338"/>
      <c r="AH123" s="338"/>
      <c r="AI123" s="351">
        <f>Мероприятия!Q45</f>
        <v>0</v>
      </c>
      <c r="AJ123" s="470">
        <f>Мероприятия!X45</f>
        <v>0</v>
      </c>
      <c r="AK123" s="338"/>
      <c r="AL123" s="338"/>
      <c r="AM123" s="338"/>
      <c r="AN123" s="338"/>
      <c r="AO123" s="338"/>
      <c r="AP123" s="338"/>
      <c r="AQ123" s="470"/>
      <c r="AR123" s="338"/>
      <c r="AS123" s="338"/>
      <c r="AT123" s="338"/>
      <c r="AU123" s="338"/>
      <c r="AV123" s="338"/>
      <c r="AW123" s="351">
        <f>Мероприятия!R45</f>
        <v>6.3564800000000004</v>
      </c>
      <c r="AX123" s="470">
        <f>Мероприятия!Y45</f>
        <v>0.63</v>
      </c>
      <c r="AY123" s="338"/>
      <c r="AZ123" s="338"/>
      <c r="BA123" s="338"/>
      <c r="BB123" s="338"/>
      <c r="BC123" s="338"/>
      <c r="BD123" s="338"/>
      <c r="BE123" s="338"/>
      <c r="BF123" s="338"/>
      <c r="BG123" s="338"/>
      <c r="BH123" s="338"/>
      <c r="BI123" s="338"/>
      <c r="BJ123" s="348">
        <f t="shared" si="28"/>
        <v>0</v>
      </c>
      <c r="BK123" s="348">
        <f t="shared" si="29"/>
        <v>6.3564800000000004</v>
      </c>
      <c r="BL123" s="470">
        <f t="shared" si="30"/>
        <v>0.63</v>
      </c>
      <c r="BM123" s="348">
        <f t="shared" si="31"/>
        <v>0</v>
      </c>
      <c r="BN123" s="348">
        <f t="shared" si="32"/>
        <v>0</v>
      </c>
      <c r="BO123" s="348">
        <f t="shared" si="33"/>
        <v>0</v>
      </c>
      <c r="BP123" s="348">
        <f t="shared" si="34"/>
        <v>0</v>
      </c>
      <c r="BQ123" s="348">
        <f t="shared" si="35"/>
        <v>0</v>
      </c>
      <c r="BR123" s="348">
        <f t="shared" si="36"/>
        <v>0</v>
      </c>
      <c r="BS123" s="348">
        <f t="shared" si="37"/>
        <v>0</v>
      </c>
      <c r="BT123" s="348">
        <f t="shared" si="38"/>
        <v>0</v>
      </c>
      <c r="BU123" s="348">
        <f t="shared" si="39"/>
        <v>0</v>
      </c>
      <c r="BV123" s="348">
        <f t="shared" si="40"/>
        <v>0</v>
      </c>
      <c r="BW123" s="348">
        <f t="shared" si="41"/>
        <v>0</v>
      </c>
      <c r="BX123" s="338"/>
    </row>
    <row r="124" spans="1:76" ht="15.75" customHeight="1" x14ac:dyDescent="0.2">
      <c r="A124" s="335" t="str">
        <f>'Пр 1 (произв)'!A125</f>
        <v>1.3.1.38</v>
      </c>
      <c r="B124" s="118" t="str">
        <f>'Пр 1 (произв)'!B125</f>
        <v>Приобретение 2-х дизель-генераторов 200 кВт на ДЭС с. Несь</v>
      </c>
      <c r="C124" s="335" t="str">
        <f>'Пр 1 (произв)'!C125</f>
        <v>M_ЗР.42</v>
      </c>
      <c r="D124" s="339">
        <f>'Пр 1 (произв)'!H125</f>
        <v>3.4666666666666668</v>
      </c>
      <c r="E124" s="338"/>
      <c r="F124" s="338"/>
      <c r="G124" s="347"/>
      <c r="H124" s="470"/>
      <c r="I124" s="338"/>
      <c r="J124" s="338"/>
      <c r="K124" s="338"/>
      <c r="L124" s="338"/>
      <c r="M124" s="338"/>
      <c r="N124" s="347"/>
      <c r="O124" s="338"/>
      <c r="P124" s="338"/>
      <c r="Q124" s="338"/>
      <c r="R124" s="338"/>
      <c r="S124" s="338"/>
      <c r="T124" s="338"/>
      <c r="U124" s="347">
        <f>Мероприятия!P46</f>
        <v>0</v>
      </c>
      <c r="V124" s="470">
        <f>Мероприятия!W46</f>
        <v>0</v>
      </c>
      <c r="W124" s="338"/>
      <c r="X124" s="338"/>
      <c r="Y124" s="338"/>
      <c r="Z124" s="348"/>
      <c r="AA124" s="338"/>
      <c r="AB124" s="338"/>
      <c r="AC124" s="338"/>
      <c r="AD124" s="338"/>
      <c r="AE124" s="338"/>
      <c r="AF124" s="338"/>
      <c r="AG124" s="338"/>
      <c r="AH124" s="338"/>
      <c r="AI124" s="351">
        <f>Мероприятия!Q46</f>
        <v>0</v>
      </c>
      <c r="AJ124" s="470">
        <f>Мероприятия!X46</f>
        <v>0</v>
      </c>
      <c r="AK124" s="338"/>
      <c r="AL124" s="338"/>
      <c r="AM124" s="338"/>
      <c r="AN124" s="338"/>
      <c r="AO124" s="338"/>
      <c r="AP124" s="338"/>
      <c r="AQ124" s="470"/>
      <c r="AR124" s="338"/>
      <c r="AS124" s="338"/>
      <c r="AT124" s="338"/>
      <c r="AU124" s="338"/>
      <c r="AV124" s="338"/>
      <c r="AW124" s="351">
        <f>Мероприятия!R46</f>
        <v>3.4666666666666668</v>
      </c>
      <c r="AX124" s="470">
        <f>Мероприятия!Y46</f>
        <v>0.4</v>
      </c>
      <c r="AY124" s="338"/>
      <c r="AZ124" s="338"/>
      <c r="BA124" s="338"/>
      <c r="BB124" s="338"/>
      <c r="BC124" s="338"/>
      <c r="BD124" s="338"/>
      <c r="BE124" s="338"/>
      <c r="BF124" s="338"/>
      <c r="BG124" s="338"/>
      <c r="BH124" s="338"/>
      <c r="BI124" s="338"/>
      <c r="BJ124" s="348">
        <f t="shared" si="28"/>
        <v>0</v>
      </c>
      <c r="BK124" s="348">
        <f t="shared" si="29"/>
        <v>3.4666666666666668</v>
      </c>
      <c r="BL124" s="470">
        <f t="shared" si="30"/>
        <v>0.4</v>
      </c>
      <c r="BM124" s="348">
        <f t="shared" si="31"/>
        <v>0</v>
      </c>
      <c r="BN124" s="348">
        <f t="shared" si="32"/>
        <v>0</v>
      </c>
      <c r="BO124" s="348">
        <f t="shared" si="33"/>
        <v>0</v>
      </c>
      <c r="BP124" s="348">
        <f t="shared" si="34"/>
        <v>0</v>
      </c>
      <c r="BQ124" s="348">
        <f t="shared" si="35"/>
        <v>0</v>
      </c>
      <c r="BR124" s="348">
        <f t="shared" si="36"/>
        <v>0</v>
      </c>
      <c r="BS124" s="348">
        <f t="shared" si="37"/>
        <v>0</v>
      </c>
      <c r="BT124" s="348">
        <f t="shared" si="38"/>
        <v>0</v>
      </c>
      <c r="BU124" s="348">
        <f t="shared" si="39"/>
        <v>0</v>
      </c>
      <c r="BV124" s="348">
        <f t="shared" si="40"/>
        <v>0</v>
      </c>
      <c r="BW124" s="348">
        <f t="shared" si="41"/>
        <v>0</v>
      </c>
      <c r="BX124" s="338"/>
    </row>
    <row r="125" spans="1:76" ht="15.75" customHeight="1" x14ac:dyDescent="0.2">
      <c r="A125" s="335" t="str">
        <f>'Пр 1 (произв)'!A126</f>
        <v>1.3.1.39</v>
      </c>
      <c r="B125" s="118" t="str">
        <f>'Пр 1 (произв)'!B126</f>
        <v>Приобретение 2-х дизель-генераторов 100 кВт на ДЭС д.Хонгурей</v>
      </c>
      <c r="C125" s="335" t="str">
        <f>'Пр 1 (произв)'!C126</f>
        <v>M_ЗР.43</v>
      </c>
      <c r="D125" s="339">
        <f>'Пр 1 (произв)'!H126</f>
        <v>3.1572652800000003</v>
      </c>
      <c r="E125" s="338"/>
      <c r="F125" s="338"/>
      <c r="G125" s="347"/>
      <c r="H125" s="470"/>
      <c r="I125" s="338"/>
      <c r="J125" s="338"/>
      <c r="K125" s="338"/>
      <c r="L125" s="338"/>
      <c r="M125" s="338"/>
      <c r="N125" s="347"/>
      <c r="O125" s="338"/>
      <c r="P125" s="338"/>
      <c r="Q125" s="338"/>
      <c r="R125" s="338"/>
      <c r="S125" s="338"/>
      <c r="T125" s="338"/>
      <c r="U125" s="347">
        <f>Мероприятия!P47</f>
        <v>0</v>
      </c>
      <c r="V125" s="470">
        <f>Мероприятия!W47</f>
        <v>0</v>
      </c>
      <c r="W125" s="338"/>
      <c r="X125" s="338"/>
      <c r="Y125" s="338"/>
      <c r="Z125" s="348"/>
      <c r="AA125" s="338"/>
      <c r="AB125" s="338"/>
      <c r="AC125" s="338"/>
      <c r="AD125" s="338"/>
      <c r="AE125" s="338"/>
      <c r="AF125" s="338"/>
      <c r="AG125" s="338"/>
      <c r="AH125" s="338"/>
      <c r="AI125" s="351">
        <f>Мероприятия!Q47</f>
        <v>0</v>
      </c>
      <c r="AJ125" s="470">
        <f>Мероприятия!X47</f>
        <v>0</v>
      </c>
      <c r="AK125" s="338"/>
      <c r="AL125" s="338"/>
      <c r="AM125" s="338"/>
      <c r="AN125" s="338"/>
      <c r="AO125" s="338"/>
      <c r="AP125" s="338"/>
      <c r="AQ125" s="470"/>
      <c r="AR125" s="338"/>
      <c r="AS125" s="338"/>
      <c r="AT125" s="338"/>
      <c r="AU125" s="338"/>
      <c r="AV125" s="338"/>
      <c r="AW125" s="351">
        <f>Мероприятия!R47</f>
        <v>3.1572652800000003</v>
      </c>
      <c r="AX125" s="470">
        <f>Мероприятия!Y47</f>
        <v>0.2</v>
      </c>
      <c r="AY125" s="338"/>
      <c r="AZ125" s="338"/>
      <c r="BA125" s="338"/>
      <c r="BB125" s="338"/>
      <c r="BC125" s="338"/>
      <c r="BD125" s="338"/>
      <c r="BE125" s="338"/>
      <c r="BF125" s="338"/>
      <c r="BG125" s="338"/>
      <c r="BH125" s="338"/>
      <c r="BI125" s="338"/>
      <c r="BJ125" s="348">
        <f t="shared" si="28"/>
        <v>0</v>
      </c>
      <c r="BK125" s="348">
        <f t="shared" si="29"/>
        <v>3.1572652800000003</v>
      </c>
      <c r="BL125" s="470">
        <f t="shared" si="30"/>
        <v>0.2</v>
      </c>
      <c r="BM125" s="348">
        <f t="shared" si="31"/>
        <v>0</v>
      </c>
      <c r="BN125" s="348">
        <f t="shared" si="32"/>
        <v>0</v>
      </c>
      <c r="BO125" s="348">
        <f t="shared" si="33"/>
        <v>0</v>
      </c>
      <c r="BP125" s="348">
        <f t="shared" si="34"/>
        <v>0</v>
      </c>
      <c r="BQ125" s="348">
        <f t="shared" si="35"/>
        <v>0</v>
      </c>
      <c r="BR125" s="348">
        <f t="shared" si="36"/>
        <v>0</v>
      </c>
      <c r="BS125" s="348">
        <f t="shared" si="37"/>
        <v>0</v>
      </c>
      <c r="BT125" s="348">
        <f t="shared" si="38"/>
        <v>0</v>
      </c>
      <c r="BU125" s="348">
        <f t="shared" si="39"/>
        <v>0</v>
      </c>
      <c r="BV125" s="348">
        <f t="shared" si="40"/>
        <v>0</v>
      </c>
      <c r="BW125" s="348">
        <f t="shared" si="41"/>
        <v>0</v>
      </c>
      <c r="BX125" s="338"/>
    </row>
    <row r="126" spans="1:76" ht="15.75" customHeight="1" x14ac:dyDescent="0.2">
      <c r="A126" s="335" t="str">
        <f>'Пр 1 (произв)'!A127</f>
        <v>1.3.1.40</v>
      </c>
      <c r="B126" s="118" t="str">
        <f>'Пр 1 (произв)'!B127</f>
        <v>Приобретение дизель-генератора 100 кВт на ДЭС д.Макарово</v>
      </c>
      <c r="C126" s="335" t="str">
        <f>'Пр 1 (произв)'!C127</f>
        <v>M_ЗР.44</v>
      </c>
      <c r="D126" s="339">
        <f>'Пр 1 (произв)'!H127</f>
        <v>1.5786326400000001</v>
      </c>
      <c r="E126" s="338"/>
      <c r="F126" s="338"/>
      <c r="G126" s="347"/>
      <c r="H126" s="470"/>
      <c r="I126" s="338"/>
      <c r="J126" s="338"/>
      <c r="K126" s="338"/>
      <c r="L126" s="338"/>
      <c r="M126" s="338"/>
      <c r="N126" s="347"/>
      <c r="O126" s="338"/>
      <c r="P126" s="338"/>
      <c r="Q126" s="338"/>
      <c r="R126" s="338"/>
      <c r="S126" s="338"/>
      <c r="T126" s="338"/>
      <c r="U126" s="347">
        <f>Мероприятия!P48</f>
        <v>0</v>
      </c>
      <c r="V126" s="470">
        <f>Мероприятия!W48</f>
        <v>0</v>
      </c>
      <c r="W126" s="338"/>
      <c r="X126" s="338"/>
      <c r="Y126" s="338"/>
      <c r="Z126" s="348"/>
      <c r="AA126" s="338"/>
      <c r="AB126" s="338"/>
      <c r="AC126" s="338"/>
      <c r="AD126" s="338"/>
      <c r="AE126" s="338"/>
      <c r="AF126" s="338"/>
      <c r="AG126" s="338"/>
      <c r="AH126" s="338"/>
      <c r="AI126" s="351">
        <f>Мероприятия!Q48</f>
        <v>0</v>
      </c>
      <c r="AJ126" s="470">
        <f>Мероприятия!X48</f>
        <v>0</v>
      </c>
      <c r="AK126" s="338"/>
      <c r="AL126" s="338"/>
      <c r="AM126" s="338"/>
      <c r="AN126" s="338"/>
      <c r="AO126" s="338"/>
      <c r="AP126" s="338"/>
      <c r="AQ126" s="470"/>
      <c r="AR126" s="338"/>
      <c r="AS126" s="338"/>
      <c r="AT126" s="338"/>
      <c r="AU126" s="338"/>
      <c r="AV126" s="338"/>
      <c r="AW126" s="351">
        <f>Мероприятия!R48</f>
        <v>1.5786326400000001</v>
      </c>
      <c r="AX126" s="470">
        <f>Мероприятия!Y48</f>
        <v>0.2</v>
      </c>
      <c r="AY126" s="338"/>
      <c r="AZ126" s="338"/>
      <c r="BA126" s="338"/>
      <c r="BB126" s="338"/>
      <c r="BC126" s="338"/>
      <c r="BD126" s="338"/>
      <c r="BE126" s="338"/>
      <c r="BF126" s="338"/>
      <c r="BG126" s="338"/>
      <c r="BH126" s="338"/>
      <c r="BI126" s="338"/>
      <c r="BJ126" s="348">
        <f t="shared" si="28"/>
        <v>0</v>
      </c>
      <c r="BK126" s="348">
        <f t="shared" si="29"/>
        <v>1.5786326400000001</v>
      </c>
      <c r="BL126" s="470">
        <f t="shared" si="30"/>
        <v>0.2</v>
      </c>
      <c r="BM126" s="348">
        <f t="shared" si="31"/>
        <v>0</v>
      </c>
      <c r="BN126" s="348">
        <f t="shared" si="32"/>
        <v>0</v>
      </c>
      <c r="BO126" s="348">
        <f t="shared" si="33"/>
        <v>0</v>
      </c>
      <c r="BP126" s="348">
        <f t="shared" si="34"/>
        <v>0</v>
      </c>
      <c r="BQ126" s="348">
        <f t="shared" si="35"/>
        <v>0</v>
      </c>
      <c r="BR126" s="348">
        <f t="shared" si="36"/>
        <v>0</v>
      </c>
      <c r="BS126" s="348">
        <f t="shared" si="37"/>
        <v>0</v>
      </c>
      <c r="BT126" s="348">
        <f t="shared" si="38"/>
        <v>0</v>
      </c>
      <c r="BU126" s="348">
        <f t="shared" si="39"/>
        <v>0</v>
      </c>
      <c r="BV126" s="348">
        <f t="shared" si="40"/>
        <v>0</v>
      </c>
      <c r="BW126" s="348">
        <f t="shared" si="41"/>
        <v>0</v>
      </c>
      <c r="BX126" s="338"/>
    </row>
    <row r="127" spans="1:76" ht="15.75" customHeight="1" x14ac:dyDescent="0.2">
      <c r="A127" s="335" t="str">
        <f>'Пр 1 (произв)'!A128</f>
        <v>1.3.1.41</v>
      </c>
      <c r="B127" s="118" t="str">
        <f>'Пр 1 (произв)'!B128</f>
        <v>Приобретение дизель-генератора 30 кВт на ДЭС д.Кия</v>
      </c>
      <c r="C127" s="335" t="str">
        <f>'Пр 1 (произв)'!C128</f>
        <v>M_ЗР.45</v>
      </c>
      <c r="D127" s="339">
        <f>'Пр 1 (произв)'!H128</f>
        <v>0.75683878399999993</v>
      </c>
      <c r="E127" s="338"/>
      <c r="F127" s="338"/>
      <c r="G127" s="347"/>
      <c r="H127" s="470"/>
      <c r="I127" s="338"/>
      <c r="J127" s="338"/>
      <c r="K127" s="338"/>
      <c r="L127" s="338"/>
      <c r="M127" s="338"/>
      <c r="N127" s="347"/>
      <c r="O127" s="338"/>
      <c r="P127" s="338"/>
      <c r="Q127" s="338"/>
      <c r="R127" s="338"/>
      <c r="S127" s="338"/>
      <c r="T127" s="338"/>
      <c r="U127" s="347">
        <f>Мероприятия!P49</f>
        <v>0</v>
      </c>
      <c r="V127" s="470">
        <f>Мероприятия!W49</f>
        <v>0</v>
      </c>
      <c r="W127" s="338"/>
      <c r="X127" s="338"/>
      <c r="Y127" s="338"/>
      <c r="Z127" s="348"/>
      <c r="AA127" s="338"/>
      <c r="AB127" s="338"/>
      <c r="AC127" s="338"/>
      <c r="AD127" s="338"/>
      <c r="AE127" s="338"/>
      <c r="AF127" s="338"/>
      <c r="AG127" s="338"/>
      <c r="AH127" s="338"/>
      <c r="AI127" s="351">
        <f>Мероприятия!Q49</f>
        <v>0</v>
      </c>
      <c r="AJ127" s="470">
        <f>Мероприятия!X49</f>
        <v>0</v>
      </c>
      <c r="AK127" s="338"/>
      <c r="AL127" s="338"/>
      <c r="AM127" s="338"/>
      <c r="AN127" s="338"/>
      <c r="AO127" s="338"/>
      <c r="AP127" s="338"/>
      <c r="AQ127" s="470"/>
      <c r="AR127" s="338"/>
      <c r="AS127" s="338"/>
      <c r="AT127" s="338"/>
      <c r="AU127" s="338"/>
      <c r="AV127" s="338"/>
      <c r="AW127" s="351">
        <f>Мероприятия!R49</f>
        <v>0.75683878399999993</v>
      </c>
      <c r="AX127" s="470">
        <f>Мероприятия!Y49</f>
        <v>0.03</v>
      </c>
      <c r="AY127" s="338"/>
      <c r="AZ127" s="338"/>
      <c r="BA127" s="338"/>
      <c r="BB127" s="338"/>
      <c r="BC127" s="338"/>
      <c r="BD127" s="338"/>
      <c r="BE127" s="338"/>
      <c r="BF127" s="338"/>
      <c r="BG127" s="338"/>
      <c r="BH127" s="338"/>
      <c r="BI127" s="338"/>
      <c r="BJ127" s="348">
        <f t="shared" si="28"/>
        <v>0</v>
      </c>
      <c r="BK127" s="348">
        <f t="shared" si="29"/>
        <v>0.75683878399999993</v>
      </c>
      <c r="BL127" s="470">
        <f t="shared" si="30"/>
        <v>0.03</v>
      </c>
      <c r="BM127" s="348">
        <f t="shared" si="31"/>
        <v>0</v>
      </c>
      <c r="BN127" s="348">
        <f t="shared" si="32"/>
        <v>0</v>
      </c>
      <c r="BO127" s="348">
        <f t="shared" si="33"/>
        <v>0</v>
      </c>
      <c r="BP127" s="348">
        <f t="shared" si="34"/>
        <v>0</v>
      </c>
      <c r="BQ127" s="348">
        <f t="shared" si="35"/>
        <v>0</v>
      </c>
      <c r="BR127" s="348">
        <f t="shared" si="36"/>
        <v>0</v>
      </c>
      <c r="BS127" s="348">
        <f t="shared" si="37"/>
        <v>0</v>
      </c>
      <c r="BT127" s="348">
        <f t="shared" si="38"/>
        <v>0</v>
      </c>
      <c r="BU127" s="348">
        <f t="shared" si="39"/>
        <v>0</v>
      </c>
      <c r="BV127" s="348">
        <f t="shared" si="40"/>
        <v>0</v>
      </c>
      <c r="BW127" s="348">
        <f t="shared" si="41"/>
        <v>0</v>
      </c>
      <c r="BX127" s="338"/>
    </row>
    <row r="128" spans="1:76" ht="15.75" customHeight="1" x14ac:dyDescent="0.2">
      <c r="A128" s="335">
        <f>'Пр 1 (произв)'!A129</f>
        <v>0</v>
      </c>
      <c r="B128" s="118">
        <f>'Пр 1 (произв)'!B129</f>
        <v>0</v>
      </c>
      <c r="C128" s="335">
        <f>'Пр 1 (произв)'!C129</f>
        <v>0</v>
      </c>
      <c r="D128" s="339">
        <f>'Пр 1 (произв)'!H129</f>
        <v>0</v>
      </c>
      <c r="E128" s="338"/>
      <c r="F128" s="338"/>
      <c r="G128" s="347"/>
      <c r="H128" s="470"/>
      <c r="I128" s="338"/>
      <c r="J128" s="338"/>
      <c r="K128" s="338"/>
      <c r="L128" s="338"/>
      <c r="M128" s="338"/>
      <c r="N128" s="347"/>
      <c r="O128" s="338"/>
      <c r="P128" s="338"/>
      <c r="Q128" s="338"/>
      <c r="R128" s="338"/>
      <c r="S128" s="338"/>
      <c r="T128" s="338"/>
      <c r="U128" s="347">
        <f>Мероприятия!P50</f>
        <v>0</v>
      </c>
      <c r="V128" s="470">
        <f>Мероприятия!W50</f>
        <v>0</v>
      </c>
      <c r="W128" s="338"/>
      <c r="X128" s="338"/>
      <c r="Y128" s="338"/>
      <c r="Z128" s="348"/>
      <c r="AA128" s="338"/>
      <c r="AB128" s="338"/>
      <c r="AC128" s="338"/>
      <c r="AD128" s="338"/>
      <c r="AE128" s="338"/>
      <c r="AF128" s="338"/>
      <c r="AG128" s="338"/>
      <c r="AH128" s="338"/>
      <c r="AI128" s="351">
        <f>Мероприятия!Q50</f>
        <v>0</v>
      </c>
      <c r="AJ128" s="470">
        <f>Мероприятия!X50</f>
        <v>0</v>
      </c>
      <c r="AK128" s="338"/>
      <c r="AL128" s="338"/>
      <c r="AM128" s="338"/>
      <c r="AN128" s="338"/>
      <c r="AO128" s="338"/>
      <c r="AP128" s="338"/>
      <c r="AQ128" s="470"/>
      <c r="AR128" s="338"/>
      <c r="AS128" s="338"/>
      <c r="AT128" s="338"/>
      <c r="AU128" s="338"/>
      <c r="AV128" s="338"/>
      <c r="AW128" s="351">
        <f>Мероприятия!R50</f>
        <v>0</v>
      </c>
      <c r="AX128" s="470">
        <f>Мероприятия!Y50</f>
        <v>0</v>
      </c>
      <c r="AY128" s="338"/>
      <c r="AZ128" s="338"/>
      <c r="BA128" s="338"/>
      <c r="BB128" s="338"/>
      <c r="BC128" s="338"/>
      <c r="BD128" s="338"/>
      <c r="BE128" s="338"/>
      <c r="BF128" s="338"/>
      <c r="BG128" s="338"/>
      <c r="BH128" s="338"/>
      <c r="BI128" s="338"/>
      <c r="BJ128" s="348">
        <f t="shared" si="28"/>
        <v>0</v>
      </c>
      <c r="BK128" s="348">
        <f t="shared" si="29"/>
        <v>0</v>
      </c>
      <c r="BL128" s="470">
        <f t="shared" si="30"/>
        <v>0</v>
      </c>
      <c r="BM128" s="348">
        <f t="shared" si="31"/>
        <v>0</v>
      </c>
      <c r="BN128" s="348">
        <f t="shared" si="32"/>
        <v>0</v>
      </c>
      <c r="BO128" s="348">
        <f t="shared" si="33"/>
        <v>0</v>
      </c>
      <c r="BP128" s="348">
        <f t="shared" si="34"/>
        <v>0</v>
      </c>
      <c r="BQ128" s="348">
        <f t="shared" si="35"/>
        <v>0</v>
      </c>
      <c r="BR128" s="348">
        <f t="shared" si="36"/>
        <v>0</v>
      </c>
      <c r="BS128" s="348">
        <f t="shared" si="37"/>
        <v>0</v>
      </c>
      <c r="BT128" s="348">
        <f t="shared" si="38"/>
        <v>0</v>
      </c>
      <c r="BU128" s="348">
        <f t="shared" si="39"/>
        <v>0</v>
      </c>
      <c r="BV128" s="348">
        <f t="shared" si="40"/>
        <v>0</v>
      </c>
      <c r="BW128" s="348">
        <f t="shared" si="41"/>
        <v>0</v>
      </c>
      <c r="BX128" s="338"/>
    </row>
    <row r="129" spans="1:76" outlineLevel="1" x14ac:dyDescent="0.2">
      <c r="A129" s="335" t="str">
        <f>'Пр 1 (произв)'!A130</f>
        <v>1.3.1</v>
      </c>
      <c r="B129" s="118" t="str">
        <f>'Пр 1 (произв)'!B130</f>
        <v>Наименование инвестиционного проекта</v>
      </c>
      <c r="C129" s="335">
        <f>'Пр 1 (произв)'!C130</f>
        <v>0</v>
      </c>
      <c r="D129" s="339">
        <f>'Пр 1 (произв)'!H130</f>
        <v>0</v>
      </c>
      <c r="E129" s="338"/>
      <c r="F129" s="338"/>
      <c r="G129" s="347"/>
      <c r="H129" s="470"/>
      <c r="I129" s="338"/>
      <c r="J129" s="338"/>
      <c r="K129" s="338"/>
      <c r="L129" s="338"/>
      <c r="M129" s="338"/>
      <c r="N129" s="347"/>
      <c r="O129" s="338"/>
      <c r="P129" s="338"/>
      <c r="Q129" s="338"/>
      <c r="R129" s="338"/>
      <c r="S129" s="338"/>
      <c r="T129" s="338"/>
      <c r="U129" s="347">
        <f>Мероприятия!P51</f>
        <v>0</v>
      </c>
      <c r="V129" s="470">
        <f>Мероприятия!W51</f>
        <v>0</v>
      </c>
      <c r="W129" s="338"/>
      <c r="X129" s="338"/>
      <c r="Y129" s="338"/>
      <c r="Z129" s="348"/>
      <c r="AA129" s="338"/>
      <c r="AB129" s="338"/>
      <c r="AC129" s="338"/>
      <c r="AD129" s="338"/>
      <c r="AE129" s="338"/>
      <c r="AF129" s="338"/>
      <c r="AG129" s="338"/>
      <c r="AH129" s="338"/>
      <c r="AI129" s="351">
        <f>Мероприятия!Q51</f>
        <v>0</v>
      </c>
      <c r="AJ129" s="470">
        <f>Мероприятия!X51</f>
        <v>0</v>
      </c>
      <c r="AK129" s="338"/>
      <c r="AL129" s="338"/>
      <c r="AM129" s="338"/>
      <c r="AN129" s="338"/>
      <c r="AO129" s="338"/>
      <c r="AP129" s="338"/>
      <c r="AQ129" s="470"/>
      <c r="AR129" s="338"/>
      <c r="AS129" s="338"/>
      <c r="AT129" s="338"/>
      <c r="AU129" s="338"/>
      <c r="AV129" s="338"/>
      <c r="AW129" s="351">
        <f>Мероприятия!R51</f>
        <v>0</v>
      </c>
      <c r="AX129" s="470">
        <f>Мероприятия!Y51</f>
        <v>0</v>
      </c>
      <c r="AY129" s="338"/>
      <c r="AZ129" s="338"/>
      <c r="BA129" s="338"/>
      <c r="BB129" s="338"/>
      <c r="BC129" s="338"/>
      <c r="BD129" s="338"/>
      <c r="BE129" s="338"/>
      <c r="BF129" s="338"/>
      <c r="BG129" s="338"/>
      <c r="BH129" s="338"/>
      <c r="BI129" s="338"/>
      <c r="BJ129" s="348">
        <f t="shared" si="28"/>
        <v>0</v>
      </c>
      <c r="BK129" s="348">
        <f t="shared" si="29"/>
        <v>0</v>
      </c>
      <c r="BL129" s="470">
        <f t="shared" si="30"/>
        <v>0</v>
      </c>
      <c r="BM129" s="348">
        <f t="shared" si="31"/>
        <v>0</v>
      </c>
      <c r="BN129" s="348">
        <f t="shared" si="32"/>
        <v>0</v>
      </c>
      <c r="BO129" s="348">
        <f t="shared" si="33"/>
        <v>0</v>
      </c>
      <c r="BP129" s="348">
        <f t="shared" si="34"/>
        <v>0</v>
      </c>
      <c r="BQ129" s="348">
        <f t="shared" si="35"/>
        <v>0</v>
      </c>
      <c r="BR129" s="348">
        <f t="shared" si="36"/>
        <v>0</v>
      </c>
      <c r="BS129" s="348">
        <f t="shared" si="37"/>
        <v>0</v>
      </c>
      <c r="BT129" s="348">
        <f t="shared" si="38"/>
        <v>0</v>
      </c>
      <c r="BU129" s="348">
        <f t="shared" si="39"/>
        <v>0</v>
      </c>
      <c r="BV129" s="348">
        <f t="shared" si="40"/>
        <v>0</v>
      </c>
      <c r="BW129" s="348">
        <f t="shared" si="41"/>
        <v>0</v>
      </c>
      <c r="BX129" s="338"/>
    </row>
    <row r="130" spans="1:76" s="28" customFormat="1" outlineLevel="1" x14ac:dyDescent="0.2">
      <c r="A130" s="335" t="str">
        <f>'Пр 1 (произв)'!A131</f>
        <v>...</v>
      </c>
      <c r="B130" s="118" t="str">
        <f>'Пр 1 (произв)'!B131</f>
        <v>...</v>
      </c>
      <c r="C130" s="335">
        <f>'Пр 1 (произв)'!C131</f>
        <v>0</v>
      </c>
      <c r="D130" s="339">
        <f>'Пр 1 (произв)'!H131</f>
        <v>0</v>
      </c>
      <c r="E130" s="338"/>
      <c r="F130" s="338"/>
      <c r="G130" s="347"/>
      <c r="H130" s="470"/>
      <c r="I130" s="338"/>
      <c r="J130" s="338"/>
      <c r="K130" s="338"/>
      <c r="L130" s="338"/>
      <c r="M130" s="338"/>
      <c r="N130" s="347"/>
      <c r="O130" s="338"/>
      <c r="P130" s="338"/>
      <c r="Q130" s="338"/>
      <c r="R130" s="338"/>
      <c r="S130" s="338"/>
      <c r="T130" s="338"/>
      <c r="U130" s="347">
        <f>Мероприятия!P52</f>
        <v>0</v>
      </c>
      <c r="V130" s="470">
        <f>Мероприятия!W52</f>
        <v>0</v>
      </c>
      <c r="W130" s="338"/>
      <c r="X130" s="338"/>
      <c r="Y130" s="338"/>
      <c r="Z130" s="348"/>
      <c r="AA130" s="338"/>
      <c r="AB130" s="338"/>
      <c r="AC130" s="338"/>
      <c r="AD130" s="338"/>
      <c r="AE130" s="338"/>
      <c r="AF130" s="338"/>
      <c r="AG130" s="338"/>
      <c r="AH130" s="338"/>
      <c r="AI130" s="351">
        <f>Мероприятия!Q52</f>
        <v>0</v>
      </c>
      <c r="AJ130" s="470">
        <f>Мероприятия!X52</f>
        <v>0</v>
      </c>
      <c r="AK130" s="338"/>
      <c r="AL130" s="338"/>
      <c r="AM130" s="338"/>
      <c r="AN130" s="338"/>
      <c r="AO130" s="338"/>
      <c r="AP130" s="338"/>
      <c r="AQ130" s="470"/>
      <c r="AR130" s="338"/>
      <c r="AS130" s="338"/>
      <c r="AT130" s="338"/>
      <c r="AU130" s="338"/>
      <c r="AV130" s="338"/>
      <c r="AW130" s="351">
        <f>Мероприятия!R52</f>
        <v>0</v>
      </c>
      <c r="AX130" s="470">
        <f>Мероприятия!Y52</f>
        <v>0</v>
      </c>
      <c r="AY130" s="338"/>
      <c r="AZ130" s="338"/>
      <c r="BA130" s="338"/>
      <c r="BB130" s="338"/>
      <c r="BC130" s="338"/>
      <c r="BD130" s="338"/>
      <c r="BE130" s="338"/>
      <c r="BF130" s="338"/>
      <c r="BG130" s="338"/>
      <c r="BH130" s="338"/>
      <c r="BI130" s="338"/>
      <c r="BJ130" s="348">
        <f t="shared" si="28"/>
        <v>0</v>
      </c>
      <c r="BK130" s="348">
        <f t="shared" si="29"/>
        <v>0</v>
      </c>
      <c r="BL130" s="470">
        <f t="shared" si="30"/>
        <v>0</v>
      </c>
      <c r="BM130" s="348">
        <f t="shared" si="31"/>
        <v>0</v>
      </c>
      <c r="BN130" s="348">
        <f t="shared" si="32"/>
        <v>0</v>
      </c>
      <c r="BO130" s="348">
        <f t="shared" si="33"/>
        <v>0</v>
      </c>
      <c r="BP130" s="348">
        <f t="shared" si="34"/>
        <v>0</v>
      </c>
      <c r="BQ130" s="348">
        <f t="shared" si="35"/>
        <v>0</v>
      </c>
      <c r="BR130" s="348">
        <f t="shared" si="36"/>
        <v>0</v>
      </c>
      <c r="BS130" s="348">
        <f t="shared" si="37"/>
        <v>0</v>
      </c>
      <c r="BT130" s="348">
        <f t="shared" si="38"/>
        <v>0</v>
      </c>
      <c r="BU130" s="348">
        <f t="shared" si="39"/>
        <v>0</v>
      </c>
      <c r="BV130" s="348">
        <f t="shared" si="40"/>
        <v>0</v>
      </c>
      <c r="BW130" s="348">
        <f t="shared" si="41"/>
        <v>0</v>
      </c>
      <c r="BX130" s="338"/>
    </row>
    <row r="131" spans="1:76" ht="18" x14ac:dyDescent="0.2">
      <c r="A131" s="335" t="str">
        <f>'Пр 1 (произв)'!A132</f>
        <v>1.3.2</v>
      </c>
      <c r="B131" s="134" t="str">
        <f>'Пр 1 (произв)'!B132</f>
        <v>Модернизация, техническое перевооружение котельных, всего, в том числе:</v>
      </c>
      <c r="C131" s="345" t="str">
        <f>'Пр 1 (произв)'!C132</f>
        <v>Г</v>
      </c>
      <c r="D131" s="346">
        <f>SUM(D132:D133)</f>
        <v>0</v>
      </c>
      <c r="E131" s="346">
        <f t="shared" ref="E131:BP131" si="42">SUM(E132:E133)</f>
        <v>0</v>
      </c>
      <c r="F131" s="346">
        <f t="shared" si="42"/>
        <v>0</v>
      </c>
      <c r="G131" s="346">
        <f t="shared" si="42"/>
        <v>0</v>
      </c>
      <c r="H131" s="475">
        <f t="shared" si="42"/>
        <v>0</v>
      </c>
      <c r="I131" s="346">
        <f t="shared" si="42"/>
        <v>0</v>
      </c>
      <c r="J131" s="346">
        <f t="shared" si="42"/>
        <v>0</v>
      </c>
      <c r="K131" s="346">
        <f t="shared" si="42"/>
        <v>0</v>
      </c>
      <c r="L131" s="346">
        <f t="shared" si="42"/>
        <v>0</v>
      </c>
      <c r="M131" s="346">
        <f t="shared" ref="M131" si="43">SUM(M132:M133)</f>
        <v>0</v>
      </c>
      <c r="N131" s="346">
        <f t="shared" ref="N131" si="44">SUM(N132:N133)</f>
        <v>0</v>
      </c>
      <c r="O131" s="346">
        <f t="shared" ref="O131" si="45">SUM(O132:O133)</f>
        <v>0</v>
      </c>
      <c r="P131" s="346">
        <f t="shared" ref="P131" si="46">SUM(P132:P133)</f>
        <v>0</v>
      </c>
      <c r="Q131" s="346">
        <f t="shared" ref="Q131" si="47">SUM(Q132:Q133)</f>
        <v>0</v>
      </c>
      <c r="R131" s="346">
        <f t="shared" ref="R131" si="48">SUM(R132:R133)</f>
        <v>0</v>
      </c>
      <c r="S131" s="346">
        <f t="shared" ref="S131" si="49">SUM(S132:S133)</f>
        <v>0</v>
      </c>
      <c r="T131" s="346">
        <f t="shared" si="42"/>
        <v>0</v>
      </c>
      <c r="U131" s="346">
        <f t="shared" si="42"/>
        <v>0</v>
      </c>
      <c r="V131" s="475">
        <f t="shared" si="42"/>
        <v>0</v>
      </c>
      <c r="W131" s="346">
        <f t="shared" si="42"/>
        <v>0</v>
      </c>
      <c r="X131" s="346">
        <f t="shared" si="42"/>
        <v>0</v>
      </c>
      <c r="Y131" s="346">
        <f t="shared" si="42"/>
        <v>0</v>
      </c>
      <c r="Z131" s="346">
        <f t="shared" si="42"/>
        <v>0</v>
      </c>
      <c r="AA131" s="346">
        <f t="shared" si="42"/>
        <v>0</v>
      </c>
      <c r="AB131" s="346">
        <f t="shared" si="42"/>
        <v>0</v>
      </c>
      <c r="AC131" s="346">
        <f t="shared" si="42"/>
        <v>0</v>
      </c>
      <c r="AD131" s="346">
        <f t="shared" si="42"/>
        <v>0</v>
      </c>
      <c r="AE131" s="346">
        <f t="shared" si="42"/>
        <v>0</v>
      </c>
      <c r="AF131" s="346">
        <f t="shared" si="42"/>
        <v>0</v>
      </c>
      <c r="AG131" s="346">
        <f t="shared" si="42"/>
        <v>0</v>
      </c>
      <c r="AH131" s="346">
        <f t="shared" si="42"/>
        <v>0</v>
      </c>
      <c r="AI131" s="346">
        <f t="shared" si="42"/>
        <v>0</v>
      </c>
      <c r="AJ131" s="475">
        <f t="shared" si="42"/>
        <v>0</v>
      </c>
      <c r="AK131" s="346">
        <f t="shared" si="42"/>
        <v>0</v>
      </c>
      <c r="AL131" s="346">
        <f t="shared" si="42"/>
        <v>0</v>
      </c>
      <c r="AM131" s="346">
        <f t="shared" si="42"/>
        <v>0</v>
      </c>
      <c r="AN131" s="346">
        <f t="shared" si="42"/>
        <v>0</v>
      </c>
      <c r="AO131" s="346">
        <f t="shared" si="42"/>
        <v>0</v>
      </c>
      <c r="AP131" s="346">
        <f t="shared" si="42"/>
        <v>0</v>
      </c>
      <c r="AQ131" s="475">
        <f t="shared" si="42"/>
        <v>0</v>
      </c>
      <c r="AR131" s="346">
        <f t="shared" si="42"/>
        <v>0</v>
      </c>
      <c r="AS131" s="346">
        <f t="shared" si="42"/>
        <v>0</v>
      </c>
      <c r="AT131" s="346">
        <f t="shared" si="42"/>
        <v>0</v>
      </c>
      <c r="AU131" s="346">
        <f t="shared" si="42"/>
        <v>0</v>
      </c>
      <c r="AV131" s="346">
        <f t="shared" si="42"/>
        <v>0</v>
      </c>
      <c r="AW131" s="346">
        <f t="shared" si="42"/>
        <v>0</v>
      </c>
      <c r="AX131" s="475">
        <f t="shared" si="42"/>
        <v>0</v>
      </c>
      <c r="AY131" s="346">
        <f t="shared" si="42"/>
        <v>0</v>
      </c>
      <c r="AZ131" s="346">
        <f t="shared" si="42"/>
        <v>0</v>
      </c>
      <c r="BA131" s="346">
        <f t="shared" si="42"/>
        <v>0</v>
      </c>
      <c r="BB131" s="346">
        <f t="shared" si="42"/>
        <v>0</v>
      </c>
      <c r="BC131" s="346">
        <f t="shared" si="42"/>
        <v>0</v>
      </c>
      <c r="BD131" s="346">
        <f t="shared" si="42"/>
        <v>0</v>
      </c>
      <c r="BE131" s="346">
        <f t="shared" si="42"/>
        <v>0</v>
      </c>
      <c r="BF131" s="346">
        <f t="shared" si="42"/>
        <v>0</v>
      </c>
      <c r="BG131" s="346">
        <f t="shared" si="42"/>
        <v>0</v>
      </c>
      <c r="BH131" s="346">
        <f t="shared" si="42"/>
        <v>0</v>
      </c>
      <c r="BI131" s="346">
        <f t="shared" si="42"/>
        <v>0</v>
      </c>
      <c r="BJ131" s="346">
        <f t="shared" si="42"/>
        <v>0</v>
      </c>
      <c r="BK131" s="346">
        <f t="shared" si="42"/>
        <v>0</v>
      </c>
      <c r="BL131" s="475">
        <f t="shared" si="42"/>
        <v>0</v>
      </c>
      <c r="BM131" s="346">
        <f t="shared" si="42"/>
        <v>0</v>
      </c>
      <c r="BN131" s="346">
        <f t="shared" si="42"/>
        <v>0</v>
      </c>
      <c r="BO131" s="346">
        <f t="shared" si="42"/>
        <v>0</v>
      </c>
      <c r="BP131" s="346">
        <f t="shared" si="42"/>
        <v>0</v>
      </c>
      <c r="BQ131" s="346">
        <f t="shared" ref="BQ131:BW131" si="50">SUM(BQ132:BQ133)</f>
        <v>0</v>
      </c>
      <c r="BR131" s="346">
        <f t="shared" si="50"/>
        <v>0</v>
      </c>
      <c r="BS131" s="346">
        <f t="shared" si="50"/>
        <v>0</v>
      </c>
      <c r="BT131" s="346">
        <f t="shared" si="50"/>
        <v>0</v>
      </c>
      <c r="BU131" s="346">
        <f t="shared" si="50"/>
        <v>0</v>
      </c>
      <c r="BV131" s="346">
        <f t="shared" si="50"/>
        <v>0</v>
      </c>
      <c r="BW131" s="346">
        <f t="shared" si="50"/>
        <v>0</v>
      </c>
      <c r="BX131" s="338"/>
    </row>
    <row r="132" spans="1:76" hidden="1" outlineLevel="1" x14ac:dyDescent="0.2">
      <c r="A132" s="335" t="str">
        <f>'Пр 1 (произв)'!A133</f>
        <v>1.3.2</v>
      </c>
      <c r="B132" s="118" t="str">
        <f>'Пр 1 (произв)'!B133</f>
        <v>Наименование инвестиционного проекта</v>
      </c>
      <c r="C132" s="335">
        <f>'Пр 1 (произв)'!C133</f>
        <v>0</v>
      </c>
      <c r="D132" s="339">
        <f>'Пр 1 (произв)'!H133</f>
        <v>0</v>
      </c>
      <c r="E132" s="338"/>
      <c r="F132" s="338"/>
      <c r="G132" s="340"/>
      <c r="H132" s="469"/>
      <c r="I132" s="338"/>
      <c r="J132" s="338"/>
      <c r="K132" s="338"/>
      <c r="L132" s="338"/>
      <c r="M132" s="338"/>
      <c r="N132" s="340"/>
      <c r="O132" s="338"/>
      <c r="P132" s="338"/>
      <c r="Q132" s="338"/>
      <c r="R132" s="338"/>
      <c r="S132" s="338"/>
      <c r="T132" s="338"/>
      <c r="U132" s="340"/>
      <c r="V132" s="469"/>
      <c r="W132" s="338"/>
      <c r="X132" s="338"/>
      <c r="Y132" s="338"/>
      <c r="Z132" s="338"/>
      <c r="AA132" s="338"/>
      <c r="AB132" s="338"/>
      <c r="AC132" s="338"/>
      <c r="AD132" s="338"/>
      <c r="AE132" s="338"/>
      <c r="AF132" s="338"/>
      <c r="AG132" s="338"/>
      <c r="AH132" s="338"/>
      <c r="AI132" s="338"/>
      <c r="AJ132" s="469"/>
      <c r="AK132" s="338"/>
      <c r="AL132" s="338"/>
      <c r="AM132" s="338"/>
      <c r="AN132" s="338"/>
      <c r="AO132" s="338"/>
      <c r="AP132" s="338"/>
      <c r="AQ132" s="469"/>
      <c r="AR132" s="338"/>
      <c r="AS132" s="338"/>
      <c r="AT132" s="338"/>
      <c r="AU132" s="338"/>
      <c r="AV132" s="338"/>
      <c r="AW132" s="338"/>
      <c r="AX132" s="469"/>
      <c r="AY132" s="338"/>
      <c r="AZ132" s="338"/>
      <c r="BA132" s="338"/>
      <c r="BB132" s="338"/>
      <c r="BC132" s="338"/>
      <c r="BD132" s="338"/>
      <c r="BE132" s="338"/>
      <c r="BF132" s="338"/>
      <c r="BG132" s="338"/>
      <c r="BH132" s="338"/>
      <c r="BI132" s="338"/>
      <c r="BJ132" s="338"/>
      <c r="BK132" s="338"/>
      <c r="BL132" s="469"/>
      <c r="BM132" s="338"/>
      <c r="BN132" s="338"/>
      <c r="BO132" s="338"/>
      <c r="BP132" s="338"/>
      <c r="BQ132" s="338"/>
      <c r="BR132" s="338"/>
      <c r="BS132" s="338"/>
      <c r="BT132" s="338"/>
      <c r="BU132" s="338"/>
      <c r="BV132" s="338"/>
      <c r="BW132" s="338"/>
      <c r="BX132" s="338"/>
    </row>
    <row r="133" spans="1:76" hidden="1" outlineLevel="1" x14ac:dyDescent="0.2">
      <c r="A133" s="335" t="str">
        <f>'Пр 1 (произв)'!A134</f>
        <v>1.3.2</v>
      </c>
      <c r="B133" s="118" t="str">
        <f>'Пр 1 (произв)'!B134</f>
        <v>Наименование инвестиционного проекта</v>
      </c>
      <c r="C133" s="335">
        <f>'Пр 1 (произв)'!C134</f>
        <v>0</v>
      </c>
      <c r="D133" s="339">
        <f>'Пр 1 (произв)'!H134</f>
        <v>0</v>
      </c>
      <c r="E133" s="338"/>
      <c r="F133" s="338"/>
      <c r="G133" s="340"/>
      <c r="H133" s="469"/>
      <c r="I133" s="338"/>
      <c r="J133" s="338"/>
      <c r="K133" s="338"/>
      <c r="L133" s="338"/>
      <c r="M133" s="338"/>
      <c r="N133" s="340"/>
      <c r="O133" s="338"/>
      <c r="P133" s="338"/>
      <c r="Q133" s="338"/>
      <c r="R133" s="338"/>
      <c r="S133" s="338"/>
      <c r="T133" s="338"/>
      <c r="U133" s="340"/>
      <c r="V133" s="469"/>
      <c r="W133" s="338"/>
      <c r="X133" s="338"/>
      <c r="Y133" s="338"/>
      <c r="Z133" s="338"/>
      <c r="AA133" s="338"/>
      <c r="AB133" s="338"/>
      <c r="AC133" s="338"/>
      <c r="AD133" s="338"/>
      <c r="AE133" s="338"/>
      <c r="AF133" s="338"/>
      <c r="AG133" s="338"/>
      <c r="AH133" s="338"/>
      <c r="AI133" s="338"/>
      <c r="AJ133" s="469"/>
      <c r="AK133" s="338"/>
      <c r="AL133" s="338"/>
      <c r="AM133" s="338"/>
      <c r="AN133" s="338"/>
      <c r="AO133" s="338"/>
      <c r="AP133" s="338"/>
      <c r="AQ133" s="469"/>
      <c r="AR133" s="338"/>
      <c r="AS133" s="338"/>
      <c r="AT133" s="338"/>
      <c r="AU133" s="338"/>
      <c r="AV133" s="338"/>
      <c r="AW133" s="338"/>
      <c r="AX133" s="469"/>
      <c r="AY133" s="338"/>
      <c r="AZ133" s="338"/>
      <c r="BA133" s="338"/>
      <c r="BB133" s="338"/>
      <c r="BC133" s="338"/>
      <c r="BD133" s="338"/>
      <c r="BE133" s="338"/>
      <c r="BF133" s="338"/>
      <c r="BG133" s="338"/>
      <c r="BH133" s="338"/>
      <c r="BI133" s="338"/>
      <c r="BJ133" s="338"/>
      <c r="BK133" s="338"/>
      <c r="BL133" s="469"/>
      <c r="BM133" s="338"/>
      <c r="BN133" s="338"/>
      <c r="BO133" s="338"/>
      <c r="BP133" s="338"/>
      <c r="BQ133" s="338"/>
      <c r="BR133" s="338"/>
      <c r="BS133" s="338"/>
      <c r="BT133" s="338"/>
      <c r="BU133" s="338"/>
      <c r="BV133" s="338"/>
      <c r="BW133" s="338"/>
      <c r="BX133" s="338"/>
    </row>
    <row r="134" spans="1:76" hidden="1" outlineLevel="1" x14ac:dyDescent="0.2">
      <c r="A134" s="335" t="str">
        <f>'Пр 1 (произв)'!A135</f>
        <v>...</v>
      </c>
      <c r="B134" s="118" t="str">
        <f>'Пр 1 (произв)'!B135</f>
        <v>...</v>
      </c>
      <c r="C134" s="335">
        <f>'Пр 1 (произв)'!C135</f>
        <v>0</v>
      </c>
      <c r="D134" s="339">
        <f>'Пр 1 (произв)'!H135</f>
        <v>0</v>
      </c>
      <c r="E134" s="338"/>
      <c r="F134" s="338"/>
      <c r="G134" s="340"/>
      <c r="H134" s="469"/>
      <c r="I134" s="338"/>
      <c r="J134" s="338"/>
      <c r="K134" s="338"/>
      <c r="L134" s="338"/>
      <c r="M134" s="338"/>
      <c r="N134" s="340"/>
      <c r="O134" s="338"/>
      <c r="P134" s="338"/>
      <c r="Q134" s="338"/>
      <c r="R134" s="338"/>
      <c r="S134" s="338"/>
      <c r="T134" s="338"/>
      <c r="U134" s="340"/>
      <c r="V134" s="469"/>
      <c r="W134" s="338"/>
      <c r="X134" s="338"/>
      <c r="Y134" s="338"/>
      <c r="Z134" s="338"/>
      <c r="AA134" s="338"/>
      <c r="AB134" s="338"/>
      <c r="AC134" s="338"/>
      <c r="AD134" s="338"/>
      <c r="AE134" s="338"/>
      <c r="AF134" s="338"/>
      <c r="AG134" s="338"/>
      <c r="AH134" s="338"/>
      <c r="AI134" s="338"/>
      <c r="AJ134" s="469"/>
      <c r="AK134" s="338"/>
      <c r="AL134" s="338"/>
      <c r="AM134" s="338"/>
      <c r="AN134" s="338"/>
      <c r="AO134" s="338"/>
      <c r="AP134" s="338"/>
      <c r="AQ134" s="469"/>
      <c r="AR134" s="338"/>
      <c r="AS134" s="338"/>
      <c r="AT134" s="338"/>
      <c r="AU134" s="338"/>
      <c r="AV134" s="338"/>
      <c r="AW134" s="338"/>
      <c r="AX134" s="469"/>
      <c r="AY134" s="338"/>
      <c r="AZ134" s="338"/>
      <c r="BA134" s="338"/>
      <c r="BB134" s="338"/>
      <c r="BC134" s="338"/>
      <c r="BD134" s="338"/>
      <c r="BE134" s="338"/>
      <c r="BF134" s="338"/>
      <c r="BG134" s="338"/>
      <c r="BH134" s="338"/>
      <c r="BI134" s="338"/>
      <c r="BJ134" s="338"/>
      <c r="BK134" s="338"/>
      <c r="BL134" s="469"/>
      <c r="BM134" s="338"/>
      <c r="BN134" s="338"/>
      <c r="BO134" s="338"/>
      <c r="BP134" s="338"/>
      <c r="BQ134" s="338"/>
      <c r="BR134" s="338"/>
      <c r="BS134" s="338"/>
      <c r="BT134" s="338"/>
      <c r="BU134" s="338"/>
      <c r="BV134" s="338"/>
      <c r="BW134" s="338"/>
      <c r="BX134" s="338"/>
    </row>
    <row r="135" spans="1:76" ht="18" collapsed="1" x14ac:dyDescent="0.2">
      <c r="A135" s="335" t="str">
        <f>'Пр 1 (произв)'!A136</f>
        <v>1.3.3</v>
      </c>
      <c r="B135" s="134" t="str">
        <f>'Пр 1 (произв)'!B136</f>
        <v>Модернизация, техническое перевооружение тепловых сетей, всего, в том числе:</v>
      </c>
      <c r="C135" s="345" t="str">
        <f>'Пр 1 (произв)'!C136</f>
        <v>Г</v>
      </c>
      <c r="D135" s="346">
        <f>SUM(D136:D137)</f>
        <v>0</v>
      </c>
      <c r="E135" s="346">
        <f t="shared" ref="E135" si="51">SUM(E136:E137)</f>
        <v>0</v>
      </c>
      <c r="F135" s="346">
        <f t="shared" ref="F135" si="52">SUM(F136:F137)</f>
        <v>0</v>
      </c>
      <c r="G135" s="346">
        <f t="shared" ref="G135" si="53">SUM(G136:G137)</f>
        <v>0</v>
      </c>
      <c r="H135" s="475">
        <f t="shared" ref="H135" si="54">SUM(H136:H137)</f>
        <v>0</v>
      </c>
      <c r="I135" s="346">
        <f t="shared" ref="I135" si="55">SUM(I136:I137)</f>
        <v>0</v>
      </c>
      <c r="J135" s="346">
        <f t="shared" ref="J135" si="56">SUM(J136:J137)</f>
        <v>0</v>
      </c>
      <c r="K135" s="346">
        <f t="shared" ref="K135" si="57">SUM(K136:K137)</f>
        <v>0</v>
      </c>
      <c r="L135" s="346">
        <f t="shared" ref="L135" si="58">SUM(L136:L137)</f>
        <v>0</v>
      </c>
      <c r="M135" s="346">
        <f t="shared" ref="M135" si="59">SUM(M136:M137)</f>
        <v>0</v>
      </c>
      <c r="N135" s="346">
        <f t="shared" ref="N135" si="60">SUM(N136:N137)</f>
        <v>0</v>
      </c>
      <c r="O135" s="346">
        <f t="shared" ref="O135" si="61">SUM(O136:O137)</f>
        <v>0</v>
      </c>
      <c r="P135" s="346">
        <f t="shared" ref="P135" si="62">SUM(P136:P137)</f>
        <v>0</v>
      </c>
      <c r="Q135" s="346">
        <f t="shared" ref="Q135" si="63">SUM(Q136:Q137)</f>
        <v>0</v>
      </c>
      <c r="R135" s="346">
        <f t="shared" ref="R135" si="64">SUM(R136:R137)</f>
        <v>0</v>
      </c>
      <c r="S135" s="346">
        <f t="shared" ref="S135" si="65">SUM(S136:S137)</f>
        <v>0</v>
      </c>
      <c r="T135" s="346">
        <f t="shared" ref="T135" si="66">SUM(T136:T137)</f>
        <v>0</v>
      </c>
      <c r="U135" s="346">
        <f t="shared" ref="U135" si="67">SUM(U136:U137)</f>
        <v>0</v>
      </c>
      <c r="V135" s="475">
        <f t="shared" ref="V135" si="68">SUM(V136:V137)</f>
        <v>0</v>
      </c>
      <c r="W135" s="346">
        <f t="shared" ref="W135" si="69">SUM(W136:W137)</f>
        <v>0</v>
      </c>
      <c r="X135" s="346">
        <f t="shared" ref="X135" si="70">SUM(X136:X137)</f>
        <v>0</v>
      </c>
      <c r="Y135" s="346">
        <f t="shared" ref="Y135" si="71">SUM(Y136:Y137)</f>
        <v>0</v>
      </c>
      <c r="Z135" s="346">
        <f t="shared" ref="Z135" si="72">SUM(Z136:Z137)</f>
        <v>0</v>
      </c>
      <c r="AA135" s="346">
        <f t="shared" ref="AA135" si="73">SUM(AA136:AA137)</f>
        <v>0</v>
      </c>
      <c r="AB135" s="346">
        <f t="shared" ref="AB135" si="74">SUM(AB136:AB137)</f>
        <v>0</v>
      </c>
      <c r="AC135" s="346">
        <f t="shared" ref="AC135" si="75">SUM(AC136:AC137)</f>
        <v>0</v>
      </c>
      <c r="AD135" s="346">
        <f t="shared" ref="AD135" si="76">SUM(AD136:AD137)</f>
        <v>0</v>
      </c>
      <c r="AE135" s="346">
        <f t="shared" ref="AE135" si="77">SUM(AE136:AE137)</f>
        <v>0</v>
      </c>
      <c r="AF135" s="346">
        <f t="shared" ref="AF135" si="78">SUM(AF136:AF137)</f>
        <v>0</v>
      </c>
      <c r="AG135" s="346">
        <f t="shared" ref="AG135" si="79">SUM(AG136:AG137)</f>
        <v>0</v>
      </c>
      <c r="AH135" s="346">
        <f t="shared" ref="AH135" si="80">SUM(AH136:AH137)</f>
        <v>0</v>
      </c>
      <c r="AI135" s="346">
        <f t="shared" ref="AI135" si="81">SUM(AI136:AI137)</f>
        <v>0</v>
      </c>
      <c r="AJ135" s="475">
        <f t="shared" ref="AJ135" si="82">SUM(AJ136:AJ137)</f>
        <v>0</v>
      </c>
      <c r="AK135" s="346">
        <f t="shared" ref="AK135" si="83">SUM(AK136:AK137)</f>
        <v>0</v>
      </c>
      <c r="AL135" s="346">
        <f t="shared" ref="AL135" si="84">SUM(AL136:AL137)</f>
        <v>0</v>
      </c>
      <c r="AM135" s="346">
        <f t="shared" ref="AM135" si="85">SUM(AM136:AM137)</f>
        <v>0</v>
      </c>
      <c r="AN135" s="346">
        <f t="shared" ref="AN135" si="86">SUM(AN136:AN137)</f>
        <v>0</v>
      </c>
      <c r="AO135" s="346">
        <f t="shared" ref="AO135" si="87">SUM(AO136:AO137)</f>
        <v>0</v>
      </c>
      <c r="AP135" s="346">
        <f t="shared" ref="AP135" si="88">SUM(AP136:AP137)</f>
        <v>0</v>
      </c>
      <c r="AQ135" s="475">
        <f t="shared" ref="AQ135" si="89">SUM(AQ136:AQ137)</f>
        <v>0</v>
      </c>
      <c r="AR135" s="346">
        <f t="shared" ref="AR135" si="90">SUM(AR136:AR137)</f>
        <v>0</v>
      </c>
      <c r="AS135" s="346">
        <f t="shared" ref="AS135" si="91">SUM(AS136:AS137)</f>
        <v>0</v>
      </c>
      <c r="AT135" s="346">
        <f t="shared" ref="AT135" si="92">SUM(AT136:AT137)</f>
        <v>0</v>
      </c>
      <c r="AU135" s="346">
        <f t="shared" ref="AU135" si="93">SUM(AU136:AU137)</f>
        <v>0</v>
      </c>
      <c r="AV135" s="346">
        <f t="shared" ref="AV135" si="94">SUM(AV136:AV137)</f>
        <v>0</v>
      </c>
      <c r="AW135" s="346">
        <f t="shared" ref="AW135" si="95">SUM(AW136:AW137)</f>
        <v>0</v>
      </c>
      <c r="AX135" s="475">
        <f t="shared" ref="AX135" si="96">SUM(AX136:AX137)</f>
        <v>0</v>
      </c>
      <c r="AY135" s="346">
        <f t="shared" ref="AY135" si="97">SUM(AY136:AY137)</f>
        <v>0</v>
      </c>
      <c r="AZ135" s="346">
        <f t="shared" ref="AZ135" si="98">SUM(AZ136:AZ137)</f>
        <v>0</v>
      </c>
      <c r="BA135" s="346">
        <f t="shared" ref="BA135" si="99">SUM(BA136:BA137)</f>
        <v>0</v>
      </c>
      <c r="BB135" s="346">
        <f t="shared" ref="BB135" si="100">SUM(BB136:BB137)</f>
        <v>0</v>
      </c>
      <c r="BC135" s="346">
        <f t="shared" ref="BC135" si="101">SUM(BC136:BC137)</f>
        <v>0</v>
      </c>
      <c r="BD135" s="346">
        <f t="shared" ref="BD135" si="102">SUM(BD136:BD137)</f>
        <v>0</v>
      </c>
      <c r="BE135" s="346">
        <f t="shared" ref="BE135" si="103">SUM(BE136:BE137)</f>
        <v>0</v>
      </c>
      <c r="BF135" s="346">
        <f t="shared" ref="BF135" si="104">SUM(BF136:BF137)</f>
        <v>0</v>
      </c>
      <c r="BG135" s="346">
        <f t="shared" ref="BG135" si="105">SUM(BG136:BG137)</f>
        <v>0</v>
      </c>
      <c r="BH135" s="346">
        <f t="shared" ref="BH135" si="106">SUM(BH136:BH137)</f>
        <v>0</v>
      </c>
      <c r="BI135" s="346">
        <f t="shared" ref="BI135" si="107">SUM(BI136:BI137)</f>
        <v>0</v>
      </c>
      <c r="BJ135" s="346">
        <f t="shared" ref="BJ135" si="108">SUM(BJ136:BJ137)</f>
        <v>0</v>
      </c>
      <c r="BK135" s="346">
        <f t="shared" ref="BK135" si="109">SUM(BK136:BK137)</f>
        <v>0</v>
      </c>
      <c r="BL135" s="475">
        <f t="shared" ref="BL135" si="110">SUM(BL136:BL137)</f>
        <v>0</v>
      </c>
      <c r="BM135" s="346">
        <f t="shared" ref="BM135" si="111">SUM(BM136:BM137)</f>
        <v>0</v>
      </c>
      <c r="BN135" s="346">
        <f t="shared" ref="BN135" si="112">SUM(BN136:BN137)</f>
        <v>0</v>
      </c>
      <c r="BO135" s="346">
        <f t="shared" ref="BO135" si="113">SUM(BO136:BO137)</f>
        <v>0</v>
      </c>
      <c r="BP135" s="346">
        <f t="shared" ref="BP135" si="114">SUM(BP136:BP137)</f>
        <v>0</v>
      </c>
      <c r="BQ135" s="346">
        <f t="shared" ref="BQ135" si="115">SUM(BQ136:BQ137)</f>
        <v>0</v>
      </c>
      <c r="BR135" s="346">
        <f t="shared" ref="BR135" si="116">SUM(BR136:BR137)</f>
        <v>0</v>
      </c>
      <c r="BS135" s="346">
        <f t="shared" ref="BS135" si="117">SUM(BS136:BS137)</f>
        <v>0</v>
      </c>
      <c r="BT135" s="346">
        <f t="shared" ref="BT135" si="118">SUM(BT136:BT137)</f>
        <v>0</v>
      </c>
      <c r="BU135" s="346">
        <f t="shared" ref="BU135" si="119">SUM(BU136:BU137)</f>
        <v>0</v>
      </c>
      <c r="BV135" s="346">
        <f t="shared" ref="BV135" si="120">SUM(BV136:BV137)</f>
        <v>0</v>
      </c>
      <c r="BW135" s="346">
        <f t="shared" ref="BW135" si="121">SUM(BW136:BW137)</f>
        <v>0</v>
      </c>
      <c r="BX135" s="338"/>
    </row>
    <row r="136" spans="1:76" hidden="1" outlineLevel="1" x14ac:dyDescent="0.2">
      <c r="A136" s="335" t="str">
        <f>'Пр 1 (произв)'!A137</f>
        <v>1.3.3</v>
      </c>
      <c r="B136" s="118" t="str">
        <f>'Пр 1 (произв)'!B137</f>
        <v>Наименование инвестиционного проекта</v>
      </c>
      <c r="C136" s="335">
        <f>'Пр 1 (произв)'!C137</f>
        <v>0</v>
      </c>
      <c r="D136" s="339">
        <f>'Пр 1 (произв)'!H137</f>
        <v>0</v>
      </c>
      <c r="E136" s="338"/>
      <c r="F136" s="338"/>
      <c r="G136" s="340"/>
      <c r="H136" s="469"/>
      <c r="I136" s="338"/>
      <c r="J136" s="338"/>
      <c r="K136" s="338"/>
      <c r="L136" s="338"/>
      <c r="M136" s="338"/>
      <c r="N136" s="340"/>
      <c r="O136" s="338"/>
      <c r="P136" s="338"/>
      <c r="Q136" s="338"/>
      <c r="R136" s="338"/>
      <c r="S136" s="338"/>
      <c r="T136" s="338"/>
      <c r="U136" s="340"/>
      <c r="V136" s="469"/>
      <c r="W136" s="338"/>
      <c r="X136" s="338"/>
      <c r="Y136" s="338"/>
      <c r="Z136" s="338"/>
      <c r="AA136" s="338"/>
      <c r="AB136" s="338"/>
      <c r="AC136" s="338"/>
      <c r="AD136" s="338"/>
      <c r="AE136" s="338"/>
      <c r="AF136" s="338"/>
      <c r="AG136" s="338"/>
      <c r="AH136" s="338"/>
      <c r="AI136" s="338"/>
      <c r="AJ136" s="469"/>
      <c r="AK136" s="338"/>
      <c r="AL136" s="338"/>
      <c r="AM136" s="338"/>
      <c r="AN136" s="338"/>
      <c r="AO136" s="338"/>
      <c r="AP136" s="338"/>
      <c r="AQ136" s="469"/>
      <c r="AR136" s="338"/>
      <c r="AS136" s="338"/>
      <c r="AT136" s="338"/>
      <c r="AU136" s="338"/>
      <c r="AV136" s="338"/>
      <c r="AW136" s="338"/>
      <c r="AX136" s="469"/>
      <c r="AY136" s="338"/>
      <c r="AZ136" s="338"/>
      <c r="BA136" s="338"/>
      <c r="BB136" s="338"/>
      <c r="BC136" s="338"/>
      <c r="BD136" s="338"/>
      <c r="BE136" s="338"/>
      <c r="BF136" s="338"/>
      <c r="BG136" s="338"/>
      <c r="BH136" s="338"/>
      <c r="BI136" s="338"/>
      <c r="BJ136" s="338"/>
      <c r="BK136" s="338"/>
      <c r="BL136" s="469"/>
      <c r="BM136" s="338"/>
      <c r="BN136" s="338"/>
      <c r="BO136" s="338"/>
      <c r="BP136" s="338"/>
      <c r="BQ136" s="338"/>
      <c r="BR136" s="338"/>
      <c r="BS136" s="338"/>
      <c r="BT136" s="338"/>
      <c r="BU136" s="338"/>
      <c r="BV136" s="338"/>
      <c r="BW136" s="338"/>
      <c r="BX136" s="338"/>
    </row>
    <row r="137" spans="1:76" hidden="1" outlineLevel="1" x14ac:dyDescent="0.2">
      <c r="A137" s="335" t="str">
        <f>'Пр 1 (произв)'!A138</f>
        <v>1.3.3</v>
      </c>
      <c r="B137" s="118" t="str">
        <f>'Пр 1 (произв)'!B138</f>
        <v>Наименование инвестиционного проекта</v>
      </c>
      <c r="C137" s="335">
        <f>'Пр 1 (произв)'!C138</f>
        <v>0</v>
      </c>
      <c r="D137" s="339">
        <f>'Пр 1 (произв)'!H138</f>
        <v>0</v>
      </c>
      <c r="E137" s="338"/>
      <c r="F137" s="338"/>
      <c r="G137" s="340"/>
      <c r="H137" s="469"/>
      <c r="I137" s="338"/>
      <c r="J137" s="338"/>
      <c r="K137" s="338"/>
      <c r="L137" s="338"/>
      <c r="M137" s="338"/>
      <c r="N137" s="340"/>
      <c r="O137" s="338"/>
      <c r="P137" s="338"/>
      <c r="Q137" s="338"/>
      <c r="R137" s="338"/>
      <c r="S137" s="338"/>
      <c r="T137" s="338"/>
      <c r="U137" s="340"/>
      <c r="V137" s="469"/>
      <c r="W137" s="338"/>
      <c r="X137" s="338"/>
      <c r="Y137" s="338"/>
      <c r="Z137" s="338"/>
      <c r="AA137" s="338"/>
      <c r="AB137" s="338"/>
      <c r="AC137" s="338"/>
      <c r="AD137" s="338"/>
      <c r="AE137" s="338"/>
      <c r="AF137" s="338"/>
      <c r="AG137" s="338"/>
      <c r="AH137" s="338"/>
      <c r="AI137" s="338"/>
      <c r="AJ137" s="469"/>
      <c r="AK137" s="338"/>
      <c r="AL137" s="338"/>
      <c r="AM137" s="338"/>
      <c r="AN137" s="338"/>
      <c r="AO137" s="338"/>
      <c r="AP137" s="338"/>
      <c r="AQ137" s="469"/>
      <c r="AR137" s="338"/>
      <c r="AS137" s="338"/>
      <c r="AT137" s="338"/>
      <c r="AU137" s="338"/>
      <c r="AV137" s="338"/>
      <c r="AW137" s="338"/>
      <c r="AX137" s="469"/>
      <c r="AY137" s="338"/>
      <c r="AZ137" s="338"/>
      <c r="BA137" s="338"/>
      <c r="BB137" s="338"/>
      <c r="BC137" s="338"/>
      <c r="BD137" s="338"/>
      <c r="BE137" s="338"/>
      <c r="BF137" s="338"/>
      <c r="BG137" s="338"/>
      <c r="BH137" s="338"/>
      <c r="BI137" s="338"/>
      <c r="BJ137" s="338"/>
      <c r="BK137" s="338"/>
      <c r="BL137" s="469"/>
      <c r="BM137" s="338"/>
      <c r="BN137" s="338"/>
      <c r="BO137" s="338"/>
      <c r="BP137" s="338"/>
      <c r="BQ137" s="338"/>
      <c r="BR137" s="338"/>
      <c r="BS137" s="338"/>
      <c r="BT137" s="338"/>
      <c r="BU137" s="338"/>
      <c r="BV137" s="338"/>
      <c r="BW137" s="338"/>
      <c r="BX137" s="338"/>
    </row>
    <row r="138" spans="1:76" hidden="1" outlineLevel="1" x14ac:dyDescent="0.2">
      <c r="A138" s="335" t="str">
        <f>'Пр 1 (произв)'!A139</f>
        <v>...</v>
      </c>
      <c r="B138" s="118" t="str">
        <f>'Пр 1 (произв)'!B139</f>
        <v>...</v>
      </c>
      <c r="C138" s="335">
        <f>'Пр 1 (произв)'!C139</f>
        <v>0</v>
      </c>
      <c r="D138" s="339">
        <f>'Пр 1 (произв)'!H139</f>
        <v>0</v>
      </c>
      <c r="E138" s="338"/>
      <c r="F138" s="338"/>
      <c r="G138" s="340"/>
      <c r="H138" s="469"/>
      <c r="I138" s="338"/>
      <c r="J138" s="338"/>
      <c r="K138" s="338"/>
      <c r="L138" s="338"/>
      <c r="M138" s="338"/>
      <c r="N138" s="340"/>
      <c r="O138" s="338"/>
      <c r="P138" s="338"/>
      <c r="Q138" s="338"/>
      <c r="R138" s="338"/>
      <c r="S138" s="338"/>
      <c r="T138" s="338"/>
      <c r="U138" s="340"/>
      <c r="V138" s="469"/>
      <c r="W138" s="338"/>
      <c r="X138" s="338"/>
      <c r="Y138" s="338"/>
      <c r="Z138" s="338"/>
      <c r="AA138" s="338"/>
      <c r="AB138" s="338"/>
      <c r="AC138" s="338"/>
      <c r="AD138" s="338"/>
      <c r="AE138" s="338"/>
      <c r="AF138" s="338"/>
      <c r="AG138" s="338"/>
      <c r="AH138" s="338"/>
      <c r="AI138" s="338"/>
      <c r="AJ138" s="469"/>
      <c r="AK138" s="338"/>
      <c r="AL138" s="338"/>
      <c r="AM138" s="338"/>
      <c r="AN138" s="338"/>
      <c r="AO138" s="338"/>
      <c r="AP138" s="338"/>
      <c r="AQ138" s="469"/>
      <c r="AR138" s="338"/>
      <c r="AS138" s="338"/>
      <c r="AT138" s="338"/>
      <c r="AU138" s="338"/>
      <c r="AV138" s="338"/>
      <c r="AW138" s="338"/>
      <c r="AX138" s="469"/>
      <c r="AY138" s="338"/>
      <c r="AZ138" s="338"/>
      <c r="BA138" s="338"/>
      <c r="BB138" s="338"/>
      <c r="BC138" s="338"/>
      <c r="BD138" s="338"/>
      <c r="BE138" s="338"/>
      <c r="BF138" s="338"/>
      <c r="BG138" s="338"/>
      <c r="BH138" s="338"/>
      <c r="BI138" s="338"/>
      <c r="BJ138" s="338"/>
      <c r="BK138" s="338"/>
      <c r="BL138" s="469"/>
      <c r="BM138" s="338"/>
      <c r="BN138" s="338"/>
      <c r="BO138" s="338"/>
      <c r="BP138" s="338"/>
      <c r="BQ138" s="338"/>
      <c r="BR138" s="338"/>
      <c r="BS138" s="338"/>
      <c r="BT138" s="338"/>
      <c r="BU138" s="338"/>
      <c r="BV138" s="338"/>
      <c r="BW138" s="338"/>
      <c r="BX138" s="338"/>
    </row>
    <row r="139" spans="1:76" ht="18" collapsed="1" x14ac:dyDescent="0.2">
      <c r="A139" s="335" t="str">
        <f>'Пр 1 (произв)'!A140</f>
        <v>1.3.4</v>
      </c>
      <c r="B139" s="134" t="str">
        <f>'Пр 1 (произв)'!B140</f>
        <v>Модернизация, техническое перевооружение прочих объектов основных средств, всего, в том числе:</v>
      </c>
      <c r="C139" s="345" t="str">
        <f>'Пр 1 (произв)'!C140</f>
        <v>Г</v>
      </c>
      <c r="D139" s="346">
        <f>SUM(D140:D141)</f>
        <v>0</v>
      </c>
      <c r="E139" s="346">
        <f t="shared" ref="E139" si="122">SUM(E140:E141)</f>
        <v>0</v>
      </c>
      <c r="F139" s="346">
        <f t="shared" ref="F139" si="123">SUM(F140:F141)</f>
        <v>0</v>
      </c>
      <c r="G139" s="346">
        <f t="shared" ref="G139" si="124">SUM(G140:G141)</f>
        <v>0</v>
      </c>
      <c r="H139" s="475">
        <f t="shared" ref="H139" si="125">SUM(H140:H141)</f>
        <v>0</v>
      </c>
      <c r="I139" s="346">
        <f t="shared" ref="I139" si="126">SUM(I140:I141)</f>
        <v>0</v>
      </c>
      <c r="J139" s="346">
        <f t="shared" ref="J139" si="127">SUM(J140:J141)</f>
        <v>0</v>
      </c>
      <c r="K139" s="346">
        <f t="shared" ref="K139" si="128">SUM(K140:K141)</f>
        <v>0</v>
      </c>
      <c r="L139" s="346">
        <f t="shared" ref="L139" si="129">SUM(L140:L141)</f>
        <v>0</v>
      </c>
      <c r="M139" s="346">
        <f t="shared" ref="M139" si="130">SUM(M140:M141)</f>
        <v>0</v>
      </c>
      <c r="N139" s="346">
        <f t="shared" ref="N139" si="131">SUM(N140:N141)</f>
        <v>0</v>
      </c>
      <c r="O139" s="346">
        <f t="shared" ref="O139" si="132">SUM(O140:O141)</f>
        <v>0</v>
      </c>
      <c r="P139" s="346">
        <f t="shared" ref="P139" si="133">SUM(P140:P141)</f>
        <v>0</v>
      </c>
      <c r="Q139" s="346">
        <f t="shared" ref="Q139" si="134">SUM(Q140:Q141)</f>
        <v>0</v>
      </c>
      <c r="R139" s="346">
        <f t="shared" ref="R139" si="135">SUM(R140:R141)</f>
        <v>0</v>
      </c>
      <c r="S139" s="346">
        <f t="shared" ref="S139" si="136">SUM(S140:S141)</f>
        <v>0</v>
      </c>
      <c r="T139" s="346">
        <f t="shared" ref="T139" si="137">SUM(T140:T141)</f>
        <v>0</v>
      </c>
      <c r="U139" s="346">
        <f t="shared" ref="U139" si="138">SUM(U140:U141)</f>
        <v>0</v>
      </c>
      <c r="V139" s="475">
        <f t="shared" ref="V139" si="139">SUM(V140:V141)</f>
        <v>0</v>
      </c>
      <c r="W139" s="346">
        <f t="shared" ref="W139" si="140">SUM(W140:W141)</f>
        <v>0</v>
      </c>
      <c r="X139" s="346">
        <f t="shared" ref="X139" si="141">SUM(X140:X141)</f>
        <v>0</v>
      </c>
      <c r="Y139" s="346">
        <f t="shared" ref="Y139" si="142">SUM(Y140:Y141)</f>
        <v>0</v>
      </c>
      <c r="Z139" s="346">
        <f t="shared" ref="Z139" si="143">SUM(Z140:Z141)</f>
        <v>0</v>
      </c>
      <c r="AA139" s="346">
        <f t="shared" ref="AA139" si="144">SUM(AA140:AA141)</f>
        <v>0</v>
      </c>
      <c r="AB139" s="346">
        <f t="shared" ref="AB139" si="145">SUM(AB140:AB141)</f>
        <v>0</v>
      </c>
      <c r="AC139" s="346">
        <f t="shared" ref="AC139" si="146">SUM(AC140:AC141)</f>
        <v>0</v>
      </c>
      <c r="AD139" s="346">
        <f t="shared" ref="AD139" si="147">SUM(AD140:AD141)</f>
        <v>0</v>
      </c>
      <c r="AE139" s="346">
        <f t="shared" ref="AE139" si="148">SUM(AE140:AE141)</f>
        <v>0</v>
      </c>
      <c r="AF139" s="346">
        <f t="shared" ref="AF139" si="149">SUM(AF140:AF141)</f>
        <v>0</v>
      </c>
      <c r="AG139" s="346">
        <f t="shared" ref="AG139" si="150">SUM(AG140:AG141)</f>
        <v>0</v>
      </c>
      <c r="AH139" s="346">
        <f t="shared" ref="AH139" si="151">SUM(AH140:AH141)</f>
        <v>0</v>
      </c>
      <c r="AI139" s="346">
        <f t="shared" ref="AI139" si="152">SUM(AI140:AI141)</f>
        <v>0</v>
      </c>
      <c r="AJ139" s="475">
        <f t="shared" ref="AJ139" si="153">SUM(AJ140:AJ141)</f>
        <v>0</v>
      </c>
      <c r="AK139" s="346">
        <f t="shared" ref="AK139" si="154">SUM(AK140:AK141)</f>
        <v>0</v>
      </c>
      <c r="AL139" s="346">
        <f t="shared" ref="AL139" si="155">SUM(AL140:AL141)</f>
        <v>0</v>
      </c>
      <c r="AM139" s="346">
        <f t="shared" ref="AM139" si="156">SUM(AM140:AM141)</f>
        <v>0</v>
      </c>
      <c r="AN139" s="346">
        <f t="shared" ref="AN139" si="157">SUM(AN140:AN141)</f>
        <v>0</v>
      </c>
      <c r="AO139" s="346">
        <f t="shared" ref="AO139" si="158">SUM(AO140:AO141)</f>
        <v>0</v>
      </c>
      <c r="AP139" s="346">
        <f t="shared" ref="AP139" si="159">SUM(AP140:AP141)</f>
        <v>0</v>
      </c>
      <c r="AQ139" s="475">
        <f t="shared" ref="AQ139" si="160">SUM(AQ140:AQ141)</f>
        <v>0</v>
      </c>
      <c r="AR139" s="346">
        <f t="shared" ref="AR139" si="161">SUM(AR140:AR141)</f>
        <v>0</v>
      </c>
      <c r="AS139" s="346">
        <f t="shared" ref="AS139" si="162">SUM(AS140:AS141)</f>
        <v>0</v>
      </c>
      <c r="AT139" s="346">
        <f t="shared" ref="AT139" si="163">SUM(AT140:AT141)</f>
        <v>0</v>
      </c>
      <c r="AU139" s="346">
        <f t="shared" ref="AU139" si="164">SUM(AU140:AU141)</f>
        <v>0</v>
      </c>
      <c r="AV139" s="346">
        <f t="shared" ref="AV139" si="165">SUM(AV140:AV141)</f>
        <v>0</v>
      </c>
      <c r="AW139" s="346">
        <f t="shared" ref="AW139" si="166">SUM(AW140:AW141)</f>
        <v>0</v>
      </c>
      <c r="AX139" s="475">
        <f t="shared" ref="AX139" si="167">SUM(AX140:AX141)</f>
        <v>0</v>
      </c>
      <c r="AY139" s="346">
        <f t="shared" ref="AY139" si="168">SUM(AY140:AY141)</f>
        <v>0</v>
      </c>
      <c r="AZ139" s="346">
        <f t="shared" ref="AZ139" si="169">SUM(AZ140:AZ141)</f>
        <v>0</v>
      </c>
      <c r="BA139" s="346">
        <f t="shared" ref="BA139" si="170">SUM(BA140:BA141)</f>
        <v>0</v>
      </c>
      <c r="BB139" s="346">
        <f t="shared" ref="BB139" si="171">SUM(BB140:BB141)</f>
        <v>0</v>
      </c>
      <c r="BC139" s="346">
        <f t="shared" ref="BC139" si="172">SUM(BC140:BC141)</f>
        <v>0</v>
      </c>
      <c r="BD139" s="346">
        <f t="shared" ref="BD139" si="173">SUM(BD140:BD141)</f>
        <v>0</v>
      </c>
      <c r="BE139" s="346">
        <f t="shared" ref="BE139" si="174">SUM(BE140:BE141)</f>
        <v>0</v>
      </c>
      <c r="BF139" s="346">
        <f t="shared" ref="BF139" si="175">SUM(BF140:BF141)</f>
        <v>0</v>
      </c>
      <c r="BG139" s="346">
        <f t="shared" ref="BG139" si="176">SUM(BG140:BG141)</f>
        <v>0</v>
      </c>
      <c r="BH139" s="346">
        <f t="shared" ref="BH139" si="177">SUM(BH140:BH141)</f>
        <v>0</v>
      </c>
      <c r="BI139" s="346">
        <f t="shared" ref="BI139" si="178">SUM(BI140:BI141)</f>
        <v>0</v>
      </c>
      <c r="BJ139" s="346">
        <f t="shared" ref="BJ139" si="179">SUM(BJ140:BJ141)</f>
        <v>0</v>
      </c>
      <c r="BK139" s="346">
        <f t="shared" ref="BK139" si="180">SUM(BK140:BK141)</f>
        <v>0</v>
      </c>
      <c r="BL139" s="475">
        <f t="shared" ref="BL139" si="181">SUM(BL140:BL141)</f>
        <v>0</v>
      </c>
      <c r="BM139" s="346">
        <f t="shared" ref="BM139" si="182">SUM(BM140:BM141)</f>
        <v>0</v>
      </c>
      <c r="BN139" s="346">
        <f t="shared" ref="BN139" si="183">SUM(BN140:BN141)</f>
        <v>0</v>
      </c>
      <c r="BO139" s="346">
        <f t="shared" ref="BO139" si="184">SUM(BO140:BO141)</f>
        <v>0</v>
      </c>
      <c r="BP139" s="346">
        <f t="shared" ref="BP139" si="185">SUM(BP140:BP141)</f>
        <v>0</v>
      </c>
      <c r="BQ139" s="346">
        <f t="shared" ref="BQ139" si="186">SUM(BQ140:BQ141)</f>
        <v>0</v>
      </c>
      <c r="BR139" s="346">
        <f t="shared" ref="BR139" si="187">SUM(BR140:BR141)</f>
        <v>0</v>
      </c>
      <c r="BS139" s="346">
        <f t="shared" ref="BS139" si="188">SUM(BS140:BS141)</f>
        <v>0</v>
      </c>
      <c r="BT139" s="346">
        <f t="shared" ref="BT139" si="189">SUM(BT140:BT141)</f>
        <v>0</v>
      </c>
      <c r="BU139" s="346">
        <f t="shared" ref="BU139" si="190">SUM(BU140:BU141)</f>
        <v>0</v>
      </c>
      <c r="BV139" s="346">
        <f t="shared" ref="BV139" si="191">SUM(BV140:BV141)</f>
        <v>0</v>
      </c>
      <c r="BW139" s="346">
        <f t="shared" ref="BW139" si="192">SUM(BW140:BW141)</f>
        <v>0</v>
      </c>
      <c r="BX139" s="338"/>
    </row>
    <row r="140" spans="1:76" hidden="1" outlineLevel="1" x14ac:dyDescent="0.2">
      <c r="A140" s="335" t="str">
        <f>'Пр 1 (произв)'!A141</f>
        <v>1.3.4</v>
      </c>
      <c r="B140" s="118" t="str">
        <f>'Пр 1 (произв)'!B141</f>
        <v>Наименование инвестиционного проекта</v>
      </c>
      <c r="C140" s="335">
        <f>'Пр 1 (произв)'!C141</f>
        <v>0</v>
      </c>
      <c r="D140" s="339">
        <f>'Пр 1 (произв)'!H141</f>
        <v>0</v>
      </c>
      <c r="E140" s="338"/>
      <c r="F140" s="338"/>
      <c r="G140" s="340"/>
      <c r="H140" s="469"/>
      <c r="I140" s="338"/>
      <c r="J140" s="338"/>
      <c r="K140" s="338"/>
      <c r="L140" s="338"/>
      <c r="M140" s="338"/>
      <c r="N140" s="340"/>
      <c r="O140" s="338"/>
      <c r="P140" s="338"/>
      <c r="Q140" s="338"/>
      <c r="R140" s="338"/>
      <c r="S140" s="338"/>
      <c r="T140" s="338"/>
      <c r="U140" s="340"/>
      <c r="V140" s="469"/>
      <c r="W140" s="338"/>
      <c r="X140" s="338"/>
      <c r="Y140" s="338"/>
      <c r="Z140" s="338"/>
      <c r="AA140" s="338"/>
      <c r="AB140" s="338"/>
      <c r="AC140" s="338"/>
      <c r="AD140" s="338"/>
      <c r="AE140" s="338"/>
      <c r="AF140" s="338"/>
      <c r="AG140" s="338"/>
      <c r="AH140" s="338"/>
      <c r="AI140" s="338"/>
      <c r="AJ140" s="469"/>
      <c r="AK140" s="338"/>
      <c r="AL140" s="338"/>
      <c r="AM140" s="338"/>
      <c r="AN140" s="338"/>
      <c r="AO140" s="338"/>
      <c r="AP140" s="338"/>
      <c r="AQ140" s="469"/>
      <c r="AR140" s="338"/>
      <c r="AS140" s="338"/>
      <c r="AT140" s="338"/>
      <c r="AU140" s="338"/>
      <c r="AV140" s="338"/>
      <c r="AW140" s="338"/>
      <c r="AX140" s="469"/>
      <c r="AY140" s="338"/>
      <c r="AZ140" s="338"/>
      <c r="BA140" s="338"/>
      <c r="BB140" s="338"/>
      <c r="BC140" s="338"/>
      <c r="BD140" s="338"/>
      <c r="BE140" s="338"/>
      <c r="BF140" s="338"/>
      <c r="BG140" s="338"/>
      <c r="BH140" s="338"/>
      <c r="BI140" s="338"/>
      <c r="BJ140" s="338"/>
      <c r="BK140" s="338"/>
      <c r="BL140" s="469"/>
      <c r="BM140" s="338"/>
      <c r="BN140" s="338"/>
      <c r="BO140" s="338"/>
      <c r="BP140" s="338"/>
      <c r="BQ140" s="338"/>
      <c r="BR140" s="338"/>
      <c r="BS140" s="338"/>
      <c r="BT140" s="338"/>
      <c r="BU140" s="338"/>
      <c r="BV140" s="338"/>
      <c r="BW140" s="338"/>
      <c r="BX140" s="338"/>
    </row>
    <row r="141" spans="1:76" hidden="1" outlineLevel="1" x14ac:dyDescent="0.2">
      <c r="A141" s="335" t="str">
        <f>'Пр 1 (произв)'!A142</f>
        <v>1.3.4</v>
      </c>
      <c r="B141" s="118" t="str">
        <f>'Пр 1 (произв)'!B142</f>
        <v>Наименование инвестиционного проекта</v>
      </c>
      <c r="C141" s="335">
        <f>'Пр 1 (произв)'!C142</f>
        <v>0</v>
      </c>
      <c r="D141" s="339">
        <f>'Пр 1 (произв)'!H142</f>
        <v>0</v>
      </c>
      <c r="E141" s="338"/>
      <c r="F141" s="338"/>
      <c r="G141" s="340"/>
      <c r="H141" s="469"/>
      <c r="I141" s="338"/>
      <c r="J141" s="338"/>
      <c r="K141" s="338"/>
      <c r="L141" s="338"/>
      <c r="M141" s="338"/>
      <c r="N141" s="340"/>
      <c r="O141" s="338"/>
      <c r="P141" s="338"/>
      <c r="Q141" s="338"/>
      <c r="R141" s="338"/>
      <c r="S141" s="338"/>
      <c r="T141" s="338"/>
      <c r="U141" s="340"/>
      <c r="V141" s="469"/>
      <c r="W141" s="338"/>
      <c r="X141" s="338"/>
      <c r="Y141" s="338"/>
      <c r="Z141" s="338"/>
      <c r="AA141" s="338"/>
      <c r="AB141" s="338"/>
      <c r="AC141" s="338"/>
      <c r="AD141" s="338"/>
      <c r="AE141" s="338"/>
      <c r="AF141" s="338"/>
      <c r="AG141" s="338"/>
      <c r="AH141" s="338"/>
      <c r="AI141" s="338"/>
      <c r="AJ141" s="469"/>
      <c r="AK141" s="338"/>
      <c r="AL141" s="338"/>
      <c r="AM141" s="338"/>
      <c r="AN141" s="338"/>
      <c r="AO141" s="338"/>
      <c r="AP141" s="338"/>
      <c r="AQ141" s="469"/>
      <c r="AR141" s="338"/>
      <c r="AS141" s="338"/>
      <c r="AT141" s="338"/>
      <c r="AU141" s="338"/>
      <c r="AV141" s="338"/>
      <c r="AW141" s="338"/>
      <c r="AX141" s="469"/>
      <c r="AY141" s="338"/>
      <c r="AZ141" s="338"/>
      <c r="BA141" s="338"/>
      <c r="BB141" s="338"/>
      <c r="BC141" s="338"/>
      <c r="BD141" s="338"/>
      <c r="BE141" s="338"/>
      <c r="BF141" s="338"/>
      <c r="BG141" s="338"/>
      <c r="BH141" s="338"/>
      <c r="BI141" s="338"/>
      <c r="BJ141" s="338"/>
      <c r="BK141" s="338"/>
      <c r="BL141" s="469"/>
      <c r="BM141" s="338"/>
      <c r="BN141" s="338"/>
      <c r="BO141" s="338"/>
      <c r="BP141" s="338"/>
      <c r="BQ141" s="338"/>
      <c r="BR141" s="338"/>
      <c r="BS141" s="338"/>
      <c r="BT141" s="338"/>
      <c r="BU141" s="338"/>
      <c r="BV141" s="338"/>
      <c r="BW141" s="338"/>
      <c r="BX141" s="338"/>
    </row>
    <row r="142" spans="1:76" hidden="1" outlineLevel="1" x14ac:dyDescent="0.2">
      <c r="A142" s="335" t="str">
        <f>'Пр 1 (произв)'!A143</f>
        <v>...</v>
      </c>
      <c r="B142" s="118" t="str">
        <f>'Пр 1 (произв)'!B143</f>
        <v>...</v>
      </c>
      <c r="C142" s="335">
        <f>'Пр 1 (произв)'!C143</f>
        <v>0</v>
      </c>
      <c r="D142" s="339">
        <f>'Пр 1 (произв)'!H143</f>
        <v>0</v>
      </c>
      <c r="E142" s="338"/>
      <c r="F142" s="338"/>
      <c r="G142" s="340"/>
      <c r="H142" s="469"/>
      <c r="I142" s="338"/>
      <c r="J142" s="338"/>
      <c r="K142" s="338"/>
      <c r="L142" s="338"/>
      <c r="M142" s="338"/>
      <c r="N142" s="340"/>
      <c r="O142" s="338"/>
      <c r="P142" s="338"/>
      <c r="Q142" s="338"/>
      <c r="R142" s="338"/>
      <c r="S142" s="338"/>
      <c r="T142" s="338"/>
      <c r="U142" s="340"/>
      <c r="V142" s="469"/>
      <c r="W142" s="338"/>
      <c r="X142" s="338"/>
      <c r="Y142" s="338"/>
      <c r="Z142" s="338"/>
      <c r="AA142" s="338"/>
      <c r="AB142" s="338"/>
      <c r="AC142" s="338"/>
      <c r="AD142" s="338"/>
      <c r="AE142" s="338"/>
      <c r="AF142" s="338"/>
      <c r="AG142" s="338"/>
      <c r="AH142" s="338"/>
      <c r="AI142" s="338"/>
      <c r="AJ142" s="469"/>
      <c r="AK142" s="338"/>
      <c r="AL142" s="338"/>
      <c r="AM142" s="338"/>
      <c r="AN142" s="338"/>
      <c r="AO142" s="338"/>
      <c r="AP142" s="338"/>
      <c r="AQ142" s="469"/>
      <c r="AR142" s="338"/>
      <c r="AS142" s="338"/>
      <c r="AT142" s="338"/>
      <c r="AU142" s="338"/>
      <c r="AV142" s="338"/>
      <c r="AW142" s="338"/>
      <c r="AX142" s="469"/>
      <c r="AY142" s="338"/>
      <c r="AZ142" s="338"/>
      <c r="BA142" s="338"/>
      <c r="BB142" s="338"/>
      <c r="BC142" s="338"/>
      <c r="BD142" s="338"/>
      <c r="BE142" s="338"/>
      <c r="BF142" s="338"/>
      <c r="BG142" s="338"/>
      <c r="BH142" s="338"/>
      <c r="BI142" s="338"/>
      <c r="BJ142" s="338"/>
      <c r="BK142" s="338"/>
      <c r="BL142" s="469"/>
      <c r="BM142" s="338"/>
      <c r="BN142" s="338"/>
      <c r="BO142" s="338"/>
      <c r="BP142" s="338"/>
      <c r="BQ142" s="338"/>
      <c r="BR142" s="338"/>
      <c r="BS142" s="338"/>
      <c r="BT142" s="338"/>
      <c r="BU142" s="338"/>
      <c r="BV142" s="338"/>
      <c r="BW142" s="338"/>
      <c r="BX142" s="338"/>
    </row>
    <row r="143" spans="1:76" ht="21" customHeight="1" collapsed="1" x14ac:dyDescent="0.2">
      <c r="A143" s="335" t="str">
        <f>'Пр 1 (произв)'!A144</f>
        <v>1.4</v>
      </c>
      <c r="B143" s="130" t="str">
        <f>'Пр 1 (произв)'!B144</f>
        <v>Инвестиционные проекты, реализация которых обуславливается схемами теплоснабжения, всего, в том числе:</v>
      </c>
      <c r="C143" s="343" t="str">
        <f>'Пр 1 (произв)'!C144</f>
        <v>Г</v>
      </c>
      <c r="D143" s="344">
        <f>'Пр 1 (произв)'!H144</f>
        <v>0</v>
      </c>
      <c r="E143" s="344"/>
      <c r="F143" s="344"/>
      <c r="G143" s="344"/>
      <c r="H143" s="474"/>
      <c r="I143" s="344"/>
      <c r="J143" s="344"/>
      <c r="K143" s="344"/>
      <c r="L143" s="344"/>
      <c r="M143" s="344"/>
      <c r="N143" s="344"/>
      <c r="O143" s="344"/>
      <c r="P143" s="344"/>
      <c r="Q143" s="344"/>
      <c r="R143" s="344"/>
      <c r="S143" s="344"/>
      <c r="T143" s="344"/>
      <c r="U143" s="344"/>
      <c r="V143" s="474"/>
      <c r="W143" s="344"/>
      <c r="X143" s="344"/>
      <c r="Y143" s="344"/>
      <c r="Z143" s="344"/>
      <c r="AA143" s="344"/>
      <c r="AB143" s="344"/>
      <c r="AC143" s="344"/>
      <c r="AD143" s="344"/>
      <c r="AE143" s="344"/>
      <c r="AF143" s="344"/>
      <c r="AG143" s="344"/>
      <c r="AH143" s="344"/>
      <c r="AI143" s="344"/>
      <c r="AJ143" s="474"/>
      <c r="AK143" s="344"/>
      <c r="AL143" s="344"/>
      <c r="AM143" s="344"/>
      <c r="AN143" s="344"/>
      <c r="AO143" s="344"/>
      <c r="AP143" s="344"/>
      <c r="AQ143" s="474"/>
      <c r="AR143" s="344"/>
      <c r="AS143" s="344"/>
      <c r="AT143" s="344"/>
      <c r="AU143" s="344"/>
      <c r="AV143" s="344"/>
      <c r="AW143" s="344"/>
      <c r="AX143" s="474"/>
      <c r="AY143" s="344"/>
      <c r="AZ143" s="344"/>
      <c r="BA143" s="344"/>
      <c r="BB143" s="344"/>
      <c r="BC143" s="344"/>
      <c r="BD143" s="344"/>
      <c r="BE143" s="344"/>
      <c r="BF143" s="344"/>
      <c r="BG143" s="344"/>
      <c r="BH143" s="344"/>
      <c r="BI143" s="344"/>
      <c r="BJ143" s="344"/>
      <c r="BK143" s="344"/>
      <c r="BL143" s="474"/>
      <c r="BM143" s="344"/>
      <c r="BN143" s="344"/>
      <c r="BO143" s="344"/>
      <c r="BP143" s="344"/>
      <c r="BQ143" s="344"/>
      <c r="BR143" s="344"/>
      <c r="BS143" s="344"/>
      <c r="BT143" s="344"/>
      <c r="BU143" s="344"/>
      <c r="BV143" s="344"/>
      <c r="BW143" s="344"/>
      <c r="BX143" s="338"/>
    </row>
    <row r="144" spans="1:76" hidden="1" outlineLevel="1" x14ac:dyDescent="0.2">
      <c r="A144" s="335" t="str">
        <f>'Пр 1 (произв)'!A145</f>
        <v>1.4.1</v>
      </c>
      <c r="B144" s="118" t="str">
        <f>'Пр 1 (произв)'!B145</f>
        <v>Наименование поселения (городского округа)</v>
      </c>
      <c r="C144" s="335">
        <f>'Пр 1 (произв)'!C145</f>
        <v>0</v>
      </c>
      <c r="D144" s="339">
        <f>'Пр 1 (произв)'!H145</f>
        <v>0</v>
      </c>
      <c r="E144" s="338"/>
      <c r="F144" s="338"/>
      <c r="G144" s="340"/>
      <c r="H144" s="469"/>
      <c r="I144" s="338"/>
      <c r="J144" s="338"/>
      <c r="K144" s="338"/>
      <c r="L144" s="338"/>
      <c r="M144" s="338"/>
      <c r="N144" s="340"/>
      <c r="O144" s="338"/>
      <c r="P144" s="338"/>
      <c r="Q144" s="338"/>
      <c r="R144" s="338"/>
      <c r="S144" s="338"/>
      <c r="T144" s="338"/>
      <c r="U144" s="340"/>
      <c r="V144" s="469"/>
      <c r="W144" s="338"/>
      <c r="X144" s="338"/>
      <c r="Y144" s="338"/>
      <c r="Z144" s="338"/>
      <c r="AA144" s="338"/>
      <c r="AB144" s="338"/>
      <c r="AC144" s="338"/>
      <c r="AD144" s="338"/>
      <c r="AE144" s="338"/>
      <c r="AF144" s="338"/>
      <c r="AG144" s="338"/>
      <c r="AH144" s="338"/>
      <c r="AI144" s="338"/>
      <c r="AJ144" s="469"/>
      <c r="AK144" s="338"/>
      <c r="AL144" s="338"/>
      <c r="AM144" s="338"/>
      <c r="AN144" s="338"/>
      <c r="AO144" s="338"/>
      <c r="AP144" s="338"/>
      <c r="AQ144" s="469"/>
      <c r="AR144" s="338"/>
      <c r="AS144" s="338"/>
      <c r="AT144" s="338"/>
      <c r="AU144" s="338"/>
      <c r="AV144" s="338"/>
      <c r="AW144" s="338"/>
      <c r="AX144" s="469"/>
      <c r="AY144" s="338"/>
      <c r="AZ144" s="338"/>
      <c r="BA144" s="338"/>
      <c r="BB144" s="338"/>
      <c r="BC144" s="338"/>
      <c r="BD144" s="338"/>
      <c r="BE144" s="338"/>
      <c r="BF144" s="338"/>
      <c r="BG144" s="338"/>
      <c r="BH144" s="338"/>
      <c r="BI144" s="338"/>
      <c r="BJ144" s="338"/>
      <c r="BK144" s="338"/>
      <c r="BL144" s="469"/>
      <c r="BM144" s="338"/>
      <c r="BN144" s="338"/>
      <c r="BO144" s="338"/>
      <c r="BP144" s="338"/>
      <c r="BQ144" s="338"/>
      <c r="BR144" s="338"/>
      <c r="BS144" s="338"/>
      <c r="BT144" s="338"/>
      <c r="BU144" s="338"/>
      <c r="BV144" s="338"/>
      <c r="BW144" s="338"/>
      <c r="BX144" s="338"/>
    </row>
    <row r="145" spans="1:76" ht="18" hidden="1" outlineLevel="1" x14ac:dyDescent="0.2">
      <c r="A145" s="335" t="str">
        <f>'Пр 1 (произв)'!A146</f>
        <v>1.4.1.1</v>
      </c>
      <c r="B145" s="118" t="str">
        <f>'Пр 1 (произв)'!B146</f>
        <v>Строительство, реконструкция, модернизация и техническое перевооружение источников тепловой энергии, всего, в том числе:</v>
      </c>
      <c r="C145" s="335">
        <f>'Пр 1 (произв)'!C146</f>
        <v>0</v>
      </c>
      <c r="D145" s="339">
        <f>'Пр 1 (произв)'!H146</f>
        <v>0</v>
      </c>
      <c r="E145" s="338"/>
      <c r="F145" s="338"/>
      <c r="G145" s="340"/>
      <c r="H145" s="469"/>
      <c r="I145" s="338"/>
      <c r="J145" s="338"/>
      <c r="K145" s="338"/>
      <c r="L145" s="338"/>
      <c r="M145" s="338"/>
      <c r="N145" s="340"/>
      <c r="O145" s="338"/>
      <c r="P145" s="338"/>
      <c r="Q145" s="338"/>
      <c r="R145" s="338"/>
      <c r="S145" s="338"/>
      <c r="T145" s="338"/>
      <c r="U145" s="340"/>
      <c r="V145" s="469"/>
      <c r="W145" s="338"/>
      <c r="X145" s="338"/>
      <c r="Y145" s="338"/>
      <c r="Z145" s="338"/>
      <c r="AA145" s="338"/>
      <c r="AB145" s="338"/>
      <c r="AC145" s="338"/>
      <c r="AD145" s="338"/>
      <c r="AE145" s="338"/>
      <c r="AF145" s="338"/>
      <c r="AG145" s="338"/>
      <c r="AH145" s="338"/>
      <c r="AI145" s="338"/>
      <c r="AJ145" s="469"/>
      <c r="AK145" s="338"/>
      <c r="AL145" s="338"/>
      <c r="AM145" s="338"/>
      <c r="AN145" s="338"/>
      <c r="AO145" s="338"/>
      <c r="AP145" s="338"/>
      <c r="AQ145" s="469"/>
      <c r="AR145" s="338"/>
      <c r="AS145" s="338"/>
      <c r="AT145" s="338"/>
      <c r="AU145" s="338"/>
      <c r="AV145" s="338"/>
      <c r="AW145" s="338"/>
      <c r="AX145" s="469"/>
      <c r="AY145" s="338"/>
      <c r="AZ145" s="338"/>
      <c r="BA145" s="338"/>
      <c r="BB145" s="338"/>
      <c r="BC145" s="338"/>
      <c r="BD145" s="338"/>
      <c r="BE145" s="338"/>
      <c r="BF145" s="338"/>
      <c r="BG145" s="338"/>
      <c r="BH145" s="338"/>
      <c r="BI145" s="338"/>
      <c r="BJ145" s="338"/>
      <c r="BK145" s="338"/>
      <c r="BL145" s="469"/>
      <c r="BM145" s="338"/>
      <c r="BN145" s="338"/>
      <c r="BO145" s="338"/>
      <c r="BP145" s="338"/>
      <c r="BQ145" s="338"/>
      <c r="BR145" s="338"/>
      <c r="BS145" s="338"/>
      <c r="BT145" s="338"/>
      <c r="BU145" s="338"/>
      <c r="BV145" s="338"/>
      <c r="BW145" s="338"/>
      <c r="BX145" s="338"/>
    </row>
    <row r="146" spans="1:76" hidden="1" outlineLevel="1" x14ac:dyDescent="0.2">
      <c r="A146" s="335" t="str">
        <f>'Пр 1 (произв)'!A147</f>
        <v>1.4.1.1</v>
      </c>
      <c r="B146" s="118" t="str">
        <f>'Пр 1 (произв)'!B147</f>
        <v>Наименование инвестиционного проекта</v>
      </c>
      <c r="C146" s="335">
        <f>'Пр 1 (произв)'!C147</f>
        <v>0</v>
      </c>
      <c r="D146" s="339">
        <f>'Пр 1 (произв)'!H147</f>
        <v>0</v>
      </c>
      <c r="E146" s="338"/>
      <c r="F146" s="338"/>
      <c r="G146" s="340"/>
      <c r="H146" s="469"/>
      <c r="I146" s="338"/>
      <c r="J146" s="338"/>
      <c r="K146" s="338"/>
      <c r="L146" s="338"/>
      <c r="M146" s="338"/>
      <c r="N146" s="340"/>
      <c r="O146" s="338"/>
      <c r="P146" s="338"/>
      <c r="Q146" s="338"/>
      <c r="R146" s="338"/>
      <c r="S146" s="338"/>
      <c r="T146" s="338"/>
      <c r="U146" s="340"/>
      <c r="V146" s="469"/>
      <c r="W146" s="338"/>
      <c r="X146" s="338"/>
      <c r="Y146" s="338"/>
      <c r="Z146" s="338"/>
      <c r="AA146" s="338"/>
      <c r="AB146" s="338"/>
      <c r="AC146" s="338"/>
      <c r="AD146" s="338"/>
      <c r="AE146" s="338"/>
      <c r="AF146" s="338"/>
      <c r="AG146" s="338"/>
      <c r="AH146" s="338"/>
      <c r="AI146" s="338"/>
      <c r="AJ146" s="469"/>
      <c r="AK146" s="338"/>
      <c r="AL146" s="338"/>
      <c r="AM146" s="338"/>
      <c r="AN146" s="338"/>
      <c r="AO146" s="338"/>
      <c r="AP146" s="338"/>
      <c r="AQ146" s="469"/>
      <c r="AR146" s="338"/>
      <c r="AS146" s="338"/>
      <c r="AT146" s="338"/>
      <c r="AU146" s="338"/>
      <c r="AV146" s="338"/>
      <c r="AW146" s="338"/>
      <c r="AX146" s="469"/>
      <c r="AY146" s="338"/>
      <c r="AZ146" s="338"/>
      <c r="BA146" s="338"/>
      <c r="BB146" s="338"/>
      <c r="BC146" s="338"/>
      <c r="BD146" s="338"/>
      <c r="BE146" s="338"/>
      <c r="BF146" s="338"/>
      <c r="BG146" s="338"/>
      <c r="BH146" s="338"/>
      <c r="BI146" s="338"/>
      <c r="BJ146" s="338"/>
      <c r="BK146" s="338"/>
      <c r="BL146" s="469"/>
      <c r="BM146" s="338"/>
      <c r="BN146" s="338"/>
      <c r="BO146" s="338"/>
      <c r="BP146" s="338"/>
      <c r="BQ146" s="338"/>
      <c r="BR146" s="338"/>
      <c r="BS146" s="338"/>
      <c r="BT146" s="338"/>
      <c r="BU146" s="338"/>
      <c r="BV146" s="338"/>
      <c r="BW146" s="338"/>
      <c r="BX146" s="338"/>
    </row>
    <row r="147" spans="1:76" hidden="1" outlineLevel="1" x14ac:dyDescent="0.2">
      <c r="A147" s="335" t="str">
        <f>'Пр 1 (произв)'!A148</f>
        <v>1.4.1.1</v>
      </c>
      <c r="B147" s="118" t="str">
        <f>'Пр 1 (произв)'!B148</f>
        <v>Наименование инвестиционного проекта</v>
      </c>
      <c r="C147" s="335">
        <f>'Пр 1 (произв)'!C148</f>
        <v>0</v>
      </c>
      <c r="D147" s="339">
        <f>'Пр 1 (произв)'!H148</f>
        <v>0</v>
      </c>
      <c r="E147" s="338"/>
      <c r="F147" s="338"/>
      <c r="G147" s="340"/>
      <c r="H147" s="469"/>
      <c r="I147" s="338"/>
      <c r="J147" s="338"/>
      <c r="K147" s="338"/>
      <c r="L147" s="338"/>
      <c r="M147" s="338"/>
      <c r="N147" s="340"/>
      <c r="O147" s="338"/>
      <c r="P147" s="338"/>
      <c r="Q147" s="338"/>
      <c r="R147" s="338"/>
      <c r="S147" s="338"/>
      <c r="T147" s="338"/>
      <c r="U147" s="340"/>
      <c r="V147" s="469"/>
      <c r="W147" s="338"/>
      <c r="X147" s="338"/>
      <c r="Y147" s="338"/>
      <c r="Z147" s="338"/>
      <c r="AA147" s="338"/>
      <c r="AB147" s="338"/>
      <c r="AC147" s="338"/>
      <c r="AD147" s="338"/>
      <c r="AE147" s="338"/>
      <c r="AF147" s="338"/>
      <c r="AG147" s="338"/>
      <c r="AH147" s="338"/>
      <c r="AI147" s="338"/>
      <c r="AJ147" s="469"/>
      <c r="AK147" s="338"/>
      <c r="AL147" s="338"/>
      <c r="AM147" s="338"/>
      <c r="AN147" s="338"/>
      <c r="AO147" s="338"/>
      <c r="AP147" s="338"/>
      <c r="AQ147" s="469"/>
      <c r="AR147" s="338"/>
      <c r="AS147" s="338"/>
      <c r="AT147" s="338"/>
      <c r="AU147" s="338"/>
      <c r="AV147" s="338"/>
      <c r="AW147" s="338"/>
      <c r="AX147" s="469"/>
      <c r="AY147" s="338"/>
      <c r="AZ147" s="338"/>
      <c r="BA147" s="338"/>
      <c r="BB147" s="338"/>
      <c r="BC147" s="338"/>
      <c r="BD147" s="338"/>
      <c r="BE147" s="338"/>
      <c r="BF147" s="338"/>
      <c r="BG147" s="338"/>
      <c r="BH147" s="338"/>
      <c r="BI147" s="338"/>
      <c r="BJ147" s="338"/>
      <c r="BK147" s="338"/>
      <c r="BL147" s="469"/>
      <c r="BM147" s="338"/>
      <c r="BN147" s="338"/>
      <c r="BO147" s="338"/>
      <c r="BP147" s="338"/>
      <c r="BQ147" s="338"/>
      <c r="BR147" s="338"/>
      <c r="BS147" s="338"/>
      <c r="BT147" s="338"/>
      <c r="BU147" s="338"/>
      <c r="BV147" s="338"/>
      <c r="BW147" s="338"/>
      <c r="BX147" s="338"/>
    </row>
    <row r="148" spans="1:76" hidden="1" outlineLevel="1" x14ac:dyDescent="0.2">
      <c r="A148" s="335" t="str">
        <f>'Пр 1 (произв)'!A149</f>
        <v>...</v>
      </c>
      <c r="B148" s="118" t="str">
        <f>'Пр 1 (произв)'!B149</f>
        <v>...</v>
      </c>
      <c r="C148" s="335">
        <f>'Пр 1 (произв)'!C149</f>
        <v>0</v>
      </c>
      <c r="D148" s="339">
        <f>'Пр 1 (произв)'!H149</f>
        <v>0</v>
      </c>
      <c r="E148" s="338"/>
      <c r="F148" s="338"/>
      <c r="G148" s="340"/>
      <c r="H148" s="469"/>
      <c r="I148" s="338"/>
      <c r="J148" s="338"/>
      <c r="K148" s="338"/>
      <c r="L148" s="338"/>
      <c r="M148" s="338"/>
      <c r="N148" s="340"/>
      <c r="O148" s="338"/>
      <c r="P148" s="338"/>
      <c r="Q148" s="338"/>
      <c r="R148" s="338"/>
      <c r="S148" s="338"/>
      <c r="T148" s="338"/>
      <c r="U148" s="340"/>
      <c r="V148" s="469"/>
      <c r="W148" s="338"/>
      <c r="X148" s="338"/>
      <c r="Y148" s="338"/>
      <c r="Z148" s="338"/>
      <c r="AA148" s="338"/>
      <c r="AB148" s="338"/>
      <c r="AC148" s="338"/>
      <c r="AD148" s="338"/>
      <c r="AE148" s="338"/>
      <c r="AF148" s="338"/>
      <c r="AG148" s="338"/>
      <c r="AH148" s="338"/>
      <c r="AI148" s="338"/>
      <c r="AJ148" s="469"/>
      <c r="AK148" s="338"/>
      <c r="AL148" s="338"/>
      <c r="AM148" s="338"/>
      <c r="AN148" s="338"/>
      <c r="AO148" s="338"/>
      <c r="AP148" s="338"/>
      <c r="AQ148" s="469"/>
      <c r="AR148" s="338"/>
      <c r="AS148" s="338"/>
      <c r="AT148" s="338"/>
      <c r="AU148" s="338"/>
      <c r="AV148" s="338"/>
      <c r="AW148" s="338"/>
      <c r="AX148" s="469"/>
      <c r="AY148" s="338"/>
      <c r="AZ148" s="338"/>
      <c r="BA148" s="338"/>
      <c r="BB148" s="338"/>
      <c r="BC148" s="338"/>
      <c r="BD148" s="338"/>
      <c r="BE148" s="338"/>
      <c r="BF148" s="338"/>
      <c r="BG148" s="338"/>
      <c r="BH148" s="338"/>
      <c r="BI148" s="338"/>
      <c r="BJ148" s="338"/>
      <c r="BK148" s="338"/>
      <c r="BL148" s="469"/>
      <c r="BM148" s="338"/>
      <c r="BN148" s="338"/>
      <c r="BO148" s="338"/>
      <c r="BP148" s="338"/>
      <c r="BQ148" s="338"/>
      <c r="BR148" s="338"/>
      <c r="BS148" s="338"/>
      <c r="BT148" s="338"/>
      <c r="BU148" s="338"/>
      <c r="BV148" s="338"/>
      <c r="BW148" s="338"/>
      <c r="BX148" s="338"/>
    </row>
    <row r="149" spans="1:76" ht="18" hidden="1" outlineLevel="1" x14ac:dyDescent="0.2">
      <c r="A149" s="335" t="str">
        <f>'Пр 1 (произв)'!A150</f>
        <v>1.4.1.2</v>
      </c>
      <c r="B149" s="118" t="str">
        <f>'Пр 1 (произв)'!B150</f>
        <v>Строительство, реконструкция, модернизация и техническое перевооружение тепловых сетей, всего, в том числе:</v>
      </c>
      <c r="C149" s="335">
        <f>'Пр 1 (произв)'!C150</f>
        <v>0</v>
      </c>
      <c r="D149" s="339">
        <f>'Пр 1 (произв)'!H150</f>
        <v>0</v>
      </c>
      <c r="E149" s="338"/>
      <c r="F149" s="338"/>
      <c r="G149" s="340"/>
      <c r="H149" s="469"/>
      <c r="I149" s="338"/>
      <c r="J149" s="338"/>
      <c r="K149" s="338"/>
      <c r="L149" s="338"/>
      <c r="M149" s="338"/>
      <c r="N149" s="340"/>
      <c r="O149" s="338"/>
      <c r="P149" s="338"/>
      <c r="Q149" s="338"/>
      <c r="R149" s="338"/>
      <c r="S149" s="338"/>
      <c r="T149" s="338"/>
      <c r="U149" s="340"/>
      <c r="V149" s="469"/>
      <c r="W149" s="338"/>
      <c r="X149" s="338"/>
      <c r="Y149" s="338"/>
      <c r="Z149" s="338"/>
      <c r="AA149" s="338"/>
      <c r="AB149" s="338"/>
      <c r="AC149" s="338"/>
      <c r="AD149" s="338"/>
      <c r="AE149" s="338"/>
      <c r="AF149" s="338"/>
      <c r="AG149" s="338"/>
      <c r="AH149" s="338"/>
      <c r="AI149" s="338"/>
      <c r="AJ149" s="469"/>
      <c r="AK149" s="338"/>
      <c r="AL149" s="338"/>
      <c r="AM149" s="338"/>
      <c r="AN149" s="338"/>
      <c r="AO149" s="338"/>
      <c r="AP149" s="338"/>
      <c r="AQ149" s="469"/>
      <c r="AR149" s="338"/>
      <c r="AS149" s="338"/>
      <c r="AT149" s="338"/>
      <c r="AU149" s="338"/>
      <c r="AV149" s="338"/>
      <c r="AW149" s="338"/>
      <c r="AX149" s="469"/>
      <c r="AY149" s="338"/>
      <c r="AZ149" s="338"/>
      <c r="BA149" s="338"/>
      <c r="BB149" s="338"/>
      <c r="BC149" s="338"/>
      <c r="BD149" s="338"/>
      <c r="BE149" s="338"/>
      <c r="BF149" s="338"/>
      <c r="BG149" s="338"/>
      <c r="BH149" s="338"/>
      <c r="BI149" s="338"/>
      <c r="BJ149" s="338"/>
      <c r="BK149" s="338"/>
      <c r="BL149" s="469"/>
      <c r="BM149" s="338"/>
      <c r="BN149" s="338"/>
      <c r="BO149" s="338"/>
      <c r="BP149" s="338"/>
      <c r="BQ149" s="338"/>
      <c r="BR149" s="338"/>
      <c r="BS149" s="338"/>
      <c r="BT149" s="338"/>
      <c r="BU149" s="338"/>
      <c r="BV149" s="338"/>
      <c r="BW149" s="338"/>
      <c r="BX149" s="338"/>
    </row>
    <row r="150" spans="1:76" hidden="1" outlineLevel="1" x14ac:dyDescent="0.2">
      <c r="A150" s="335" t="str">
        <f>'Пр 1 (произв)'!A151</f>
        <v>1.4.1.2</v>
      </c>
      <c r="B150" s="118" t="str">
        <f>'Пр 1 (произв)'!B151</f>
        <v>Наименование инвестиционного проекта</v>
      </c>
      <c r="C150" s="335">
        <f>'Пр 1 (произв)'!C151</f>
        <v>0</v>
      </c>
      <c r="D150" s="339">
        <f>'Пр 1 (произв)'!H151</f>
        <v>0</v>
      </c>
      <c r="E150" s="338"/>
      <c r="F150" s="338"/>
      <c r="G150" s="340"/>
      <c r="H150" s="469"/>
      <c r="I150" s="338"/>
      <c r="J150" s="338"/>
      <c r="K150" s="338"/>
      <c r="L150" s="338"/>
      <c r="M150" s="338"/>
      <c r="N150" s="340"/>
      <c r="O150" s="338"/>
      <c r="P150" s="338"/>
      <c r="Q150" s="338"/>
      <c r="R150" s="338"/>
      <c r="S150" s="338"/>
      <c r="T150" s="338"/>
      <c r="U150" s="340"/>
      <c r="V150" s="469"/>
      <c r="W150" s="338"/>
      <c r="X150" s="338"/>
      <c r="Y150" s="338"/>
      <c r="Z150" s="338"/>
      <c r="AA150" s="338"/>
      <c r="AB150" s="338"/>
      <c r="AC150" s="338"/>
      <c r="AD150" s="338"/>
      <c r="AE150" s="338"/>
      <c r="AF150" s="338"/>
      <c r="AG150" s="338"/>
      <c r="AH150" s="338"/>
      <c r="AI150" s="338"/>
      <c r="AJ150" s="469"/>
      <c r="AK150" s="338"/>
      <c r="AL150" s="338"/>
      <c r="AM150" s="338"/>
      <c r="AN150" s="338"/>
      <c r="AO150" s="338"/>
      <c r="AP150" s="338"/>
      <c r="AQ150" s="469"/>
      <c r="AR150" s="338"/>
      <c r="AS150" s="338"/>
      <c r="AT150" s="338"/>
      <c r="AU150" s="338"/>
      <c r="AV150" s="338"/>
      <c r="AW150" s="338"/>
      <c r="AX150" s="469"/>
      <c r="AY150" s="338"/>
      <c r="AZ150" s="338"/>
      <c r="BA150" s="338"/>
      <c r="BB150" s="338"/>
      <c r="BC150" s="338"/>
      <c r="BD150" s="338"/>
      <c r="BE150" s="338"/>
      <c r="BF150" s="338"/>
      <c r="BG150" s="338"/>
      <c r="BH150" s="338"/>
      <c r="BI150" s="338"/>
      <c r="BJ150" s="338"/>
      <c r="BK150" s="338"/>
      <c r="BL150" s="469"/>
      <c r="BM150" s="338"/>
      <c r="BN150" s="338"/>
      <c r="BO150" s="338"/>
      <c r="BP150" s="338"/>
      <c r="BQ150" s="338"/>
      <c r="BR150" s="338"/>
      <c r="BS150" s="338"/>
      <c r="BT150" s="338"/>
      <c r="BU150" s="338"/>
      <c r="BV150" s="338"/>
      <c r="BW150" s="338"/>
      <c r="BX150" s="338"/>
    </row>
    <row r="151" spans="1:76" hidden="1" outlineLevel="1" x14ac:dyDescent="0.2">
      <c r="A151" s="335" t="str">
        <f>'Пр 1 (произв)'!A152</f>
        <v>1.4.1.2</v>
      </c>
      <c r="B151" s="118" t="str">
        <f>'Пр 1 (произв)'!B152</f>
        <v>Наименование инвестиционного проекта</v>
      </c>
      <c r="C151" s="335">
        <f>'Пр 1 (произв)'!C152</f>
        <v>0</v>
      </c>
      <c r="D151" s="339">
        <f>'Пр 1 (произв)'!H152</f>
        <v>0</v>
      </c>
      <c r="E151" s="338"/>
      <c r="F151" s="338"/>
      <c r="G151" s="340"/>
      <c r="H151" s="469"/>
      <c r="I151" s="338"/>
      <c r="J151" s="338"/>
      <c r="K151" s="338"/>
      <c r="L151" s="338"/>
      <c r="M151" s="338"/>
      <c r="N151" s="340"/>
      <c r="O151" s="338"/>
      <c r="P151" s="338"/>
      <c r="Q151" s="338"/>
      <c r="R151" s="338"/>
      <c r="S151" s="338"/>
      <c r="T151" s="338"/>
      <c r="U151" s="340"/>
      <c r="V151" s="469"/>
      <c r="W151" s="338"/>
      <c r="X151" s="338"/>
      <c r="Y151" s="338"/>
      <c r="Z151" s="338"/>
      <c r="AA151" s="338"/>
      <c r="AB151" s="338"/>
      <c r="AC151" s="338"/>
      <c r="AD151" s="338"/>
      <c r="AE151" s="338"/>
      <c r="AF151" s="338"/>
      <c r="AG151" s="338"/>
      <c r="AH151" s="338"/>
      <c r="AI151" s="338"/>
      <c r="AJ151" s="469"/>
      <c r="AK151" s="338"/>
      <c r="AL151" s="338"/>
      <c r="AM151" s="338"/>
      <c r="AN151" s="338"/>
      <c r="AO151" s="338"/>
      <c r="AP151" s="338"/>
      <c r="AQ151" s="469"/>
      <c r="AR151" s="338"/>
      <c r="AS151" s="338"/>
      <c r="AT151" s="338"/>
      <c r="AU151" s="338"/>
      <c r="AV151" s="338"/>
      <c r="AW151" s="338"/>
      <c r="AX151" s="469"/>
      <c r="AY151" s="338"/>
      <c r="AZ151" s="338"/>
      <c r="BA151" s="338"/>
      <c r="BB151" s="338"/>
      <c r="BC151" s="338"/>
      <c r="BD151" s="338"/>
      <c r="BE151" s="338"/>
      <c r="BF151" s="338"/>
      <c r="BG151" s="338"/>
      <c r="BH151" s="338"/>
      <c r="BI151" s="338"/>
      <c r="BJ151" s="338"/>
      <c r="BK151" s="338"/>
      <c r="BL151" s="469"/>
      <c r="BM151" s="338"/>
      <c r="BN151" s="338"/>
      <c r="BO151" s="338"/>
      <c r="BP151" s="338"/>
      <c r="BQ151" s="338"/>
      <c r="BR151" s="338"/>
      <c r="BS151" s="338"/>
      <c r="BT151" s="338"/>
      <c r="BU151" s="338"/>
      <c r="BV151" s="338"/>
      <c r="BW151" s="338"/>
      <c r="BX151" s="338"/>
    </row>
    <row r="152" spans="1:76" hidden="1" outlineLevel="1" x14ac:dyDescent="0.2">
      <c r="A152" s="335" t="str">
        <f>'Пр 1 (произв)'!A153</f>
        <v>...</v>
      </c>
      <c r="B152" s="118" t="str">
        <f>'Пр 1 (произв)'!B153</f>
        <v>...</v>
      </c>
      <c r="C152" s="335">
        <f>'Пр 1 (произв)'!C153</f>
        <v>0</v>
      </c>
      <c r="D152" s="339">
        <f>'Пр 1 (произв)'!H153</f>
        <v>0</v>
      </c>
      <c r="E152" s="338"/>
      <c r="F152" s="338"/>
      <c r="G152" s="340"/>
      <c r="H152" s="469"/>
      <c r="I152" s="338"/>
      <c r="J152" s="338"/>
      <c r="K152" s="338"/>
      <c r="L152" s="338"/>
      <c r="M152" s="338"/>
      <c r="N152" s="340"/>
      <c r="O152" s="338"/>
      <c r="P152" s="338"/>
      <c r="Q152" s="338"/>
      <c r="R152" s="338"/>
      <c r="S152" s="338"/>
      <c r="T152" s="338"/>
      <c r="U152" s="340"/>
      <c r="V152" s="469"/>
      <c r="W152" s="338"/>
      <c r="X152" s="338"/>
      <c r="Y152" s="338"/>
      <c r="Z152" s="338"/>
      <c r="AA152" s="338"/>
      <c r="AB152" s="338"/>
      <c r="AC152" s="338"/>
      <c r="AD152" s="338"/>
      <c r="AE152" s="338"/>
      <c r="AF152" s="338"/>
      <c r="AG152" s="338"/>
      <c r="AH152" s="338"/>
      <c r="AI152" s="338"/>
      <c r="AJ152" s="469"/>
      <c r="AK152" s="338"/>
      <c r="AL152" s="338"/>
      <c r="AM152" s="338"/>
      <c r="AN152" s="338"/>
      <c r="AO152" s="338"/>
      <c r="AP152" s="338"/>
      <c r="AQ152" s="469"/>
      <c r="AR152" s="338"/>
      <c r="AS152" s="338"/>
      <c r="AT152" s="338"/>
      <c r="AU152" s="338"/>
      <c r="AV152" s="338"/>
      <c r="AW152" s="338"/>
      <c r="AX152" s="469"/>
      <c r="AY152" s="338"/>
      <c r="AZ152" s="338"/>
      <c r="BA152" s="338"/>
      <c r="BB152" s="338"/>
      <c r="BC152" s="338"/>
      <c r="BD152" s="338"/>
      <c r="BE152" s="338"/>
      <c r="BF152" s="338"/>
      <c r="BG152" s="338"/>
      <c r="BH152" s="338"/>
      <c r="BI152" s="338"/>
      <c r="BJ152" s="338"/>
      <c r="BK152" s="338"/>
      <c r="BL152" s="469"/>
      <c r="BM152" s="338"/>
      <c r="BN152" s="338"/>
      <c r="BO152" s="338"/>
      <c r="BP152" s="338"/>
      <c r="BQ152" s="338"/>
      <c r="BR152" s="338"/>
      <c r="BS152" s="338"/>
      <c r="BT152" s="338"/>
      <c r="BU152" s="338"/>
      <c r="BV152" s="338"/>
      <c r="BW152" s="338"/>
      <c r="BX152" s="338"/>
    </row>
    <row r="153" spans="1:76" hidden="1" outlineLevel="1" x14ac:dyDescent="0.2">
      <c r="A153" s="335" t="str">
        <f>'Пр 1 (произв)'!A154</f>
        <v>1.4.2</v>
      </c>
      <c r="B153" s="118" t="str">
        <f>'Пр 1 (произв)'!B154</f>
        <v>Наименование поселения (городского округа)</v>
      </c>
      <c r="C153" s="335">
        <f>'Пр 1 (произв)'!C154</f>
        <v>0</v>
      </c>
      <c r="D153" s="339">
        <f>'Пр 1 (произв)'!H154</f>
        <v>0</v>
      </c>
      <c r="E153" s="338"/>
      <c r="F153" s="338"/>
      <c r="G153" s="340"/>
      <c r="H153" s="469"/>
      <c r="I153" s="338"/>
      <c r="J153" s="338"/>
      <c r="K153" s="338"/>
      <c r="L153" s="338"/>
      <c r="M153" s="338"/>
      <c r="N153" s="340"/>
      <c r="O153" s="338"/>
      <c r="P153" s="338"/>
      <c r="Q153" s="338"/>
      <c r="R153" s="338"/>
      <c r="S153" s="338"/>
      <c r="T153" s="338"/>
      <c r="U153" s="340"/>
      <c r="V153" s="469"/>
      <c r="W153" s="338"/>
      <c r="X153" s="338"/>
      <c r="Y153" s="338"/>
      <c r="Z153" s="338"/>
      <c r="AA153" s="338"/>
      <c r="AB153" s="338"/>
      <c r="AC153" s="338"/>
      <c r="AD153" s="338"/>
      <c r="AE153" s="338"/>
      <c r="AF153" s="338"/>
      <c r="AG153" s="338"/>
      <c r="AH153" s="338"/>
      <c r="AI153" s="338"/>
      <c r="AJ153" s="469"/>
      <c r="AK153" s="338"/>
      <c r="AL153" s="338"/>
      <c r="AM153" s="338"/>
      <c r="AN153" s="338"/>
      <c r="AO153" s="338"/>
      <c r="AP153" s="338"/>
      <c r="AQ153" s="469"/>
      <c r="AR153" s="338"/>
      <c r="AS153" s="338"/>
      <c r="AT153" s="338"/>
      <c r="AU153" s="338"/>
      <c r="AV153" s="338"/>
      <c r="AW153" s="338"/>
      <c r="AX153" s="469"/>
      <c r="AY153" s="338"/>
      <c r="AZ153" s="338"/>
      <c r="BA153" s="338"/>
      <c r="BB153" s="338"/>
      <c r="BC153" s="338"/>
      <c r="BD153" s="338"/>
      <c r="BE153" s="338"/>
      <c r="BF153" s="338"/>
      <c r="BG153" s="338"/>
      <c r="BH153" s="338"/>
      <c r="BI153" s="338"/>
      <c r="BJ153" s="338"/>
      <c r="BK153" s="338"/>
      <c r="BL153" s="469"/>
      <c r="BM153" s="338"/>
      <c r="BN153" s="338"/>
      <c r="BO153" s="338"/>
      <c r="BP153" s="338"/>
      <c r="BQ153" s="338"/>
      <c r="BR153" s="338"/>
      <c r="BS153" s="338"/>
      <c r="BT153" s="338"/>
      <c r="BU153" s="338"/>
      <c r="BV153" s="338"/>
      <c r="BW153" s="338"/>
      <c r="BX153" s="338"/>
    </row>
    <row r="154" spans="1:76" ht="18" hidden="1" outlineLevel="1" x14ac:dyDescent="0.2">
      <c r="A154" s="335" t="str">
        <f>'Пр 1 (произв)'!A155</f>
        <v>1.4.2.1</v>
      </c>
      <c r="B154" s="118" t="str">
        <f>'Пр 1 (произв)'!B155</f>
        <v>Строительство, реконструкция, модернизация и техническое перевооружение источников тепловой энергии, всего, в том числе:</v>
      </c>
      <c r="C154" s="335">
        <f>'Пр 1 (произв)'!C155</f>
        <v>0</v>
      </c>
      <c r="D154" s="339">
        <f>'Пр 1 (произв)'!H155</f>
        <v>0</v>
      </c>
      <c r="E154" s="338"/>
      <c r="F154" s="338"/>
      <c r="G154" s="340"/>
      <c r="H154" s="469"/>
      <c r="I154" s="338"/>
      <c r="J154" s="338"/>
      <c r="K154" s="338"/>
      <c r="L154" s="338"/>
      <c r="M154" s="338"/>
      <c r="N154" s="340"/>
      <c r="O154" s="338"/>
      <c r="P154" s="338"/>
      <c r="Q154" s="338"/>
      <c r="R154" s="338"/>
      <c r="S154" s="338"/>
      <c r="T154" s="338"/>
      <c r="U154" s="340"/>
      <c r="V154" s="469"/>
      <c r="W154" s="338"/>
      <c r="X154" s="338"/>
      <c r="Y154" s="338"/>
      <c r="Z154" s="338"/>
      <c r="AA154" s="338"/>
      <c r="AB154" s="338"/>
      <c r="AC154" s="338"/>
      <c r="AD154" s="338"/>
      <c r="AE154" s="338"/>
      <c r="AF154" s="338"/>
      <c r="AG154" s="338"/>
      <c r="AH154" s="338"/>
      <c r="AI154" s="338"/>
      <c r="AJ154" s="469"/>
      <c r="AK154" s="338"/>
      <c r="AL154" s="338"/>
      <c r="AM154" s="338"/>
      <c r="AN154" s="338"/>
      <c r="AO154" s="338"/>
      <c r="AP154" s="338"/>
      <c r="AQ154" s="469"/>
      <c r="AR154" s="338"/>
      <c r="AS154" s="338"/>
      <c r="AT154" s="338"/>
      <c r="AU154" s="338"/>
      <c r="AV154" s="338"/>
      <c r="AW154" s="338"/>
      <c r="AX154" s="469"/>
      <c r="AY154" s="338"/>
      <c r="AZ154" s="338"/>
      <c r="BA154" s="338"/>
      <c r="BB154" s="338"/>
      <c r="BC154" s="338"/>
      <c r="BD154" s="338"/>
      <c r="BE154" s="338"/>
      <c r="BF154" s="338"/>
      <c r="BG154" s="338"/>
      <c r="BH154" s="338"/>
      <c r="BI154" s="338"/>
      <c r="BJ154" s="338"/>
      <c r="BK154" s="338"/>
      <c r="BL154" s="469"/>
      <c r="BM154" s="338"/>
      <c r="BN154" s="338"/>
      <c r="BO154" s="338"/>
      <c r="BP154" s="338"/>
      <c r="BQ154" s="338"/>
      <c r="BR154" s="338"/>
      <c r="BS154" s="338"/>
      <c r="BT154" s="338"/>
      <c r="BU154" s="338"/>
      <c r="BV154" s="338"/>
      <c r="BW154" s="338"/>
      <c r="BX154" s="338"/>
    </row>
    <row r="155" spans="1:76" hidden="1" outlineLevel="1" x14ac:dyDescent="0.2">
      <c r="A155" s="335" t="str">
        <f>'Пр 1 (произв)'!A156</f>
        <v>1.4.2.1</v>
      </c>
      <c r="B155" s="118" t="str">
        <f>'Пр 1 (произв)'!B156</f>
        <v>Наименование инвестиционного проекта</v>
      </c>
      <c r="C155" s="335">
        <f>'Пр 1 (произв)'!C156</f>
        <v>0</v>
      </c>
      <c r="D155" s="339">
        <f>'Пр 1 (произв)'!H156</f>
        <v>0</v>
      </c>
      <c r="E155" s="338"/>
      <c r="F155" s="338"/>
      <c r="G155" s="340"/>
      <c r="H155" s="469"/>
      <c r="I155" s="338"/>
      <c r="J155" s="338"/>
      <c r="K155" s="338"/>
      <c r="L155" s="338"/>
      <c r="M155" s="338"/>
      <c r="N155" s="340"/>
      <c r="O155" s="338"/>
      <c r="P155" s="338"/>
      <c r="Q155" s="338"/>
      <c r="R155" s="338"/>
      <c r="S155" s="338"/>
      <c r="T155" s="338"/>
      <c r="U155" s="340"/>
      <c r="V155" s="469"/>
      <c r="W155" s="338"/>
      <c r="X155" s="338"/>
      <c r="Y155" s="338"/>
      <c r="Z155" s="338"/>
      <c r="AA155" s="338"/>
      <c r="AB155" s="338"/>
      <c r="AC155" s="338"/>
      <c r="AD155" s="338"/>
      <c r="AE155" s="338"/>
      <c r="AF155" s="338"/>
      <c r="AG155" s="338"/>
      <c r="AH155" s="338"/>
      <c r="AI155" s="338"/>
      <c r="AJ155" s="469"/>
      <c r="AK155" s="338"/>
      <c r="AL155" s="338"/>
      <c r="AM155" s="338"/>
      <c r="AN155" s="338"/>
      <c r="AO155" s="338"/>
      <c r="AP155" s="338"/>
      <c r="AQ155" s="469"/>
      <c r="AR155" s="338"/>
      <c r="AS155" s="338"/>
      <c r="AT155" s="338"/>
      <c r="AU155" s="338"/>
      <c r="AV155" s="338"/>
      <c r="AW155" s="338"/>
      <c r="AX155" s="469"/>
      <c r="AY155" s="338"/>
      <c r="AZ155" s="338"/>
      <c r="BA155" s="338"/>
      <c r="BB155" s="338"/>
      <c r="BC155" s="338"/>
      <c r="BD155" s="338"/>
      <c r="BE155" s="338"/>
      <c r="BF155" s="338"/>
      <c r="BG155" s="338"/>
      <c r="BH155" s="338"/>
      <c r="BI155" s="338"/>
      <c r="BJ155" s="338"/>
      <c r="BK155" s="338"/>
      <c r="BL155" s="469"/>
      <c r="BM155" s="338"/>
      <c r="BN155" s="338"/>
      <c r="BO155" s="338"/>
      <c r="BP155" s="338"/>
      <c r="BQ155" s="338"/>
      <c r="BR155" s="338"/>
      <c r="BS155" s="338"/>
      <c r="BT155" s="338"/>
      <c r="BU155" s="338"/>
      <c r="BV155" s="338"/>
      <c r="BW155" s="338"/>
      <c r="BX155" s="338"/>
    </row>
    <row r="156" spans="1:76" hidden="1" outlineLevel="1" x14ac:dyDescent="0.2">
      <c r="A156" s="335" t="str">
        <f>'Пр 1 (произв)'!A157</f>
        <v>1.4.2.1</v>
      </c>
      <c r="B156" s="118" t="str">
        <f>'Пр 1 (произв)'!B157</f>
        <v>Наименование инвестиционного проекта</v>
      </c>
      <c r="C156" s="335">
        <f>'Пр 1 (произв)'!C157</f>
        <v>0</v>
      </c>
      <c r="D156" s="339">
        <f>'Пр 1 (произв)'!H157</f>
        <v>0</v>
      </c>
      <c r="E156" s="338"/>
      <c r="F156" s="338"/>
      <c r="G156" s="340"/>
      <c r="H156" s="469"/>
      <c r="I156" s="338"/>
      <c r="J156" s="338"/>
      <c r="K156" s="338"/>
      <c r="L156" s="338"/>
      <c r="M156" s="338"/>
      <c r="N156" s="340"/>
      <c r="O156" s="338"/>
      <c r="P156" s="338"/>
      <c r="Q156" s="338"/>
      <c r="R156" s="338"/>
      <c r="S156" s="338"/>
      <c r="T156" s="338"/>
      <c r="U156" s="340"/>
      <c r="V156" s="469"/>
      <c r="W156" s="338"/>
      <c r="X156" s="338"/>
      <c r="Y156" s="338"/>
      <c r="Z156" s="338"/>
      <c r="AA156" s="338"/>
      <c r="AB156" s="338"/>
      <c r="AC156" s="338"/>
      <c r="AD156" s="338"/>
      <c r="AE156" s="338"/>
      <c r="AF156" s="338"/>
      <c r="AG156" s="338"/>
      <c r="AH156" s="338"/>
      <c r="AI156" s="338"/>
      <c r="AJ156" s="469"/>
      <c r="AK156" s="338"/>
      <c r="AL156" s="338"/>
      <c r="AM156" s="338"/>
      <c r="AN156" s="338"/>
      <c r="AO156" s="338"/>
      <c r="AP156" s="338"/>
      <c r="AQ156" s="469"/>
      <c r="AR156" s="338"/>
      <c r="AS156" s="338"/>
      <c r="AT156" s="338"/>
      <c r="AU156" s="338"/>
      <c r="AV156" s="338"/>
      <c r="AW156" s="338"/>
      <c r="AX156" s="469"/>
      <c r="AY156" s="338"/>
      <c r="AZ156" s="338"/>
      <c r="BA156" s="338"/>
      <c r="BB156" s="338"/>
      <c r="BC156" s="338"/>
      <c r="BD156" s="338"/>
      <c r="BE156" s="338"/>
      <c r="BF156" s="338"/>
      <c r="BG156" s="338"/>
      <c r="BH156" s="338"/>
      <c r="BI156" s="338"/>
      <c r="BJ156" s="338"/>
      <c r="BK156" s="338"/>
      <c r="BL156" s="469"/>
      <c r="BM156" s="338"/>
      <c r="BN156" s="338"/>
      <c r="BO156" s="338"/>
      <c r="BP156" s="338"/>
      <c r="BQ156" s="338"/>
      <c r="BR156" s="338"/>
      <c r="BS156" s="338"/>
      <c r="BT156" s="338"/>
      <c r="BU156" s="338"/>
      <c r="BV156" s="338"/>
      <c r="BW156" s="338"/>
      <c r="BX156" s="338"/>
    </row>
    <row r="157" spans="1:76" hidden="1" outlineLevel="1" x14ac:dyDescent="0.2">
      <c r="A157" s="335" t="str">
        <f>'Пр 1 (произв)'!A158</f>
        <v>...</v>
      </c>
      <c r="B157" s="118" t="str">
        <f>'Пр 1 (произв)'!B158</f>
        <v>...</v>
      </c>
      <c r="C157" s="335">
        <f>'Пр 1 (произв)'!C158</f>
        <v>0</v>
      </c>
      <c r="D157" s="339">
        <f>'Пр 1 (произв)'!H158</f>
        <v>0</v>
      </c>
      <c r="E157" s="338"/>
      <c r="F157" s="338"/>
      <c r="G157" s="340"/>
      <c r="H157" s="469"/>
      <c r="I157" s="338"/>
      <c r="J157" s="338"/>
      <c r="K157" s="338"/>
      <c r="L157" s="338"/>
      <c r="M157" s="338"/>
      <c r="N157" s="340"/>
      <c r="O157" s="338"/>
      <c r="P157" s="338"/>
      <c r="Q157" s="338"/>
      <c r="R157" s="338"/>
      <c r="S157" s="338"/>
      <c r="T157" s="338"/>
      <c r="U157" s="340"/>
      <c r="V157" s="469"/>
      <c r="W157" s="338"/>
      <c r="X157" s="338"/>
      <c r="Y157" s="338"/>
      <c r="Z157" s="338"/>
      <c r="AA157" s="338"/>
      <c r="AB157" s="338"/>
      <c r="AC157" s="338"/>
      <c r="AD157" s="338"/>
      <c r="AE157" s="338"/>
      <c r="AF157" s="338"/>
      <c r="AG157" s="338"/>
      <c r="AH157" s="338"/>
      <c r="AI157" s="338"/>
      <c r="AJ157" s="469"/>
      <c r="AK157" s="338"/>
      <c r="AL157" s="338"/>
      <c r="AM157" s="338"/>
      <c r="AN157" s="338"/>
      <c r="AO157" s="338"/>
      <c r="AP157" s="338"/>
      <c r="AQ157" s="469"/>
      <c r="AR157" s="338"/>
      <c r="AS157" s="338"/>
      <c r="AT157" s="338"/>
      <c r="AU157" s="338"/>
      <c r="AV157" s="338"/>
      <c r="AW157" s="338"/>
      <c r="AX157" s="469"/>
      <c r="AY157" s="338"/>
      <c r="AZ157" s="338"/>
      <c r="BA157" s="338"/>
      <c r="BB157" s="338"/>
      <c r="BC157" s="338"/>
      <c r="BD157" s="338"/>
      <c r="BE157" s="338"/>
      <c r="BF157" s="338"/>
      <c r="BG157" s="338"/>
      <c r="BH157" s="338"/>
      <c r="BI157" s="338"/>
      <c r="BJ157" s="338"/>
      <c r="BK157" s="338"/>
      <c r="BL157" s="469"/>
      <c r="BM157" s="338"/>
      <c r="BN157" s="338"/>
      <c r="BO157" s="338"/>
      <c r="BP157" s="338"/>
      <c r="BQ157" s="338"/>
      <c r="BR157" s="338"/>
      <c r="BS157" s="338"/>
      <c r="BT157" s="338"/>
      <c r="BU157" s="338"/>
      <c r="BV157" s="338"/>
      <c r="BW157" s="338"/>
      <c r="BX157" s="338"/>
    </row>
    <row r="158" spans="1:76" ht="18" hidden="1" outlineLevel="1" x14ac:dyDescent="0.2">
      <c r="A158" s="335" t="str">
        <f>'Пр 1 (произв)'!A159</f>
        <v>1.4.2.2</v>
      </c>
      <c r="B158" s="118" t="str">
        <f>'Пр 1 (произв)'!B159</f>
        <v>Строительство, реконструкция, модернизация и техническое перевооружение тепловых сетей, всего, в том числе:</v>
      </c>
      <c r="C158" s="335">
        <f>'Пр 1 (произв)'!C159</f>
        <v>0</v>
      </c>
      <c r="D158" s="339">
        <f>'Пр 1 (произв)'!H159</f>
        <v>0</v>
      </c>
      <c r="E158" s="338"/>
      <c r="F158" s="338"/>
      <c r="G158" s="340"/>
      <c r="H158" s="469"/>
      <c r="I158" s="338"/>
      <c r="J158" s="338"/>
      <c r="K158" s="338"/>
      <c r="L158" s="338"/>
      <c r="M158" s="338"/>
      <c r="N158" s="340"/>
      <c r="O158" s="338"/>
      <c r="P158" s="338"/>
      <c r="Q158" s="338"/>
      <c r="R158" s="338"/>
      <c r="S158" s="338"/>
      <c r="T158" s="338"/>
      <c r="U158" s="340"/>
      <c r="V158" s="469"/>
      <c r="W158" s="338"/>
      <c r="X158" s="338"/>
      <c r="Y158" s="338"/>
      <c r="Z158" s="338"/>
      <c r="AA158" s="338"/>
      <c r="AB158" s="338"/>
      <c r="AC158" s="338"/>
      <c r="AD158" s="338"/>
      <c r="AE158" s="338"/>
      <c r="AF158" s="338"/>
      <c r="AG158" s="338"/>
      <c r="AH158" s="338"/>
      <c r="AI158" s="338"/>
      <c r="AJ158" s="469"/>
      <c r="AK158" s="338"/>
      <c r="AL158" s="338"/>
      <c r="AM158" s="338"/>
      <c r="AN158" s="338"/>
      <c r="AO158" s="338"/>
      <c r="AP158" s="338"/>
      <c r="AQ158" s="469"/>
      <c r="AR158" s="338"/>
      <c r="AS158" s="338"/>
      <c r="AT158" s="338"/>
      <c r="AU158" s="338"/>
      <c r="AV158" s="338"/>
      <c r="AW158" s="338"/>
      <c r="AX158" s="469"/>
      <c r="AY158" s="338"/>
      <c r="AZ158" s="338"/>
      <c r="BA158" s="338"/>
      <c r="BB158" s="338"/>
      <c r="BC158" s="338"/>
      <c r="BD158" s="338"/>
      <c r="BE158" s="338"/>
      <c r="BF158" s="338"/>
      <c r="BG158" s="338"/>
      <c r="BH158" s="338"/>
      <c r="BI158" s="338"/>
      <c r="BJ158" s="338"/>
      <c r="BK158" s="338"/>
      <c r="BL158" s="469"/>
      <c r="BM158" s="338"/>
      <c r="BN158" s="338"/>
      <c r="BO158" s="338"/>
      <c r="BP158" s="338"/>
      <c r="BQ158" s="338"/>
      <c r="BR158" s="338"/>
      <c r="BS158" s="338"/>
      <c r="BT158" s="338"/>
      <c r="BU158" s="338"/>
      <c r="BV158" s="338"/>
      <c r="BW158" s="338"/>
      <c r="BX158" s="338"/>
    </row>
    <row r="159" spans="1:76" hidden="1" outlineLevel="1" x14ac:dyDescent="0.2">
      <c r="A159" s="335" t="str">
        <f>'Пр 1 (произв)'!A160</f>
        <v>1.4.2.2</v>
      </c>
      <c r="B159" s="118" t="str">
        <f>'Пр 1 (произв)'!B160</f>
        <v>Наименование инвестиционного проекта</v>
      </c>
      <c r="C159" s="335">
        <f>'Пр 1 (произв)'!C160</f>
        <v>0</v>
      </c>
      <c r="D159" s="339">
        <f>'Пр 1 (произв)'!H160</f>
        <v>0</v>
      </c>
      <c r="E159" s="338"/>
      <c r="F159" s="338"/>
      <c r="G159" s="340"/>
      <c r="H159" s="469"/>
      <c r="I159" s="338"/>
      <c r="J159" s="338"/>
      <c r="K159" s="338"/>
      <c r="L159" s="338"/>
      <c r="M159" s="338"/>
      <c r="N159" s="340"/>
      <c r="O159" s="338"/>
      <c r="P159" s="338"/>
      <c r="Q159" s="338"/>
      <c r="R159" s="338"/>
      <c r="S159" s="338"/>
      <c r="T159" s="338"/>
      <c r="U159" s="340"/>
      <c r="V159" s="469"/>
      <c r="W159" s="338"/>
      <c r="X159" s="338"/>
      <c r="Y159" s="338"/>
      <c r="Z159" s="338"/>
      <c r="AA159" s="338"/>
      <c r="AB159" s="338"/>
      <c r="AC159" s="338"/>
      <c r="AD159" s="338"/>
      <c r="AE159" s="338"/>
      <c r="AF159" s="338"/>
      <c r="AG159" s="338"/>
      <c r="AH159" s="338"/>
      <c r="AI159" s="338"/>
      <c r="AJ159" s="469"/>
      <c r="AK159" s="338"/>
      <c r="AL159" s="338"/>
      <c r="AM159" s="338"/>
      <c r="AN159" s="338"/>
      <c r="AO159" s="338"/>
      <c r="AP159" s="338"/>
      <c r="AQ159" s="469"/>
      <c r="AR159" s="338"/>
      <c r="AS159" s="338"/>
      <c r="AT159" s="338"/>
      <c r="AU159" s="338"/>
      <c r="AV159" s="338"/>
      <c r="AW159" s="338"/>
      <c r="AX159" s="469"/>
      <c r="AY159" s="338"/>
      <c r="AZ159" s="338"/>
      <c r="BA159" s="338"/>
      <c r="BB159" s="338"/>
      <c r="BC159" s="338"/>
      <c r="BD159" s="338"/>
      <c r="BE159" s="338"/>
      <c r="BF159" s="338"/>
      <c r="BG159" s="338"/>
      <c r="BH159" s="338"/>
      <c r="BI159" s="338"/>
      <c r="BJ159" s="338"/>
      <c r="BK159" s="338"/>
      <c r="BL159" s="469"/>
      <c r="BM159" s="338"/>
      <c r="BN159" s="338"/>
      <c r="BO159" s="338"/>
      <c r="BP159" s="338"/>
      <c r="BQ159" s="338"/>
      <c r="BR159" s="338"/>
      <c r="BS159" s="338"/>
      <c r="BT159" s="338"/>
      <c r="BU159" s="338"/>
      <c r="BV159" s="338"/>
      <c r="BW159" s="338"/>
      <c r="BX159" s="338"/>
    </row>
    <row r="160" spans="1:76" hidden="1" outlineLevel="1" x14ac:dyDescent="0.2">
      <c r="A160" s="335" t="str">
        <f>'Пр 1 (произв)'!A161</f>
        <v>1.4.2.2</v>
      </c>
      <c r="B160" s="118" t="str">
        <f>'Пр 1 (произв)'!B161</f>
        <v>Наименование инвестиционного проекта</v>
      </c>
      <c r="C160" s="335">
        <f>'Пр 1 (произв)'!C161</f>
        <v>0</v>
      </c>
      <c r="D160" s="339">
        <f>'Пр 1 (произв)'!H161</f>
        <v>0</v>
      </c>
      <c r="E160" s="338"/>
      <c r="F160" s="338"/>
      <c r="G160" s="340"/>
      <c r="H160" s="469"/>
      <c r="I160" s="338"/>
      <c r="J160" s="338"/>
      <c r="K160" s="338"/>
      <c r="L160" s="338"/>
      <c r="M160" s="338"/>
      <c r="N160" s="340"/>
      <c r="O160" s="338"/>
      <c r="P160" s="338"/>
      <c r="Q160" s="338"/>
      <c r="R160" s="338"/>
      <c r="S160" s="338"/>
      <c r="T160" s="338"/>
      <c r="U160" s="340"/>
      <c r="V160" s="469"/>
      <c r="W160" s="338"/>
      <c r="X160" s="338"/>
      <c r="Y160" s="338"/>
      <c r="Z160" s="338"/>
      <c r="AA160" s="338"/>
      <c r="AB160" s="338"/>
      <c r="AC160" s="338"/>
      <c r="AD160" s="338"/>
      <c r="AE160" s="338"/>
      <c r="AF160" s="338"/>
      <c r="AG160" s="338"/>
      <c r="AH160" s="338"/>
      <c r="AI160" s="338"/>
      <c r="AJ160" s="469"/>
      <c r="AK160" s="338"/>
      <c r="AL160" s="338"/>
      <c r="AM160" s="338"/>
      <c r="AN160" s="338"/>
      <c r="AO160" s="338"/>
      <c r="AP160" s="338"/>
      <c r="AQ160" s="469"/>
      <c r="AR160" s="338"/>
      <c r="AS160" s="338"/>
      <c r="AT160" s="338"/>
      <c r="AU160" s="338"/>
      <c r="AV160" s="338"/>
      <c r="AW160" s="338"/>
      <c r="AX160" s="469"/>
      <c r="AY160" s="338"/>
      <c r="AZ160" s="338"/>
      <c r="BA160" s="338"/>
      <c r="BB160" s="338"/>
      <c r="BC160" s="338"/>
      <c r="BD160" s="338"/>
      <c r="BE160" s="338"/>
      <c r="BF160" s="338"/>
      <c r="BG160" s="338"/>
      <c r="BH160" s="338"/>
      <c r="BI160" s="338"/>
      <c r="BJ160" s="338"/>
      <c r="BK160" s="338"/>
      <c r="BL160" s="469"/>
      <c r="BM160" s="338"/>
      <c r="BN160" s="338"/>
      <c r="BO160" s="338"/>
      <c r="BP160" s="338"/>
      <c r="BQ160" s="338"/>
      <c r="BR160" s="338"/>
      <c r="BS160" s="338"/>
      <c r="BT160" s="338"/>
      <c r="BU160" s="338"/>
      <c r="BV160" s="338"/>
      <c r="BW160" s="338"/>
      <c r="BX160" s="338"/>
    </row>
    <row r="161" spans="1:76" hidden="1" outlineLevel="1" x14ac:dyDescent="0.2">
      <c r="A161" s="335" t="str">
        <f>'Пр 1 (произв)'!A162</f>
        <v>...</v>
      </c>
      <c r="B161" s="118" t="str">
        <f>'Пр 1 (произв)'!B162</f>
        <v>...</v>
      </c>
      <c r="C161" s="335">
        <f>'Пр 1 (произв)'!C162</f>
        <v>0</v>
      </c>
      <c r="D161" s="339">
        <f>'Пр 1 (произв)'!H162</f>
        <v>0</v>
      </c>
      <c r="E161" s="338"/>
      <c r="F161" s="338"/>
      <c r="G161" s="340"/>
      <c r="H161" s="469"/>
      <c r="I161" s="338"/>
      <c r="J161" s="338"/>
      <c r="K161" s="338"/>
      <c r="L161" s="338"/>
      <c r="M161" s="338"/>
      <c r="N161" s="340"/>
      <c r="O161" s="338"/>
      <c r="P161" s="338"/>
      <c r="Q161" s="338"/>
      <c r="R161" s="338"/>
      <c r="S161" s="338"/>
      <c r="T161" s="338"/>
      <c r="U161" s="340"/>
      <c r="V161" s="469"/>
      <c r="W161" s="338"/>
      <c r="X161" s="338"/>
      <c r="Y161" s="338"/>
      <c r="Z161" s="338"/>
      <c r="AA161" s="338"/>
      <c r="AB161" s="338"/>
      <c r="AC161" s="338"/>
      <c r="AD161" s="338"/>
      <c r="AE161" s="338"/>
      <c r="AF161" s="338"/>
      <c r="AG161" s="338"/>
      <c r="AH161" s="338"/>
      <c r="AI161" s="338"/>
      <c r="AJ161" s="469"/>
      <c r="AK161" s="338"/>
      <c r="AL161" s="338"/>
      <c r="AM161" s="338"/>
      <c r="AN161" s="338"/>
      <c r="AO161" s="338"/>
      <c r="AP161" s="338"/>
      <c r="AQ161" s="469"/>
      <c r="AR161" s="338"/>
      <c r="AS161" s="338"/>
      <c r="AT161" s="338"/>
      <c r="AU161" s="338"/>
      <c r="AV161" s="338"/>
      <c r="AW161" s="338"/>
      <c r="AX161" s="469"/>
      <c r="AY161" s="338"/>
      <c r="AZ161" s="338"/>
      <c r="BA161" s="338"/>
      <c r="BB161" s="338"/>
      <c r="BC161" s="338"/>
      <c r="BD161" s="338"/>
      <c r="BE161" s="338"/>
      <c r="BF161" s="338"/>
      <c r="BG161" s="338"/>
      <c r="BH161" s="338"/>
      <c r="BI161" s="338"/>
      <c r="BJ161" s="338"/>
      <c r="BK161" s="338"/>
      <c r="BL161" s="469"/>
      <c r="BM161" s="338"/>
      <c r="BN161" s="338"/>
      <c r="BO161" s="338"/>
      <c r="BP161" s="338"/>
      <c r="BQ161" s="338"/>
      <c r="BR161" s="338"/>
      <c r="BS161" s="338"/>
      <c r="BT161" s="338"/>
      <c r="BU161" s="338"/>
      <c r="BV161" s="338"/>
      <c r="BW161" s="338"/>
      <c r="BX161" s="338"/>
    </row>
    <row r="162" spans="1:76" collapsed="1" x14ac:dyDescent="0.2">
      <c r="A162" s="335" t="str">
        <f>'Пр 1 (произв)'!A163</f>
        <v>1.5</v>
      </c>
      <c r="B162" s="130" t="str">
        <f>'Пр 1 (произв)'!B163</f>
        <v>Новое строительство, всего, в том числе:</v>
      </c>
      <c r="C162" s="343" t="str">
        <f>'Пр 1 (произв)'!C163</f>
        <v>Г</v>
      </c>
      <c r="D162" s="251">
        <f>D163+D168+D172+D176</f>
        <v>90.618371452039995</v>
      </c>
      <c r="E162" s="251">
        <f t="shared" ref="E162:BP162" si="193">E163+E168+E172+E176</f>
        <v>0</v>
      </c>
      <c r="F162" s="251">
        <f t="shared" si="193"/>
        <v>0</v>
      </c>
      <c r="G162" s="251">
        <f t="shared" si="193"/>
        <v>0</v>
      </c>
      <c r="H162" s="476">
        <f t="shared" si="193"/>
        <v>0</v>
      </c>
      <c r="I162" s="251">
        <f t="shared" si="193"/>
        <v>0</v>
      </c>
      <c r="J162" s="251">
        <f t="shared" si="193"/>
        <v>0</v>
      </c>
      <c r="K162" s="251">
        <f t="shared" si="193"/>
        <v>0</v>
      </c>
      <c r="L162" s="251">
        <f t="shared" si="193"/>
        <v>0</v>
      </c>
      <c r="M162" s="251">
        <f t="shared" si="193"/>
        <v>0</v>
      </c>
      <c r="N162" s="251">
        <f t="shared" si="193"/>
        <v>0</v>
      </c>
      <c r="O162" s="251">
        <f t="shared" si="193"/>
        <v>0</v>
      </c>
      <c r="P162" s="251">
        <f t="shared" si="193"/>
        <v>0</v>
      </c>
      <c r="Q162" s="251">
        <f t="shared" si="193"/>
        <v>0</v>
      </c>
      <c r="R162" s="251">
        <f t="shared" si="193"/>
        <v>0</v>
      </c>
      <c r="S162" s="251">
        <f t="shared" si="193"/>
        <v>0</v>
      </c>
      <c r="T162" s="251">
        <f t="shared" si="193"/>
        <v>0</v>
      </c>
      <c r="U162" s="251">
        <f t="shared" si="193"/>
        <v>1</v>
      </c>
      <c r="V162" s="476">
        <f t="shared" si="193"/>
        <v>0</v>
      </c>
      <c r="W162" s="251">
        <f t="shared" si="193"/>
        <v>0</v>
      </c>
      <c r="X162" s="251">
        <f t="shared" si="193"/>
        <v>0</v>
      </c>
      <c r="Y162" s="251">
        <f t="shared" si="193"/>
        <v>0</v>
      </c>
      <c r="Z162" s="251">
        <f t="shared" si="193"/>
        <v>0</v>
      </c>
      <c r="AA162" s="251">
        <f t="shared" si="193"/>
        <v>0</v>
      </c>
      <c r="AB162" s="251">
        <f t="shared" si="193"/>
        <v>0</v>
      </c>
      <c r="AC162" s="251">
        <f t="shared" si="193"/>
        <v>0</v>
      </c>
      <c r="AD162" s="251">
        <f t="shared" si="193"/>
        <v>0</v>
      </c>
      <c r="AE162" s="251">
        <f t="shared" si="193"/>
        <v>0</v>
      </c>
      <c r="AF162" s="251">
        <f t="shared" si="193"/>
        <v>0</v>
      </c>
      <c r="AG162" s="251">
        <f t="shared" si="193"/>
        <v>0</v>
      </c>
      <c r="AH162" s="251">
        <f t="shared" si="193"/>
        <v>0</v>
      </c>
      <c r="AI162" s="251">
        <f t="shared" si="193"/>
        <v>29.309011452039996</v>
      </c>
      <c r="AJ162" s="476">
        <f t="shared" si="193"/>
        <v>0</v>
      </c>
      <c r="AK162" s="251">
        <f t="shared" si="193"/>
        <v>0</v>
      </c>
      <c r="AL162" s="251">
        <f t="shared" si="193"/>
        <v>0</v>
      </c>
      <c r="AM162" s="251">
        <f t="shared" si="193"/>
        <v>0</v>
      </c>
      <c r="AN162" s="251">
        <f t="shared" si="193"/>
        <v>0</v>
      </c>
      <c r="AO162" s="251">
        <f t="shared" si="193"/>
        <v>0</v>
      </c>
      <c r="AP162" s="251">
        <f t="shared" si="193"/>
        <v>0</v>
      </c>
      <c r="AQ162" s="476">
        <f t="shared" si="193"/>
        <v>0</v>
      </c>
      <c r="AR162" s="251">
        <f t="shared" si="193"/>
        <v>0</v>
      </c>
      <c r="AS162" s="251">
        <f t="shared" si="193"/>
        <v>0</v>
      </c>
      <c r="AT162" s="251">
        <f t="shared" si="193"/>
        <v>0</v>
      </c>
      <c r="AU162" s="251">
        <f t="shared" si="193"/>
        <v>0</v>
      </c>
      <c r="AV162" s="251">
        <f t="shared" si="193"/>
        <v>0</v>
      </c>
      <c r="AW162" s="251">
        <f t="shared" si="193"/>
        <v>60.309359999999998</v>
      </c>
      <c r="AX162" s="476">
        <f t="shared" si="193"/>
        <v>0</v>
      </c>
      <c r="AY162" s="251">
        <f t="shared" si="193"/>
        <v>0</v>
      </c>
      <c r="AZ162" s="251">
        <f t="shared" si="193"/>
        <v>0</v>
      </c>
      <c r="BA162" s="251">
        <f t="shared" si="193"/>
        <v>0</v>
      </c>
      <c r="BB162" s="251">
        <f t="shared" si="193"/>
        <v>0</v>
      </c>
      <c r="BC162" s="251">
        <f t="shared" si="193"/>
        <v>0</v>
      </c>
      <c r="BD162" s="251">
        <f t="shared" si="193"/>
        <v>0</v>
      </c>
      <c r="BE162" s="251">
        <f t="shared" si="193"/>
        <v>0</v>
      </c>
      <c r="BF162" s="251">
        <f t="shared" si="193"/>
        <v>0</v>
      </c>
      <c r="BG162" s="251">
        <f t="shared" si="193"/>
        <v>0</v>
      </c>
      <c r="BH162" s="251">
        <f t="shared" si="193"/>
        <v>0</v>
      </c>
      <c r="BI162" s="251">
        <f t="shared" si="193"/>
        <v>0</v>
      </c>
      <c r="BJ162" s="251">
        <f t="shared" si="193"/>
        <v>0</v>
      </c>
      <c r="BK162" s="251">
        <f t="shared" si="193"/>
        <v>90.618371452039995</v>
      </c>
      <c r="BL162" s="476">
        <f t="shared" si="193"/>
        <v>0</v>
      </c>
      <c r="BM162" s="251">
        <f t="shared" si="193"/>
        <v>0</v>
      </c>
      <c r="BN162" s="251">
        <f t="shared" si="193"/>
        <v>0</v>
      </c>
      <c r="BO162" s="251">
        <f t="shared" si="193"/>
        <v>0</v>
      </c>
      <c r="BP162" s="251">
        <f t="shared" si="193"/>
        <v>0</v>
      </c>
      <c r="BQ162" s="251">
        <f t="shared" ref="BQ162:BW162" si="194">BQ163+BQ168+BQ172+BQ176</f>
        <v>0</v>
      </c>
      <c r="BR162" s="251">
        <f t="shared" si="194"/>
        <v>0</v>
      </c>
      <c r="BS162" s="251">
        <f t="shared" si="194"/>
        <v>0</v>
      </c>
      <c r="BT162" s="251">
        <f t="shared" si="194"/>
        <v>0</v>
      </c>
      <c r="BU162" s="251">
        <f t="shared" si="194"/>
        <v>0</v>
      </c>
      <c r="BV162" s="251">
        <f t="shared" si="194"/>
        <v>0</v>
      </c>
      <c r="BW162" s="251">
        <f t="shared" si="194"/>
        <v>0</v>
      </c>
      <c r="BX162" s="338"/>
    </row>
    <row r="163" spans="1:76" ht="18" x14ac:dyDescent="0.2">
      <c r="A163" s="335" t="str">
        <f>'Пр 1 (произв)'!A164</f>
        <v>1.5.1</v>
      </c>
      <c r="B163" s="134" t="str">
        <f>'Пр 1 (произв)'!B164</f>
        <v>Новое строительство объектов по производству электрической энергии, всего, в том числе:</v>
      </c>
      <c r="C163" s="345" t="str">
        <f>'Пр 1 (произв)'!C164</f>
        <v>Г</v>
      </c>
      <c r="D163" s="288">
        <f>SUM(D164:D167)</f>
        <v>9.9996514520400002</v>
      </c>
      <c r="E163" s="288">
        <f t="shared" ref="E163:BP163" si="195">SUM(E164:E167)</f>
        <v>0</v>
      </c>
      <c r="F163" s="288">
        <f t="shared" si="195"/>
        <v>0</v>
      </c>
      <c r="G163" s="288">
        <f t="shared" si="195"/>
        <v>0</v>
      </c>
      <c r="H163" s="477">
        <f t="shared" si="195"/>
        <v>0</v>
      </c>
      <c r="I163" s="288">
        <f t="shared" si="195"/>
        <v>0</v>
      </c>
      <c r="J163" s="288">
        <f t="shared" si="195"/>
        <v>0</v>
      </c>
      <c r="K163" s="288">
        <f t="shared" si="195"/>
        <v>0</v>
      </c>
      <c r="L163" s="288">
        <f t="shared" si="195"/>
        <v>0</v>
      </c>
      <c r="M163" s="288">
        <f t="shared" si="195"/>
        <v>0</v>
      </c>
      <c r="N163" s="288">
        <f t="shared" si="195"/>
        <v>0</v>
      </c>
      <c r="O163" s="288">
        <f t="shared" si="195"/>
        <v>0</v>
      </c>
      <c r="P163" s="288">
        <f t="shared" si="195"/>
        <v>0</v>
      </c>
      <c r="Q163" s="288">
        <f t="shared" si="195"/>
        <v>0</v>
      </c>
      <c r="R163" s="288">
        <f t="shared" si="195"/>
        <v>0</v>
      </c>
      <c r="S163" s="288">
        <f t="shared" si="195"/>
        <v>0</v>
      </c>
      <c r="T163" s="288">
        <f t="shared" si="195"/>
        <v>0</v>
      </c>
      <c r="U163" s="288">
        <f t="shared" si="195"/>
        <v>0</v>
      </c>
      <c r="V163" s="477">
        <f t="shared" si="195"/>
        <v>0</v>
      </c>
      <c r="W163" s="288">
        <f t="shared" si="195"/>
        <v>0</v>
      </c>
      <c r="X163" s="288">
        <f t="shared" si="195"/>
        <v>0</v>
      </c>
      <c r="Y163" s="288">
        <f t="shared" si="195"/>
        <v>0</v>
      </c>
      <c r="Z163" s="288">
        <f t="shared" si="195"/>
        <v>0</v>
      </c>
      <c r="AA163" s="288">
        <f t="shared" si="195"/>
        <v>0</v>
      </c>
      <c r="AB163" s="288">
        <f t="shared" si="195"/>
        <v>0</v>
      </c>
      <c r="AC163" s="288">
        <f t="shared" si="195"/>
        <v>0</v>
      </c>
      <c r="AD163" s="288">
        <f t="shared" si="195"/>
        <v>0</v>
      </c>
      <c r="AE163" s="288">
        <f t="shared" si="195"/>
        <v>0</v>
      </c>
      <c r="AF163" s="288">
        <f t="shared" si="195"/>
        <v>0</v>
      </c>
      <c r="AG163" s="288">
        <f t="shared" si="195"/>
        <v>0</v>
      </c>
      <c r="AH163" s="288">
        <f t="shared" si="195"/>
        <v>0</v>
      </c>
      <c r="AI163" s="288">
        <f t="shared" si="195"/>
        <v>9.9996514520400002</v>
      </c>
      <c r="AJ163" s="477">
        <f t="shared" si="195"/>
        <v>0</v>
      </c>
      <c r="AK163" s="288">
        <f t="shared" si="195"/>
        <v>0</v>
      </c>
      <c r="AL163" s="288">
        <f t="shared" si="195"/>
        <v>0</v>
      </c>
      <c r="AM163" s="288">
        <f t="shared" si="195"/>
        <v>0</v>
      </c>
      <c r="AN163" s="288">
        <f t="shared" si="195"/>
        <v>0</v>
      </c>
      <c r="AO163" s="288">
        <f t="shared" si="195"/>
        <v>0</v>
      </c>
      <c r="AP163" s="288">
        <f t="shared" si="195"/>
        <v>0</v>
      </c>
      <c r="AQ163" s="477">
        <f t="shared" si="195"/>
        <v>0</v>
      </c>
      <c r="AR163" s="288">
        <f t="shared" si="195"/>
        <v>0</v>
      </c>
      <c r="AS163" s="288">
        <f t="shared" si="195"/>
        <v>0</v>
      </c>
      <c r="AT163" s="288">
        <f t="shared" si="195"/>
        <v>0</v>
      </c>
      <c r="AU163" s="288">
        <f t="shared" si="195"/>
        <v>0</v>
      </c>
      <c r="AV163" s="288">
        <f t="shared" si="195"/>
        <v>0</v>
      </c>
      <c r="AW163" s="288">
        <f t="shared" si="195"/>
        <v>0</v>
      </c>
      <c r="AX163" s="477">
        <f t="shared" si="195"/>
        <v>0</v>
      </c>
      <c r="AY163" s="288">
        <f t="shared" si="195"/>
        <v>0</v>
      </c>
      <c r="AZ163" s="288">
        <f t="shared" si="195"/>
        <v>0</v>
      </c>
      <c r="BA163" s="288">
        <f t="shared" si="195"/>
        <v>0</v>
      </c>
      <c r="BB163" s="288">
        <f t="shared" si="195"/>
        <v>0</v>
      </c>
      <c r="BC163" s="288">
        <f t="shared" si="195"/>
        <v>0</v>
      </c>
      <c r="BD163" s="288">
        <f t="shared" si="195"/>
        <v>0</v>
      </c>
      <c r="BE163" s="288">
        <f t="shared" si="195"/>
        <v>0</v>
      </c>
      <c r="BF163" s="288">
        <f t="shared" si="195"/>
        <v>0</v>
      </c>
      <c r="BG163" s="288">
        <f t="shared" si="195"/>
        <v>0</v>
      </c>
      <c r="BH163" s="288">
        <f t="shared" si="195"/>
        <v>0</v>
      </c>
      <c r="BI163" s="288">
        <f t="shared" si="195"/>
        <v>0</v>
      </c>
      <c r="BJ163" s="288">
        <f t="shared" si="195"/>
        <v>0</v>
      </c>
      <c r="BK163" s="288">
        <f t="shared" si="195"/>
        <v>9.9996514520400002</v>
      </c>
      <c r="BL163" s="477">
        <f t="shared" si="195"/>
        <v>0</v>
      </c>
      <c r="BM163" s="288">
        <f t="shared" si="195"/>
        <v>0</v>
      </c>
      <c r="BN163" s="288">
        <f t="shared" si="195"/>
        <v>0</v>
      </c>
      <c r="BO163" s="288">
        <f t="shared" si="195"/>
        <v>0</v>
      </c>
      <c r="BP163" s="288">
        <f t="shared" si="195"/>
        <v>0</v>
      </c>
      <c r="BQ163" s="288">
        <f t="shared" ref="BQ163:BW163" si="196">SUM(BQ164:BQ167)</f>
        <v>0</v>
      </c>
      <c r="BR163" s="288">
        <f t="shared" si="196"/>
        <v>0</v>
      </c>
      <c r="BS163" s="288">
        <f t="shared" si="196"/>
        <v>0</v>
      </c>
      <c r="BT163" s="288">
        <f t="shared" si="196"/>
        <v>0</v>
      </c>
      <c r="BU163" s="288">
        <f t="shared" si="196"/>
        <v>0</v>
      </c>
      <c r="BV163" s="288">
        <f t="shared" si="196"/>
        <v>0</v>
      </c>
      <c r="BW163" s="288">
        <f t="shared" si="196"/>
        <v>0</v>
      </c>
      <c r="BX163" s="338"/>
    </row>
    <row r="164" spans="1:76" ht="15.75" customHeight="1" x14ac:dyDescent="0.2">
      <c r="A164" s="335" t="str">
        <f>'Пр 1 (произв)'!A165</f>
        <v>1.5.1.1</v>
      </c>
      <c r="B164" s="118" t="str">
        <f>'Пр 1 (произв)'!B165</f>
        <v>Установка ветрогенераторов в д. Волонга (4 шт)</v>
      </c>
      <c r="C164" s="335" t="str">
        <f>'Пр 1 (произв)'!C165</f>
        <v>K_ЗР.18</v>
      </c>
      <c r="D164" s="339">
        <f>'Пр 1 (произв)'!H165</f>
        <v>3.3874535537399999</v>
      </c>
      <c r="E164" s="338"/>
      <c r="F164" s="338"/>
      <c r="G164" s="347"/>
      <c r="H164" s="470"/>
      <c r="I164" s="338"/>
      <c r="J164" s="338"/>
      <c r="K164" s="338"/>
      <c r="L164" s="338"/>
      <c r="M164" s="338"/>
      <c r="N164" s="347"/>
      <c r="O164" s="338"/>
      <c r="P164" s="338"/>
      <c r="Q164" s="338"/>
      <c r="R164" s="338"/>
      <c r="S164" s="338"/>
      <c r="T164" s="338"/>
      <c r="U164" s="347">
        <f>Мероприятия!P14</f>
        <v>0</v>
      </c>
      <c r="V164" s="470">
        <f>Мероприятия!W14</f>
        <v>0</v>
      </c>
      <c r="W164" s="339"/>
      <c r="X164" s="339"/>
      <c r="Y164" s="339"/>
      <c r="Z164" s="339"/>
      <c r="AA164" s="339"/>
      <c r="AB164" s="339"/>
      <c r="AC164" s="339"/>
      <c r="AD164" s="339"/>
      <c r="AE164" s="339"/>
      <c r="AF164" s="339"/>
      <c r="AG164" s="339"/>
      <c r="AH164" s="339"/>
      <c r="AI164" s="351">
        <f>Мероприятия!Q14</f>
        <v>3.3874535537399999</v>
      </c>
      <c r="AJ164" s="470">
        <f>Мероприятия!X14</f>
        <v>0</v>
      </c>
      <c r="AK164" s="339"/>
      <c r="AL164" s="339"/>
      <c r="AM164" s="339"/>
      <c r="AN164" s="339"/>
      <c r="AO164" s="339"/>
      <c r="AP164" s="339"/>
      <c r="AQ164" s="470"/>
      <c r="AR164" s="339"/>
      <c r="AS164" s="339"/>
      <c r="AT164" s="339"/>
      <c r="AU164" s="339"/>
      <c r="AV164" s="339"/>
      <c r="AW164" s="338">
        <f>Мероприятия!R14</f>
        <v>0</v>
      </c>
      <c r="AX164" s="470">
        <f>Мероприятия!Y14</f>
        <v>0</v>
      </c>
      <c r="AY164" s="339"/>
      <c r="AZ164" s="339"/>
      <c r="BA164" s="339"/>
      <c r="BB164" s="339"/>
      <c r="BC164" s="339"/>
      <c r="BD164" s="339"/>
      <c r="BE164" s="339"/>
      <c r="BF164" s="339"/>
      <c r="BG164" s="339"/>
      <c r="BH164" s="339"/>
      <c r="BI164" s="339"/>
      <c r="BJ164" s="348">
        <f t="shared" ref="BJ164:BJ166" si="197">T164+AH164+AV164</f>
        <v>0</v>
      </c>
      <c r="BK164" s="348">
        <f t="shared" ref="BK164:BK166" si="198">U164+AI164+AW164</f>
        <v>3.3874535537399999</v>
      </c>
      <c r="BL164" s="470">
        <f t="shared" ref="BL164:BL166" si="199">V164+AJ164+AX164</f>
        <v>0</v>
      </c>
      <c r="BM164" s="348">
        <f t="shared" ref="BM164:BM166" si="200">W164+AK164+AY164</f>
        <v>0</v>
      </c>
      <c r="BN164" s="348">
        <f t="shared" ref="BN164:BN166" si="201">X164+AL164+AZ164</f>
        <v>0</v>
      </c>
      <c r="BO164" s="348">
        <f t="shared" ref="BO164:BO166" si="202">Y164+AM164+BA164</f>
        <v>0</v>
      </c>
      <c r="BP164" s="348">
        <f t="shared" ref="BP164:BP166" si="203">Z164+AN164+BB164</f>
        <v>0</v>
      </c>
      <c r="BQ164" s="348">
        <f t="shared" ref="BQ164:BQ166" si="204">AA164+AO164+BC164</f>
        <v>0</v>
      </c>
      <c r="BR164" s="348">
        <f t="shared" ref="BR164:BR166" si="205">AB164+AP164+BD164</f>
        <v>0</v>
      </c>
      <c r="BS164" s="348">
        <f t="shared" ref="BS164:BS166" si="206">AC164+AQ164+BE164</f>
        <v>0</v>
      </c>
      <c r="BT164" s="348">
        <f t="shared" ref="BT164:BT166" si="207">AD164+AR164+BF164</f>
        <v>0</v>
      </c>
      <c r="BU164" s="348">
        <f t="shared" ref="BU164:BU166" si="208">AE164+AS164+BG164</f>
        <v>0</v>
      </c>
      <c r="BV164" s="348">
        <f t="shared" ref="BV164:BV166" si="209">AF164+AT164+BH164</f>
        <v>0</v>
      </c>
      <c r="BW164" s="348">
        <f t="shared" ref="BW164:BW166" si="210">AG164+AU164+BI164</f>
        <v>0</v>
      </c>
      <c r="BX164" s="338"/>
    </row>
    <row r="165" spans="1:76" ht="15.75" customHeight="1" x14ac:dyDescent="0.2">
      <c r="A165" s="335" t="str">
        <f>'Пр 1 (произв)'!A166</f>
        <v>1.5.1.2</v>
      </c>
      <c r="B165" s="118" t="str">
        <f>'Пр 1 (произв)'!B166</f>
        <v>Установка ветрогенераторов в д. Мгла (4 шт)</v>
      </c>
      <c r="C165" s="335" t="str">
        <f>'Пр 1 (произв)'!C166</f>
        <v>K_ЗР.19</v>
      </c>
      <c r="D165" s="339">
        <f>'Пр 1 (произв)'!H166</f>
        <v>3.2247443445599999</v>
      </c>
      <c r="E165" s="338"/>
      <c r="F165" s="338"/>
      <c r="G165" s="347"/>
      <c r="H165" s="470"/>
      <c r="I165" s="338"/>
      <c r="J165" s="338"/>
      <c r="K165" s="338"/>
      <c r="L165" s="338"/>
      <c r="M165" s="338"/>
      <c r="N165" s="347"/>
      <c r="O165" s="338"/>
      <c r="P165" s="338"/>
      <c r="Q165" s="338"/>
      <c r="R165" s="338"/>
      <c r="S165" s="338"/>
      <c r="T165" s="338"/>
      <c r="U165" s="347">
        <f>Мероприятия!P15</f>
        <v>0</v>
      </c>
      <c r="V165" s="470">
        <f>Мероприятия!W15</f>
        <v>0</v>
      </c>
      <c r="W165" s="339"/>
      <c r="X165" s="339"/>
      <c r="Y165" s="339"/>
      <c r="Z165" s="339"/>
      <c r="AA165" s="339"/>
      <c r="AB165" s="339"/>
      <c r="AC165" s="339"/>
      <c r="AD165" s="339"/>
      <c r="AE165" s="339"/>
      <c r="AF165" s="339"/>
      <c r="AG165" s="339"/>
      <c r="AH165" s="339"/>
      <c r="AI165" s="351">
        <f>Мероприятия!Q15</f>
        <v>3.2247443445599999</v>
      </c>
      <c r="AJ165" s="470">
        <f>Мероприятия!X15</f>
        <v>0</v>
      </c>
      <c r="AK165" s="339"/>
      <c r="AL165" s="339"/>
      <c r="AM165" s="339"/>
      <c r="AN165" s="339"/>
      <c r="AO165" s="339"/>
      <c r="AP165" s="339"/>
      <c r="AQ165" s="470"/>
      <c r="AR165" s="339"/>
      <c r="AS165" s="339"/>
      <c r="AT165" s="339"/>
      <c r="AU165" s="339"/>
      <c r="AV165" s="339"/>
      <c r="AW165" s="338">
        <f>Мероприятия!R15</f>
        <v>0</v>
      </c>
      <c r="AX165" s="470">
        <f>Мероприятия!Y15</f>
        <v>0</v>
      </c>
      <c r="AY165" s="339"/>
      <c r="AZ165" s="339"/>
      <c r="BA165" s="339"/>
      <c r="BB165" s="339"/>
      <c r="BC165" s="339"/>
      <c r="BD165" s="339"/>
      <c r="BE165" s="339"/>
      <c r="BF165" s="339"/>
      <c r="BG165" s="339"/>
      <c r="BH165" s="339"/>
      <c r="BI165" s="339"/>
      <c r="BJ165" s="348">
        <f t="shared" si="197"/>
        <v>0</v>
      </c>
      <c r="BK165" s="348">
        <f t="shared" si="198"/>
        <v>3.2247443445599999</v>
      </c>
      <c r="BL165" s="470">
        <f t="shared" si="199"/>
        <v>0</v>
      </c>
      <c r="BM165" s="348">
        <f t="shared" si="200"/>
        <v>0</v>
      </c>
      <c r="BN165" s="348">
        <f t="shared" si="201"/>
        <v>0</v>
      </c>
      <c r="BO165" s="348">
        <f t="shared" si="202"/>
        <v>0</v>
      </c>
      <c r="BP165" s="348">
        <f t="shared" si="203"/>
        <v>0</v>
      </c>
      <c r="BQ165" s="348">
        <f t="shared" si="204"/>
        <v>0</v>
      </c>
      <c r="BR165" s="348">
        <f t="shared" si="205"/>
        <v>0</v>
      </c>
      <c r="BS165" s="348">
        <f t="shared" si="206"/>
        <v>0</v>
      </c>
      <c r="BT165" s="348">
        <f t="shared" si="207"/>
        <v>0</v>
      </c>
      <c r="BU165" s="348">
        <f t="shared" si="208"/>
        <v>0</v>
      </c>
      <c r="BV165" s="348">
        <f t="shared" si="209"/>
        <v>0</v>
      </c>
      <c r="BW165" s="348">
        <f t="shared" si="210"/>
        <v>0</v>
      </c>
      <c r="BX165" s="338"/>
    </row>
    <row r="166" spans="1:76" ht="15.75" customHeight="1" x14ac:dyDescent="0.2">
      <c r="A166" s="335" t="str">
        <f>'Пр 1 (произв)'!A167</f>
        <v>1.5.1.3</v>
      </c>
      <c r="B166" s="118" t="str">
        <f>'Пр 1 (произв)'!B167</f>
        <v>Установка ветрогенераторов в д. Белушье (4 шт)</v>
      </c>
      <c r="C166" s="335" t="str">
        <f>'Пр 1 (произв)'!C167</f>
        <v>K_ЗР.20</v>
      </c>
      <c r="D166" s="339">
        <f>'Пр 1 (произв)'!H167</f>
        <v>3.3874535537399999</v>
      </c>
      <c r="E166" s="338"/>
      <c r="F166" s="338"/>
      <c r="G166" s="347"/>
      <c r="H166" s="470"/>
      <c r="I166" s="338"/>
      <c r="J166" s="338"/>
      <c r="K166" s="338"/>
      <c r="L166" s="338"/>
      <c r="M166" s="338"/>
      <c r="N166" s="347"/>
      <c r="O166" s="338"/>
      <c r="P166" s="338"/>
      <c r="Q166" s="338"/>
      <c r="R166" s="338"/>
      <c r="S166" s="338"/>
      <c r="T166" s="338"/>
      <c r="U166" s="347">
        <f>Мероприятия!P16</f>
        <v>0</v>
      </c>
      <c r="V166" s="470">
        <f>Мероприятия!W16</f>
        <v>0</v>
      </c>
      <c r="W166" s="339"/>
      <c r="X166" s="339"/>
      <c r="Y166" s="339"/>
      <c r="Z166" s="339"/>
      <c r="AA166" s="339"/>
      <c r="AB166" s="339"/>
      <c r="AC166" s="339"/>
      <c r="AD166" s="339"/>
      <c r="AE166" s="339"/>
      <c r="AF166" s="339"/>
      <c r="AG166" s="339"/>
      <c r="AH166" s="339"/>
      <c r="AI166" s="351">
        <f>Мероприятия!Q16</f>
        <v>3.3874535537399999</v>
      </c>
      <c r="AJ166" s="470">
        <f>Мероприятия!X16</f>
        <v>0</v>
      </c>
      <c r="AK166" s="339"/>
      <c r="AL166" s="339"/>
      <c r="AM166" s="339"/>
      <c r="AN166" s="339"/>
      <c r="AO166" s="339"/>
      <c r="AP166" s="339"/>
      <c r="AQ166" s="470"/>
      <c r="AR166" s="339"/>
      <c r="AS166" s="339"/>
      <c r="AT166" s="339"/>
      <c r="AU166" s="339"/>
      <c r="AV166" s="339"/>
      <c r="AW166" s="338">
        <f>Мероприятия!R16</f>
        <v>0</v>
      </c>
      <c r="AX166" s="470">
        <f>Мероприятия!Y16</f>
        <v>0</v>
      </c>
      <c r="AY166" s="339"/>
      <c r="AZ166" s="339"/>
      <c r="BA166" s="339"/>
      <c r="BB166" s="339"/>
      <c r="BC166" s="339"/>
      <c r="BD166" s="339"/>
      <c r="BE166" s="339"/>
      <c r="BF166" s="339"/>
      <c r="BG166" s="339"/>
      <c r="BH166" s="339"/>
      <c r="BI166" s="339"/>
      <c r="BJ166" s="348">
        <f t="shared" si="197"/>
        <v>0</v>
      </c>
      <c r="BK166" s="348">
        <f t="shared" si="198"/>
        <v>3.3874535537399999</v>
      </c>
      <c r="BL166" s="470">
        <f t="shared" si="199"/>
        <v>0</v>
      </c>
      <c r="BM166" s="348">
        <f t="shared" si="200"/>
        <v>0</v>
      </c>
      <c r="BN166" s="348">
        <f t="shared" si="201"/>
        <v>0</v>
      </c>
      <c r="BO166" s="348">
        <f t="shared" si="202"/>
        <v>0</v>
      </c>
      <c r="BP166" s="348">
        <f t="shared" si="203"/>
        <v>0</v>
      </c>
      <c r="BQ166" s="348">
        <f t="shared" si="204"/>
        <v>0</v>
      </c>
      <c r="BR166" s="348">
        <f t="shared" si="205"/>
        <v>0</v>
      </c>
      <c r="BS166" s="348">
        <f t="shared" si="206"/>
        <v>0</v>
      </c>
      <c r="BT166" s="348">
        <f t="shared" si="207"/>
        <v>0</v>
      </c>
      <c r="BU166" s="348">
        <f t="shared" si="208"/>
        <v>0</v>
      </c>
      <c r="BV166" s="348">
        <f t="shared" si="209"/>
        <v>0</v>
      </c>
      <c r="BW166" s="348">
        <f t="shared" si="210"/>
        <v>0</v>
      </c>
      <c r="BX166" s="338"/>
    </row>
    <row r="167" spans="1:76" hidden="1" outlineLevel="1" x14ac:dyDescent="0.2">
      <c r="A167" s="335" t="str">
        <f>'Пр 1 (произв)'!A168</f>
        <v>...</v>
      </c>
      <c r="B167" s="118" t="str">
        <f>'Пр 1 (произв)'!B168</f>
        <v>...</v>
      </c>
      <c r="C167" s="335">
        <f>'Пр 1 (произв)'!C168</f>
        <v>0</v>
      </c>
      <c r="D167" s="339">
        <f>'Пр 1 (произв)'!H168</f>
        <v>0</v>
      </c>
      <c r="E167" s="338"/>
      <c r="F167" s="338"/>
      <c r="G167" s="347"/>
      <c r="H167" s="469"/>
      <c r="I167" s="338"/>
      <c r="J167" s="338"/>
      <c r="K167" s="338"/>
      <c r="L167" s="338"/>
      <c r="M167" s="338"/>
      <c r="N167" s="347"/>
      <c r="O167" s="338"/>
      <c r="P167" s="338"/>
      <c r="Q167" s="338"/>
      <c r="R167" s="338"/>
      <c r="S167" s="338"/>
      <c r="T167" s="338"/>
      <c r="U167" s="347">
        <f t="shared" ref="U167" si="211">D167</f>
        <v>0</v>
      </c>
      <c r="V167" s="469"/>
      <c r="W167" s="338"/>
      <c r="X167" s="338"/>
      <c r="Y167" s="338"/>
      <c r="Z167" s="338"/>
      <c r="AA167" s="338"/>
      <c r="AB167" s="338"/>
      <c r="AC167" s="338"/>
      <c r="AD167" s="338"/>
      <c r="AE167" s="338"/>
      <c r="AF167" s="338"/>
      <c r="AG167" s="338"/>
      <c r="AH167" s="338"/>
      <c r="AI167" s="338"/>
      <c r="AJ167" s="469"/>
      <c r="AK167" s="338"/>
      <c r="AL167" s="338"/>
      <c r="AM167" s="338"/>
      <c r="AN167" s="338"/>
      <c r="AO167" s="338"/>
      <c r="AP167" s="338"/>
      <c r="AQ167" s="469"/>
      <c r="AR167" s="338"/>
      <c r="AS167" s="338"/>
      <c r="AT167" s="338"/>
      <c r="AU167" s="338"/>
      <c r="AV167" s="338"/>
      <c r="AW167" s="338"/>
      <c r="AX167" s="469"/>
      <c r="AY167" s="338"/>
      <c r="AZ167" s="338"/>
      <c r="BA167" s="338"/>
      <c r="BB167" s="338"/>
      <c r="BC167" s="338"/>
      <c r="BD167" s="338"/>
      <c r="BE167" s="338"/>
      <c r="BF167" s="338"/>
      <c r="BG167" s="338"/>
      <c r="BH167" s="338"/>
      <c r="BI167" s="338"/>
      <c r="BJ167" s="338"/>
      <c r="BK167" s="338"/>
      <c r="BL167" s="469"/>
      <c r="BM167" s="338"/>
      <c r="BN167" s="338"/>
      <c r="BO167" s="338"/>
      <c r="BP167" s="338"/>
      <c r="BQ167" s="338"/>
      <c r="BR167" s="338"/>
      <c r="BS167" s="338"/>
      <c r="BT167" s="338"/>
      <c r="BU167" s="338"/>
      <c r="BV167" s="338"/>
      <c r="BW167" s="338"/>
      <c r="BX167" s="338"/>
    </row>
    <row r="168" spans="1:76" collapsed="1" x14ac:dyDescent="0.2">
      <c r="A168" s="335" t="str">
        <f>'Пр 1 (произв)'!A169</f>
        <v>1.5.2</v>
      </c>
      <c r="B168" s="134" t="str">
        <f>'Пр 1 (произв)'!B169</f>
        <v>Новое строительство котельных, всего, в том числе:</v>
      </c>
      <c r="C168" s="345" t="str">
        <f>'Пр 1 (произв)'!C169</f>
        <v>Г</v>
      </c>
      <c r="D168" s="346">
        <f>'Пр 1 (произв)'!H169</f>
        <v>0</v>
      </c>
      <c r="E168" s="346">
        <f>'Пр 1 (произв)'!K169</f>
        <v>0</v>
      </c>
      <c r="F168" s="346">
        <f>'Пр 1 (произв)'!J169</f>
        <v>0</v>
      </c>
      <c r="G168" s="346">
        <f>'Пр 1 (произв)'!K169</f>
        <v>0</v>
      </c>
      <c r="H168" s="475">
        <f>'Пр 1 (произв)'!L169</f>
        <v>0</v>
      </c>
      <c r="I168" s="346">
        <f>'Пр 1 (произв)'!M169</f>
        <v>0</v>
      </c>
      <c r="J168" s="346">
        <f>'Пр 1 (произв)'!N169</f>
        <v>0</v>
      </c>
      <c r="K168" s="346">
        <f>'Пр 1 (произв)'!O169</f>
        <v>0</v>
      </c>
      <c r="L168" s="346">
        <f>'Пр 1 (произв)'!P169</f>
        <v>0</v>
      </c>
      <c r="M168" s="346">
        <f>'Пр 1 (произв)'!Q169</f>
        <v>0</v>
      </c>
      <c r="N168" s="346">
        <f>'Пр 1 (произв)'!R169</f>
        <v>0</v>
      </c>
      <c r="O168" s="346">
        <f>'Пр 1 (произв)'!S169</f>
        <v>0</v>
      </c>
      <c r="P168" s="346">
        <f>'Пр 1 (произв)'!T169</f>
        <v>0</v>
      </c>
      <c r="Q168" s="346">
        <f>'Пр 1 (произв)'!U169</f>
        <v>0</v>
      </c>
      <c r="R168" s="346">
        <f>'Пр 1 (произв)'!V169</f>
        <v>0</v>
      </c>
      <c r="S168" s="346">
        <f>'Пр 1 (произв)'!W169</f>
        <v>0</v>
      </c>
      <c r="T168" s="346">
        <f>'Пр 1 (произв)'!X169</f>
        <v>0</v>
      </c>
      <c r="U168" s="346">
        <f>'Пр 1 (произв)'!Y169</f>
        <v>0</v>
      </c>
      <c r="V168" s="475">
        <f>'Пр 1 (произв)'!Z169</f>
        <v>0</v>
      </c>
      <c r="W168" s="346">
        <f>'Пр 1 (произв)'!AA169</f>
        <v>0</v>
      </c>
      <c r="X168" s="346">
        <f>'Пр 1 (произв)'!AB169</f>
        <v>0</v>
      </c>
      <c r="Y168" s="346">
        <f>'Пр 1 (произв)'!AC169</f>
        <v>0</v>
      </c>
      <c r="Z168" s="346">
        <f>'Пр 1 (произв)'!AD169</f>
        <v>0</v>
      </c>
      <c r="AA168" s="346">
        <f>'Пр 1 (произв)'!AE169</f>
        <v>0</v>
      </c>
      <c r="AB168" s="346">
        <f>'Пр 1 (произв)'!AF169</f>
        <v>0</v>
      </c>
      <c r="AC168" s="346">
        <f>'Пр 1 (произв)'!AG169</f>
        <v>0</v>
      </c>
      <c r="AD168" s="346">
        <f>'Пр 1 (произв)'!AH169</f>
        <v>0</v>
      </c>
      <c r="AE168" s="346">
        <f>'Пр 1 (произв)'!AI169</f>
        <v>0</v>
      </c>
      <c r="AF168" s="346">
        <f>'Пр 1 (произв)'!AJ169</f>
        <v>0</v>
      </c>
      <c r="AG168" s="346">
        <f>'Пр 1 (произв)'!AK169</f>
        <v>0</v>
      </c>
      <c r="AH168" s="346">
        <f>'Пр 1 (произв)'!AL169</f>
        <v>0</v>
      </c>
      <c r="AI168" s="346">
        <f>'Пр 1 (произв)'!AM169</f>
        <v>0</v>
      </c>
      <c r="AJ168" s="475">
        <f>'Пр 1 (произв)'!AN169</f>
        <v>0</v>
      </c>
      <c r="AK168" s="346">
        <f>'Пр 1 (произв)'!AO169</f>
        <v>0</v>
      </c>
      <c r="AL168" s="346">
        <f>'Пр 1 (произв)'!AP169</f>
        <v>0</v>
      </c>
      <c r="AM168" s="346">
        <f>'Пр 1 (произв)'!AQ169</f>
        <v>0</v>
      </c>
      <c r="AN168" s="346">
        <f>'Пр 1 (произв)'!AR169</f>
        <v>0</v>
      </c>
      <c r="AO168" s="346">
        <f>'Пр 1 (произв)'!AS169</f>
        <v>0</v>
      </c>
      <c r="AP168" s="346">
        <f>'Пр 1 (произв)'!AT169</f>
        <v>0</v>
      </c>
      <c r="AQ168" s="475">
        <f>'Пр 1 (произв)'!AU169</f>
        <v>0</v>
      </c>
      <c r="AR168" s="346">
        <f>'Пр 1 (произв)'!AV169</f>
        <v>0</v>
      </c>
      <c r="AS168" s="346">
        <f>'Пр 1 (произв)'!AW169</f>
        <v>0</v>
      </c>
      <c r="AT168" s="346">
        <f>'Пр 1 (произв)'!AX169</f>
        <v>0</v>
      </c>
      <c r="AU168" s="346">
        <f>'Пр 1 (произв)'!AY169</f>
        <v>0</v>
      </c>
      <c r="AV168" s="346">
        <f>'Пр 1 (произв)'!AZ169</f>
        <v>0</v>
      </c>
      <c r="AW168" s="346">
        <f>'Пр 1 (произв)'!BA169</f>
        <v>0</v>
      </c>
      <c r="AX168" s="475">
        <f>'Пр 1 (произв)'!BB169</f>
        <v>0</v>
      </c>
      <c r="AY168" s="346">
        <f>'Пр 1 (произв)'!BC169</f>
        <v>0</v>
      </c>
      <c r="AZ168" s="346">
        <f>'Пр 1 (произв)'!BD169</f>
        <v>0</v>
      </c>
      <c r="BA168" s="346">
        <f>'Пр 1 (произв)'!BE169</f>
        <v>0</v>
      </c>
      <c r="BB168" s="346">
        <f>'Пр 1 (произв)'!BF169</f>
        <v>0</v>
      </c>
      <c r="BC168" s="346">
        <f>'Пр 1 (произв)'!BG169</f>
        <v>0</v>
      </c>
      <c r="BD168" s="346">
        <f>'Пр 1 (произв)'!BH169</f>
        <v>0</v>
      </c>
      <c r="BE168" s="346">
        <f>'Пр 1 (произв)'!BI169</f>
        <v>0</v>
      </c>
      <c r="BF168" s="346">
        <f>'Пр 1 (произв)'!BJ169</f>
        <v>0</v>
      </c>
      <c r="BG168" s="346">
        <f>'Пр 1 (произв)'!BK169</f>
        <v>0</v>
      </c>
      <c r="BH168" s="346">
        <f>'Пр 1 (произв)'!BL169</f>
        <v>0</v>
      </c>
      <c r="BI168" s="346">
        <f>'Пр 1 (произв)'!BM169</f>
        <v>0</v>
      </c>
      <c r="BJ168" s="346">
        <f>'Пр 1 (произв)'!BN169</f>
        <v>0</v>
      </c>
      <c r="BK168" s="346">
        <f>'Пр 1 (произв)'!BO169</f>
        <v>0</v>
      </c>
      <c r="BL168" s="475">
        <f>'Пр 1 (произв)'!BP169</f>
        <v>0</v>
      </c>
      <c r="BM168" s="346">
        <f>'Пр 1 (произв)'!BQ169</f>
        <v>0</v>
      </c>
      <c r="BN168" s="346">
        <f>'Пр 1 (произв)'!BR169</f>
        <v>0</v>
      </c>
      <c r="BO168" s="346">
        <f>'Пр 1 (произв)'!BS169</f>
        <v>0</v>
      </c>
      <c r="BP168" s="346">
        <f>'Пр 1 (произв)'!BT169</f>
        <v>0</v>
      </c>
      <c r="BQ168" s="346">
        <f>'Пр 1 (произв)'!BU169</f>
        <v>0</v>
      </c>
      <c r="BR168" s="346">
        <f>'Пр 1 (произв)'!BV169</f>
        <v>0</v>
      </c>
      <c r="BS168" s="346">
        <f>'Пр 1 (произв)'!BW169</f>
        <v>0</v>
      </c>
      <c r="BT168" s="346">
        <f>'Пр 1 (произв)'!BX169</f>
        <v>0</v>
      </c>
      <c r="BU168" s="346">
        <f>'Пр 1 (произв)'!BY169</f>
        <v>0</v>
      </c>
      <c r="BV168" s="346">
        <f>'Пр 1 (произв)'!BZ169</f>
        <v>0</v>
      </c>
      <c r="BW168" s="346">
        <f>'Пр 1 (произв)'!CA169</f>
        <v>0</v>
      </c>
      <c r="BX168" s="338"/>
    </row>
    <row r="169" spans="1:76" hidden="1" outlineLevel="1" x14ac:dyDescent="0.2">
      <c r="A169" s="335" t="str">
        <f>'Пр 1 (произв)'!A170</f>
        <v>1.5.2</v>
      </c>
      <c r="B169" s="118" t="str">
        <f>'Пр 1 (произв)'!B170</f>
        <v>Наименование инвестиционного проекта</v>
      </c>
      <c r="C169" s="335">
        <f>'Пр 1 (произв)'!C170</f>
        <v>0</v>
      </c>
      <c r="D169" s="339">
        <f>'Пр 1 (произв)'!H170</f>
        <v>0</v>
      </c>
      <c r="E169" s="338"/>
      <c r="F169" s="338"/>
      <c r="G169" s="340"/>
      <c r="H169" s="469"/>
      <c r="I169" s="338"/>
      <c r="J169" s="338"/>
      <c r="K169" s="338"/>
      <c r="L169" s="338"/>
      <c r="M169" s="338"/>
      <c r="N169" s="340"/>
      <c r="O169" s="338"/>
      <c r="P169" s="338"/>
      <c r="Q169" s="338"/>
      <c r="R169" s="338"/>
      <c r="S169" s="338"/>
      <c r="T169" s="338"/>
      <c r="U169" s="340"/>
      <c r="V169" s="469"/>
      <c r="W169" s="338"/>
      <c r="X169" s="338"/>
      <c r="Y169" s="338"/>
      <c r="Z169" s="338"/>
      <c r="AA169" s="338"/>
      <c r="AB169" s="338"/>
      <c r="AC169" s="338"/>
      <c r="AD169" s="338"/>
      <c r="AE169" s="338"/>
      <c r="AF169" s="338"/>
      <c r="AG169" s="338"/>
      <c r="AH169" s="338"/>
      <c r="AI169" s="338"/>
      <c r="AJ169" s="469"/>
      <c r="AK169" s="338"/>
      <c r="AL169" s="338"/>
      <c r="AM169" s="338"/>
      <c r="AN169" s="338"/>
      <c r="AO169" s="338"/>
      <c r="AP169" s="338"/>
      <c r="AQ169" s="469"/>
      <c r="AR169" s="338"/>
      <c r="AS169" s="338"/>
      <c r="AT169" s="338"/>
      <c r="AU169" s="338"/>
      <c r="AV169" s="338"/>
      <c r="AW169" s="338"/>
      <c r="AX169" s="469"/>
      <c r="AY169" s="338"/>
      <c r="AZ169" s="338"/>
      <c r="BA169" s="338"/>
      <c r="BB169" s="338"/>
      <c r="BC169" s="338"/>
      <c r="BD169" s="338"/>
      <c r="BE169" s="338"/>
      <c r="BF169" s="338"/>
      <c r="BG169" s="338"/>
      <c r="BH169" s="338"/>
      <c r="BI169" s="338"/>
      <c r="BJ169" s="338"/>
      <c r="BK169" s="338"/>
      <c r="BL169" s="469"/>
      <c r="BM169" s="338"/>
      <c r="BN169" s="338"/>
      <c r="BO169" s="338"/>
      <c r="BP169" s="338"/>
      <c r="BQ169" s="338"/>
      <c r="BR169" s="338"/>
      <c r="BS169" s="338"/>
      <c r="BT169" s="338"/>
      <c r="BU169" s="338"/>
      <c r="BV169" s="338"/>
      <c r="BW169" s="338"/>
      <c r="BX169" s="338"/>
    </row>
    <row r="170" spans="1:76" hidden="1" outlineLevel="1" x14ac:dyDescent="0.2">
      <c r="A170" s="335" t="str">
        <f>'Пр 1 (произв)'!A171</f>
        <v>1.5.2</v>
      </c>
      <c r="B170" s="118" t="str">
        <f>'Пр 1 (произв)'!B171</f>
        <v>Наименование инвестиционного проекта</v>
      </c>
      <c r="C170" s="335">
        <f>'Пр 1 (произв)'!C171</f>
        <v>0</v>
      </c>
      <c r="D170" s="339">
        <f>'Пр 1 (произв)'!H171</f>
        <v>0</v>
      </c>
      <c r="E170" s="338"/>
      <c r="F170" s="338"/>
      <c r="G170" s="340"/>
      <c r="H170" s="469"/>
      <c r="I170" s="338"/>
      <c r="J170" s="338"/>
      <c r="K170" s="338"/>
      <c r="L170" s="338"/>
      <c r="M170" s="338"/>
      <c r="N170" s="340"/>
      <c r="O170" s="338"/>
      <c r="P170" s="338"/>
      <c r="Q170" s="338"/>
      <c r="R170" s="338"/>
      <c r="S170" s="338"/>
      <c r="T170" s="338"/>
      <c r="U170" s="340"/>
      <c r="V170" s="469"/>
      <c r="W170" s="338"/>
      <c r="X170" s="338"/>
      <c r="Y170" s="338"/>
      <c r="Z170" s="338"/>
      <c r="AA170" s="338"/>
      <c r="AB170" s="338"/>
      <c r="AC170" s="338"/>
      <c r="AD170" s="338"/>
      <c r="AE170" s="338"/>
      <c r="AF170" s="338"/>
      <c r="AG170" s="338"/>
      <c r="AH170" s="338"/>
      <c r="AI170" s="338"/>
      <c r="AJ170" s="469"/>
      <c r="AK170" s="338"/>
      <c r="AL170" s="338"/>
      <c r="AM170" s="338"/>
      <c r="AN170" s="338"/>
      <c r="AO170" s="338"/>
      <c r="AP170" s="338"/>
      <c r="AQ170" s="469"/>
      <c r="AR170" s="338"/>
      <c r="AS170" s="338"/>
      <c r="AT170" s="338"/>
      <c r="AU170" s="338"/>
      <c r="AV170" s="338"/>
      <c r="AW170" s="338"/>
      <c r="AX170" s="469"/>
      <c r="AY170" s="338"/>
      <c r="AZ170" s="338"/>
      <c r="BA170" s="338"/>
      <c r="BB170" s="338"/>
      <c r="BC170" s="338"/>
      <c r="BD170" s="338"/>
      <c r="BE170" s="338"/>
      <c r="BF170" s="338"/>
      <c r="BG170" s="338"/>
      <c r="BH170" s="338"/>
      <c r="BI170" s="338"/>
      <c r="BJ170" s="338"/>
      <c r="BK170" s="338"/>
      <c r="BL170" s="469"/>
      <c r="BM170" s="338"/>
      <c r="BN170" s="338"/>
      <c r="BO170" s="338"/>
      <c r="BP170" s="338"/>
      <c r="BQ170" s="338"/>
      <c r="BR170" s="338"/>
      <c r="BS170" s="338"/>
      <c r="BT170" s="338"/>
      <c r="BU170" s="338"/>
      <c r="BV170" s="338"/>
      <c r="BW170" s="338"/>
      <c r="BX170" s="338"/>
    </row>
    <row r="171" spans="1:76" hidden="1" outlineLevel="1" x14ac:dyDescent="0.2">
      <c r="A171" s="335" t="str">
        <f>'Пр 1 (произв)'!A172</f>
        <v>...</v>
      </c>
      <c r="B171" s="118" t="str">
        <f>'Пр 1 (произв)'!B172</f>
        <v>...</v>
      </c>
      <c r="C171" s="335">
        <f>'Пр 1 (произв)'!C172</f>
        <v>0</v>
      </c>
      <c r="D171" s="339">
        <f>'Пр 1 (произв)'!H172</f>
        <v>0</v>
      </c>
      <c r="E171" s="338"/>
      <c r="F171" s="338"/>
      <c r="G171" s="340"/>
      <c r="H171" s="469"/>
      <c r="I171" s="338"/>
      <c r="J171" s="338"/>
      <c r="K171" s="338"/>
      <c r="L171" s="338"/>
      <c r="M171" s="338"/>
      <c r="N171" s="340"/>
      <c r="O171" s="338"/>
      <c r="P171" s="338"/>
      <c r="Q171" s="338"/>
      <c r="R171" s="338"/>
      <c r="S171" s="338"/>
      <c r="T171" s="338"/>
      <c r="U171" s="340"/>
      <c r="V171" s="469"/>
      <c r="W171" s="338"/>
      <c r="X171" s="338"/>
      <c r="Y171" s="338"/>
      <c r="Z171" s="338"/>
      <c r="AA171" s="338"/>
      <c r="AB171" s="338"/>
      <c r="AC171" s="338"/>
      <c r="AD171" s="338"/>
      <c r="AE171" s="338"/>
      <c r="AF171" s="338"/>
      <c r="AG171" s="338"/>
      <c r="AH171" s="338"/>
      <c r="AI171" s="338"/>
      <c r="AJ171" s="469"/>
      <c r="AK171" s="338"/>
      <c r="AL171" s="338"/>
      <c r="AM171" s="338"/>
      <c r="AN171" s="338"/>
      <c r="AO171" s="338"/>
      <c r="AP171" s="338"/>
      <c r="AQ171" s="469"/>
      <c r="AR171" s="338"/>
      <c r="AS171" s="338"/>
      <c r="AT171" s="338"/>
      <c r="AU171" s="338"/>
      <c r="AV171" s="338"/>
      <c r="AW171" s="338"/>
      <c r="AX171" s="469"/>
      <c r="AY171" s="338"/>
      <c r="AZ171" s="338"/>
      <c r="BA171" s="338"/>
      <c r="BB171" s="338"/>
      <c r="BC171" s="338"/>
      <c r="BD171" s="338"/>
      <c r="BE171" s="338"/>
      <c r="BF171" s="338"/>
      <c r="BG171" s="338"/>
      <c r="BH171" s="338"/>
      <c r="BI171" s="338"/>
      <c r="BJ171" s="338"/>
      <c r="BK171" s="338"/>
      <c r="BL171" s="469"/>
      <c r="BM171" s="338"/>
      <c r="BN171" s="338"/>
      <c r="BO171" s="338"/>
      <c r="BP171" s="338"/>
      <c r="BQ171" s="338"/>
      <c r="BR171" s="338"/>
      <c r="BS171" s="338"/>
      <c r="BT171" s="338"/>
      <c r="BU171" s="338"/>
      <c r="BV171" s="338"/>
      <c r="BW171" s="338"/>
      <c r="BX171" s="338"/>
    </row>
    <row r="172" spans="1:76" collapsed="1" x14ac:dyDescent="0.2">
      <c r="A172" s="335" t="str">
        <f>'Пр 1 (произв)'!A173</f>
        <v>1.5.3</v>
      </c>
      <c r="B172" s="134" t="str">
        <f>'Пр 1 (произв)'!B173</f>
        <v>Новое строительство тепловых сетей, всего, в том числе:</v>
      </c>
      <c r="C172" s="345" t="str">
        <f>'Пр 1 (произв)'!C173</f>
        <v>Г</v>
      </c>
      <c r="D172" s="346">
        <f>'Пр 1 (произв)'!H173</f>
        <v>0</v>
      </c>
      <c r="E172" s="346">
        <f>'Пр 1 (произв)'!K173</f>
        <v>0</v>
      </c>
      <c r="F172" s="346">
        <f>'Пр 1 (произв)'!J173</f>
        <v>0</v>
      </c>
      <c r="G172" s="346">
        <f>'Пр 1 (произв)'!K173</f>
        <v>0</v>
      </c>
      <c r="H172" s="475">
        <f>'Пр 1 (произв)'!L173</f>
        <v>0</v>
      </c>
      <c r="I172" s="346">
        <f>'Пр 1 (произв)'!M173</f>
        <v>0</v>
      </c>
      <c r="J172" s="346">
        <f>'Пр 1 (произв)'!N173</f>
        <v>0</v>
      </c>
      <c r="K172" s="346">
        <f>'Пр 1 (произв)'!O173</f>
        <v>0</v>
      </c>
      <c r="L172" s="346">
        <f>'Пр 1 (произв)'!P173</f>
        <v>0</v>
      </c>
      <c r="M172" s="346">
        <f>'Пр 1 (произв)'!Q173</f>
        <v>0</v>
      </c>
      <c r="N172" s="346">
        <f>'Пр 1 (произв)'!R173</f>
        <v>0</v>
      </c>
      <c r="O172" s="346">
        <f>'Пр 1 (произв)'!S173</f>
        <v>0</v>
      </c>
      <c r="P172" s="346">
        <f>'Пр 1 (произв)'!T173</f>
        <v>0</v>
      </c>
      <c r="Q172" s="346">
        <f>'Пр 1 (произв)'!U173</f>
        <v>0</v>
      </c>
      <c r="R172" s="346">
        <f>'Пр 1 (произв)'!V173</f>
        <v>0</v>
      </c>
      <c r="S172" s="346">
        <f>'Пр 1 (произв)'!W173</f>
        <v>0</v>
      </c>
      <c r="T172" s="346">
        <f>'Пр 1 (произв)'!X173</f>
        <v>0</v>
      </c>
      <c r="U172" s="346">
        <f>'Пр 1 (произв)'!Y173</f>
        <v>0</v>
      </c>
      <c r="V172" s="475">
        <f>'Пр 1 (произв)'!Z173</f>
        <v>0</v>
      </c>
      <c r="W172" s="346">
        <f>'Пр 1 (произв)'!AA173</f>
        <v>0</v>
      </c>
      <c r="X172" s="346">
        <f>'Пр 1 (произв)'!AB173</f>
        <v>0</v>
      </c>
      <c r="Y172" s="346">
        <f>'Пр 1 (произв)'!AC173</f>
        <v>0</v>
      </c>
      <c r="Z172" s="346">
        <f>'Пр 1 (произв)'!AD173</f>
        <v>0</v>
      </c>
      <c r="AA172" s="346">
        <f>'Пр 1 (произв)'!AE173</f>
        <v>0</v>
      </c>
      <c r="AB172" s="346">
        <f>'Пр 1 (произв)'!AF173</f>
        <v>0</v>
      </c>
      <c r="AC172" s="346">
        <f>'Пр 1 (произв)'!AG173</f>
        <v>0</v>
      </c>
      <c r="AD172" s="346">
        <f>'Пр 1 (произв)'!AH173</f>
        <v>0</v>
      </c>
      <c r="AE172" s="346">
        <f>'Пр 1 (произв)'!AI173</f>
        <v>0</v>
      </c>
      <c r="AF172" s="346">
        <f>'Пр 1 (произв)'!AJ173</f>
        <v>0</v>
      </c>
      <c r="AG172" s="346">
        <f>'Пр 1 (произв)'!AK173</f>
        <v>0</v>
      </c>
      <c r="AH172" s="346">
        <f>'Пр 1 (произв)'!AL173</f>
        <v>0</v>
      </c>
      <c r="AI172" s="346">
        <f>'Пр 1 (произв)'!AM173</f>
        <v>0</v>
      </c>
      <c r="AJ172" s="475">
        <f>'Пр 1 (произв)'!AN173</f>
        <v>0</v>
      </c>
      <c r="AK172" s="346">
        <f>'Пр 1 (произв)'!AO173</f>
        <v>0</v>
      </c>
      <c r="AL172" s="346">
        <f>'Пр 1 (произв)'!AP173</f>
        <v>0</v>
      </c>
      <c r="AM172" s="346">
        <f>'Пр 1 (произв)'!AQ173</f>
        <v>0</v>
      </c>
      <c r="AN172" s="346">
        <f>'Пр 1 (произв)'!AR173</f>
        <v>0</v>
      </c>
      <c r="AO172" s="346">
        <f>'Пр 1 (произв)'!AS173</f>
        <v>0</v>
      </c>
      <c r="AP172" s="346">
        <f>'Пр 1 (произв)'!AT173</f>
        <v>0</v>
      </c>
      <c r="AQ172" s="475">
        <f>'Пр 1 (произв)'!AU173</f>
        <v>0</v>
      </c>
      <c r="AR172" s="346">
        <f>'Пр 1 (произв)'!AV173</f>
        <v>0</v>
      </c>
      <c r="AS172" s="346">
        <f>'Пр 1 (произв)'!AW173</f>
        <v>0</v>
      </c>
      <c r="AT172" s="346">
        <f>'Пр 1 (произв)'!AX173</f>
        <v>0</v>
      </c>
      <c r="AU172" s="346">
        <f>'Пр 1 (произв)'!AY173</f>
        <v>0</v>
      </c>
      <c r="AV172" s="346">
        <f>'Пр 1 (произв)'!AZ173</f>
        <v>0</v>
      </c>
      <c r="AW172" s="346">
        <f>'Пр 1 (произв)'!BA173</f>
        <v>0</v>
      </c>
      <c r="AX172" s="475">
        <f>'Пр 1 (произв)'!BB173</f>
        <v>0</v>
      </c>
      <c r="AY172" s="346">
        <f>'Пр 1 (произв)'!BC173</f>
        <v>0</v>
      </c>
      <c r="AZ172" s="346">
        <f>'Пр 1 (произв)'!BD173</f>
        <v>0</v>
      </c>
      <c r="BA172" s="346">
        <f>'Пр 1 (произв)'!BE173</f>
        <v>0</v>
      </c>
      <c r="BB172" s="346">
        <f>'Пр 1 (произв)'!BF173</f>
        <v>0</v>
      </c>
      <c r="BC172" s="346">
        <f>'Пр 1 (произв)'!BG173</f>
        <v>0</v>
      </c>
      <c r="BD172" s="346">
        <f>'Пр 1 (произв)'!BH173</f>
        <v>0</v>
      </c>
      <c r="BE172" s="346">
        <f>'Пр 1 (произв)'!BI173</f>
        <v>0</v>
      </c>
      <c r="BF172" s="346">
        <f>'Пр 1 (произв)'!BJ173</f>
        <v>0</v>
      </c>
      <c r="BG172" s="346">
        <f>'Пр 1 (произв)'!BK173</f>
        <v>0</v>
      </c>
      <c r="BH172" s="346">
        <f>'Пр 1 (произв)'!BL173</f>
        <v>0</v>
      </c>
      <c r="BI172" s="346">
        <f>'Пр 1 (произв)'!BM173</f>
        <v>0</v>
      </c>
      <c r="BJ172" s="346">
        <f>'Пр 1 (произв)'!BN173</f>
        <v>0</v>
      </c>
      <c r="BK172" s="346">
        <f>'Пр 1 (произв)'!BO173</f>
        <v>0</v>
      </c>
      <c r="BL172" s="475">
        <f>'Пр 1 (произв)'!BP173</f>
        <v>0</v>
      </c>
      <c r="BM172" s="346">
        <f>'Пр 1 (произв)'!BQ173</f>
        <v>0</v>
      </c>
      <c r="BN172" s="346">
        <f>'Пр 1 (произв)'!BR173</f>
        <v>0</v>
      </c>
      <c r="BO172" s="346">
        <f>'Пр 1 (произв)'!BS173</f>
        <v>0</v>
      </c>
      <c r="BP172" s="346">
        <f>'Пр 1 (произв)'!BT173</f>
        <v>0</v>
      </c>
      <c r="BQ172" s="346">
        <f>'Пр 1 (произв)'!BU173</f>
        <v>0</v>
      </c>
      <c r="BR172" s="346">
        <f>'Пр 1 (произв)'!BV173</f>
        <v>0</v>
      </c>
      <c r="BS172" s="346">
        <f>'Пр 1 (произв)'!BW173</f>
        <v>0</v>
      </c>
      <c r="BT172" s="346">
        <f>'Пр 1 (произв)'!BX173</f>
        <v>0</v>
      </c>
      <c r="BU172" s="346">
        <f>'Пр 1 (произв)'!BY173</f>
        <v>0</v>
      </c>
      <c r="BV172" s="346">
        <f>'Пр 1 (произв)'!BZ173</f>
        <v>0</v>
      </c>
      <c r="BW172" s="346">
        <f>'Пр 1 (произв)'!CA173</f>
        <v>0</v>
      </c>
      <c r="BX172" s="338"/>
    </row>
    <row r="173" spans="1:76" hidden="1" outlineLevel="1" x14ac:dyDescent="0.2">
      <c r="A173" s="335" t="str">
        <f>'Пр 1 (произв)'!A174</f>
        <v>1.5.3</v>
      </c>
      <c r="B173" s="118" t="str">
        <f>'Пр 1 (произв)'!B174</f>
        <v>Наименование инвестиционного проекта</v>
      </c>
      <c r="C173" s="335">
        <f>'Пр 1 (произв)'!C174</f>
        <v>0</v>
      </c>
      <c r="D173" s="339">
        <f>'Пр 1 (произв)'!H174</f>
        <v>0</v>
      </c>
      <c r="E173" s="338"/>
      <c r="F173" s="338"/>
      <c r="G173" s="340"/>
      <c r="H173" s="469"/>
      <c r="I173" s="338"/>
      <c r="J173" s="338"/>
      <c r="K173" s="338"/>
      <c r="L173" s="338"/>
      <c r="M173" s="338"/>
      <c r="N173" s="340"/>
      <c r="O173" s="338"/>
      <c r="P173" s="338"/>
      <c r="Q173" s="338"/>
      <c r="R173" s="338"/>
      <c r="S173" s="338"/>
      <c r="T173" s="338"/>
      <c r="U173" s="340"/>
      <c r="V173" s="469"/>
      <c r="W173" s="338"/>
      <c r="X173" s="338"/>
      <c r="Y173" s="338"/>
      <c r="Z173" s="338"/>
      <c r="AA173" s="338"/>
      <c r="AB173" s="338"/>
      <c r="AC173" s="338"/>
      <c r="AD173" s="338"/>
      <c r="AE173" s="338"/>
      <c r="AF173" s="338"/>
      <c r="AG173" s="338"/>
      <c r="AH173" s="338"/>
      <c r="AI173" s="338"/>
      <c r="AJ173" s="469"/>
      <c r="AK173" s="338"/>
      <c r="AL173" s="338"/>
      <c r="AM173" s="338"/>
      <c r="AN173" s="338"/>
      <c r="AO173" s="338"/>
      <c r="AP173" s="338"/>
      <c r="AQ173" s="469"/>
      <c r="AR173" s="338"/>
      <c r="AS173" s="338"/>
      <c r="AT173" s="338"/>
      <c r="AU173" s="338"/>
      <c r="AV173" s="338"/>
      <c r="AW173" s="338"/>
      <c r="AX173" s="469"/>
      <c r="AY173" s="338"/>
      <c r="AZ173" s="338"/>
      <c r="BA173" s="338"/>
      <c r="BB173" s="338"/>
      <c r="BC173" s="338"/>
      <c r="BD173" s="338"/>
      <c r="BE173" s="338"/>
      <c r="BF173" s="338"/>
      <c r="BG173" s="338"/>
      <c r="BH173" s="338"/>
      <c r="BI173" s="338"/>
      <c r="BJ173" s="338"/>
      <c r="BK173" s="338"/>
      <c r="BL173" s="469"/>
      <c r="BM173" s="338"/>
      <c r="BN173" s="338"/>
      <c r="BO173" s="338"/>
      <c r="BP173" s="338"/>
      <c r="BQ173" s="338"/>
      <c r="BR173" s="338"/>
      <c r="BS173" s="338"/>
      <c r="BT173" s="338"/>
      <c r="BU173" s="338"/>
      <c r="BV173" s="338"/>
      <c r="BW173" s="338"/>
      <c r="BX173" s="338"/>
    </row>
    <row r="174" spans="1:76" hidden="1" outlineLevel="1" x14ac:dyDescent="0.2">
      <c r="A174" s="335" t="str">
        <f>'Пр 1 (произв)'!A175</f>
        <v>1.5.3</v>
      </c>
      <c r="B174" s="118" t="str">
        <f>'Пр 1 (произв)'!B175</f>
        <v>Наименование инвестиционного проекта</v>
      </c>
      <c r="C174" s="335">
        <f>'Пр 1 (произв)'!C175</f>
        <v>0</v>
      </c>
      <c r="D174" s="339">
        <f>'Пр 1 (произв)'!H175</f>
        <v>0</v>
      </c>
      <c r="E174" s="338"/>
      <c r="F174" s="338"/>
      <c r="G174" s="340"/>
      <c r="H174" s="469"/>
      <c r="I174" s="338"/>
      <c r="J174" s="338"/>
      <c r="K174" s="338"/>
      <c r="L174" s="338"/>
      <c r="M174" s="338"/>
      <c r="N174" s="340"/>
      <c r="O174" s="338"/>
      <c r="P174" s="338"/>
      <c r="Q174" s="338"/>
      <c r="R174" s="338"/>
      <c r="S174" s="338"/>
      <c r="T174" s="338"/>
      <c r="U174" s="340"/>
      <c r="V174" s="469"/>
      <c r="W174" s="338"/>
      <c r="X174" s="338"/>
      <c r="Y174" s="338"/>
      <c r="Z174" s="338"/>
      <c r="AA174" s="338"/>
      <c r="AB174" s="338"/>
      <c r="AC174" s="338"/>
      <c r="AD174" s="338"/>
      <c r="AE174" s="338"/>
      <c r="AF174" s="338"/>
      <c r="AG174" s="338"/>
      <c r="AH174" s="338"/>
      <c r="AI174" s="338"/>
      <c r="AJ174" s="469"/>
      <c r="AK174" s="338"/>
      <c r="AL174" s="338"/>
      <c r="AM174" s="338"/>
      <c r="AN174" s="338"/>
      <c r="AO174" s="338"/>
      <c r="AP174" s="338"/>
      <c r="AQ174" s="469"/>
      <c r="AR174" s="338"/>
      <c r="AS174" s="338"/>
      <c r="AT174" s="338"/>
      <c r="AU174" s="338"/>
      <c r="AV174" s="338"/>
      <c r="AW174" s="338"/>
      <c r="AX174" s="469"/>
      <c r="AY174" s="338"/>
      <c r="AZ174" s="338"/>
      <c r="BA174" s="338"/>
      <c r="BB174" s="338"/>
      <c r="BC174" s="338"/>
      <c r="BD174" s="338"/>
      <c r="BE174" s="338"/>
      <c r="BF174" s="338"/>
      <c r="BG174" s="338"/>
      <c r="BH174" s="338"/>
      <c r="BI174" s="338"/>
      <c r="BJ174" s="338"/>
      <c r="BK174" s="338"/>
      <c r="BL174" s="469"/>
      <c r="BM174" s="338"/>
      <c r="BN174" s="338"/>
      <c r="BO174" s="338"/>
      <c r="BP174" s="338"/>
      <c r="BQ174" s="338"/>
      <c r="BR174" s="338"/>
      <c r="BS174" s="338"/>
      <c r="BT174" s="338"/>
      <c r="BU174" s="338"/>
      <c r="BV174" s="338"/>
      <c r="BW174" s="338"/>
      <c r="BX174" s="338"/>
    </row>
    <row r="175" spans="1:76" hidden="1" outlineLevel="1" x14ac:dyDescent="0.2">
      <c r="A175" s="335" t="str">
        <f>'Пр 1 (произв)'!A176</f>
        <v>...</v>
      </c>
      <c r="B175" s="118" t="str">
        <f>'Пр 1 (произв)'!B176</f>
        <v>...</v>
      </c>
      <c r="C175" s="335">
        <f>'Пр 1 (произв)'!C176</f>
        <v>0</v>
      </c>
      <c r="D175" s="339">
        <f>'Пр 1 (произв)'!H176</f>
        <v>0</v>
      </c>
      <c r="E175" s="338"/>
      <c r="F175" s="338"/>
      <c r="G175" s="340"/>
      <c r="H175" s="469"/>
      <c r="I175" s="338"/>
      <c r="J175" s="338"/>
      <c r="K175" s="338"/>
      <c r="L175" s="338"/>
      <c r="M175" s="338"/>
      <c r="N175" s="340"/>
      <c r="O175" s="338"/>
      <c r="P175" s="338"/>
      <c r="Q175" s="338"/>
      <c r="R175" s="338"/>
      <c r="S175" s="338"/>
      <c r="T175" s="338"/>
      <c r="U175" s="340"/>
      <c r="V175" s="469"/>
      <c r="W175" s="338"/>
      <c r="X175" s="338"/>
      <c r="Y175" s="338"/>
      <c r="Z175" s="338"/>
      <c r="AA175" s="338"/>
      <c r="AB175" s="338"/>
      <c r="AC175" s="338"/>
      <c r="AD175" s="338"/>
      <c r="AE175" s="338"/>
      <c r="AF175" s="338"/>
      <c r="AG175" s="338"/>
      <c r="AH175" s="338"/>
      <c r="AI175" s="338"/>
      <c r="AJ175" s="469"/>
      <c r="AK175" s="338"/>
      <c r="AL175" s="338"/>
      <c r="AM175" s="338"/>
      <c r="AN175" s="338"/>
      <c r="AO175" s="338"/>
      <c r="AP175" s="338"/>
      <c r="AQ175" s="469"/>
      <c r="AR175" s="338"/>
      <c r="AS175" s="338"/>
      <c r="AT175" s="338"/>
      <c r="AU175" s="338"/>
      <c r="AV175" s="338"/>
      <c r="AW175" s="338"/>
      <c r="AX175" s="469"/>
      <c r="AY175" s="338"/>
      <c r="AZ175" s="338"/>
      <c r="BA175" s="338"/>
      <c r="BB175" s="338"/>
      <c r="BC175" s="338"/>
      <c r="BD175" s="338"/>
      <c r="BE175" s="338"/>
      <c r="BF175" s="338"/>
      <c r="BG175" s="338"/>
      <c r="BH175" s="338"/>
      <c r="BI175" s="338"/>
      <c r="BJ175" s="338"/>
      <c r="BK175" s="338"/>
      <c r="BL175" s="469"/>
      <c r="BM175" s="338"/>
      <c r="BN175" s="338"/>
      <c r="BO175" s="338"/>
      <c r="BP175" s="338"/>
      <c r="BQ175" s="338"/>
      <c r="BR175" s="338"/>
      <c r="BS175" s="338"/>
      <c r="BT175" s="338"/>
      <c r="BU175" s="338"/>
      <c r="BV175" s="338"/>
      <c r="BW175" s="338"/>
      <c r="BX175" s="338"/>
    </row>
    <row r="176" spans="1:76" ht="18" customHeight="1" collapsed="1" x14ac:dyDescent="0.2">
      <c r="A176" s="335" t="str">
        <f>'Пр 1 (произв)'!A177</f>
        <v>1.5.4</v>
      </c>
      <c r="B176" s="134" t="str">
        <f>'Пр 1 (произв)'!B177</f>
        <v>Прочее новое строительство, всего, в том числе:</v>
      </c>
      <c r="C176" s="345" t="str">
        <f>'Пр 1 (произв)'!C177</f>
        <v>Г</v>
      </c>
      <c r="D176" s="346">
        <f>SUM(D177:D179)</f>
        <v>80.618719999999996</v>
      </c>
      <c r="E176" s="346">
        <f t="shared" ref="E176:BP176" si="212">SUM(E177:E179)</f>
        <v>0</v>
      </c>
      <c r="F176" s="346">
        <f t="shared" si="212"/>
        <v>0</v>
      </c>
      <c r="G176" s="346">
        <f t="shared" si="212"/>
        <v>0</v>
      </c>
      <c r="H176" s="475">
        <f t="shared" si="212"/>
        <v>0</v>
      </c>
      <c r="I176" s="346">
        <f t="shared" si="212"/>
        <v>0</v>
      </c>
      <c r="J176" s="346">
        <f t="shared" si="212"/>
        <v>0</v>
      </c>
      <c r="K176" s="346">
        <f t="shared" si="212"/>
        <v>0</v>
      </c>
      <c r="L176" s="346">
        <f t="shared" si="212"/>
        <v>0</v>
      </c>
      <c r="M176" s="346">
        <f t="shared" si="212"/>
        <v>0</v>
      </c>
      <c r="N176" s="346">
        <f t="shared" si="212"/>
        <v>0</v>
      </c>
      <c r="O176" s="346">
        <f t="shared" si="212"/>
        <v>0</v>
      </c>
      <c r="P176" s="346">
        <f t="shared" si="212"/>
        <v>0</v>
      </c>
      <c r="Q176" s="346">
        <f t="shared" si="212"/>
        <v>0</v>
      </c>
      <c r="R176" s="346">
        <f t="shared" si="212"/>
        <v>0</v>
      </c>
      <c r="S176" s="346">
        <f t="shared" si="212"/>
        <v>0</v>
      </c>
      <c r="T176" s="346">
        <f t="shared" si="212"/>
        <v>0</v>
      </c>
      <c r="U176" s="346">
        <f t="shared" si="212"/>
        <v>1</v>
      </c>
      <c r="V176" s="475">
        <f t="shared" si="212"/>
        <v>0</v>
      </c>
      <c r="W176" s="346">
        <f t="shared" si="212"/>
        <v>0</v>
      </c>
      <c r="X176" s="346">
        <f t="shared" si="212"/>
        <v>0</v>
      </c>
      <c r="Y176" s="346">
        <f t="shared" si="212"/>
        <v>0</v>
      </c>
      <c r="Z176" s="346">
        <f t="shared" si="212"/>
        <v>0</v>
      </c>
      <c r="AA176" s="346">
        <f t="shared" si="212"/>
        <v>0</v>
      </c>
      <c r="AB176" s="346">
        <f t="shared" si="212"/>
        <v>0</v>
      </c>
      <c r="AC176" s="346">
        <f t="shared" si="212"/>
        <v>0</v>
      </c>
      <c r="AD176" s="346">
        <f t="shared" si="212"/>
        <v>0</v>
      </c>
      <c r="AE176" s="346">
        <f t="shared" si="212"/>
        <v>0</v>
      </c>
      <c r="AF176" s="346">
        <f t="shared" si="212"/>
        <v>0</v>
      </c>
      <c r="AG176" s="346">
        <f t="shared" si="212"/>
        <v>0</v>
      </c>
      <c r="AH176" s="346">
        <f t="shared" si="212"/>
        <v>0</v>
      </c>
      <c r="AI176" s="346">
        <f t="shared" si="212"/>
        <v>19.309359999999998</v>
      </c>
      <c r="AJ176" s="475">
        <f t="shared" si="212"/>
        <v>0</v>
      </c>
      <c r="AK176" s="346">
        <f t="shared" si="212"/>
        <v>0</v>
      </c>
      <c r="AL176" s="346">
        <f t="shared" si="212"/>
        <v>0</v>
      </c>
      <c r="AM176" s="346">
        <f t="shared" si="212"/>
        <v>0</v>
      </c>
      <c r="AN176" s="346">
        <f t="shared" si="212"/>
        <v>0</v>
      </c>
      <c r="AO176" s="346">
        <f t="shared" si="212"/>
        <v>0</v>
      </c>
      <c r="AP176" s="346">
        <f t="shared" si="212"/>
        <v>0</v>
      </c>
      <c r="AQ176" s="475">
        <f t="shared" si="212"/>
        <v>0</v>
      </c>
      <c r="AR176" s="346">
        <f t="shared" si="212"/>
        <v>0</v>
      </c>
      <c r="AS176" s="346">
        <f t="shared" si="212"/>
        <v>0</v>
      </c>
      <c r="AT176" s="346">
        <f t="shared" si="212"/>
        <v>0</v>
      </c>
      <c r="AU176" s="346">
        <f t="shared" si="212"/>
        <v>0</v>
      </c>
      <c r="AV176" s="346">
        <f t="shared" si="212"/>
        <v>0</v>
      </c>
      <c r="AW176" s="346">
        <f t="shared" si="212"/>
        <v>60.309359999999998</v>
      </c>
      <c r="AX176" s="475">
        <f t="shared" si="212"/>
        <v>0</v>
      </c>
      <c r="AY176" s="346">
        <f t="shared" si="212"/>
        <v>0</v>
      </c>
      <c r="AZ176" s="346">
        <f t="shared" si="212"/>
        <v>0</v>
      </c>
      <c r="BA176" s="346">
        <f t="shared" si="212"/>
        <v>0</v>
      </c>
      <c r="BB176" s="346">
        <f t="shared" si="212"/>
        <v>0</v>
      </c>
      <c r="BC176" s="346">
        <f t="shared" si="212"/>
        <v>0</v>
      </c>
      <c r="BD176" s="346">
        <f t="shared" si="212"/>
        <v>0</v>
      </c>
      <c r="BE176" s="346">
        <f t="shared" si="212"/>
        <v>0</v>
      </c>
      <c r="BF176" s="346">
        <f t="shared" si="212"/>
        <v>0</v>
      </c>
      <c r="BG176" s="346">
        <f t="shared" si="212"/>
        <v>0</v>
      </c>
      <c r="BH176" s="346">
        <f t="shared" si="212"/>
        <v>0</v>
      </c>
      <c r="BI176" s="346">
        <f t="shared" si="212"/>
        <v>0</v>
      </c>
      <c r="BJ176" s="346">
        <f t="shared" si="212"/>
        <v>0</v>
      </c>
      <c r="BK176" s="346">
        <f t="shared" si="212"/>
        <v>80.618719999999996</v>
      </c>
      <c r="BL176" s="475">
        <f t="shared" si="212"/>
        <v>0</v>
      </c>
      <c r="BM176" s="346">
        <f t="shared" si="212"/>
        <v>0</v>
      </c>
      <c r="BN176" s="346">
        <f t="shared" si="212"/>
        <v>0</v>
      </c>
      <c r="BO176" s="346">
        <f t="shared" si="212"/>
        <v>0</v>
      </c>
      <c r="BP176" s="346">
        <f t="shared" si="212"/>
        <v>0</v>
      </c>
      <c r="BQ176" s="346">
        <f t="shared" ref="BQ176:BW176" si="213">SUM(BQ177:BQ179)</f>
        <v>0</v>
      </c>
      <c r="BR176" s="346">
        <f t="shared" si="213"/>
        <v>0</v>
      </c>
      <c r="BS176" s="346">
        <f t="shared" si="213"/>
        <v>0</v>
      </c>
      <c r="BT176" s="346">
        <f t="shared" si="213"/>
        <v>0</v>
      </c>
      <c r="BU176" s="346">
        <f t="shared" si="213"/>
        <v>0</v>
      </c>
      <c r="BV176" s="346">
        <f t="shared" si="213"/>
        <v>0</v>
      </c>
      <c r="BW176" s="346">
        <f t="shared" si="213"/>
        <v>0</v>
      </c>
      <c r="BX176" s="338"/>
    </row>
    <row r="177" spans="1:76" ht="15.75" customHeight="1" x14ac:dyDescent="0.2">
      <c r="A177" s="335" t="str">
        <f>'Пр 1 (произв)'!A178</f>
        <v>1.5.4.1</v>
      </c>
      <c r="B177" s="118" t="str">
        <f>'Пр 1 (произв)'!B178</f>
        <v>Создание интеллектуальной системы учета электрической энергии</v>
      </c>
      <c r="C177" s="335" t="str">
        <f>'Пр 1 (произв)'!C178</f>
        <v>K_ЗР.21</v>
      </c>
      <c r="D177" s="339">
        <f>'Пр 1 (произв)'!H178</f>
        <v>80.618719999999996</v>
      </c>
      <c r="E177" s="338"/>
      <c r="F177" s="338"/>
      <c r="G177" s="347"/>
      <c r="H177" s="470"/>
      <c r="I177" s="338"/>
      <c r="J177" s="338"/>
      <c r="K177" s="338"/>
      <c r="L177" s="338"/>
      <c r="M177" s="338"/>
      <c r="N177" s="347"/>
      <c r="O177" s="338"/>
      <c r="P177" s="338"/>
      <c r="Q177" s="338"/>
      <c r="R177" s="338"/>
      <c r="S177" s="338"/>
      <c r="T177" s="338"/>
      <c r="U177" s="347">
        <f>Мероприятия!P17</f>
        <v>1</v>
      </c>
      <c r="V177" s="470">
        <f>Мероприятия!W17</f>
        <v>0</v>
      </c>
      <c r="W177" s="339"/>
      <c r="X177" s="339"/>
      <c r="Y177" s="339"/>
      <c r="Z177" s="339"/>
      <c r="AA177" s="339"/>
      <c r="AB177" s="339"/>
      <c r="AC177" s="339"/>
      <c r="AD177" s="339"/>
      <c r="AE177" s="339"/>
      <c r="AF177" s="339"/>
      <c r="AG177" s="339"/>
      <c r="AH177" s="339"/>
      <c r="AI177" s="351">
        <f>Мероприятия!Q17</f>
        <v>19.309359999999998</v>
      </c>
      <c r="AJ177" s="470">
        <f>Мероприятия!X17</f>
        <v>0</v>
      </c>
      <c r="AK177" s="339"/>
      <c r="AL177" s="339"/>
      <c r="AM177" s="339"/>
      <c r="AN177" s="339"/>
      <c r="AO177" s="339"/>
      <c r="AP177" s="339"/>
      <c r="AQ177" s="470"/>
      <c r="AR177" s="339"/>
      <c r="AS177" s="339"/>
      <c r="AT177" s="339"/>
      <c r="AU177" s="339"/>
      <c r="AV177" s="339"/>
      <c r="AW177" s="351">
        <f>Мероприятия!R17</f>
        <v>60.309359999999998</v>
      </c>
      <c r="AX177" s="470">
        <f>Мероприятия!Y17</f>
        <v>0</v>
      </c>
      <c r="AY177" s="339"/>
      <c r="AZ177" s="339"/>
      <c r="BA177" s="339"/>
      <c r="BB177" s="339"/>
      <c r="BC177" s="339"/>
      <c r="BD177" s="339"/>
      <c r="BE177" s="339"/>
      <c r="BF177" s="339"/>
      <c r="BG177" s="339"/>
      <c r="BH177" s="339"/>
      <c r="BI177" s="339"/>
      <c r="BJ177" s="348">
        <f t="shared" ref="BJ177" si="214">T177+AH177+AV177</f>
        <v>0</v>
      </c>
      <c r="BK177" s="348">
        <f t="shared" ref="BK177" si="215">U177+AI177+AW177</f>
        <v>80.618719999999996</v>
      </c>
      <c r="BL177" s="470">
        <f t="shared" ref="BL177" si="216">V177+AJ177+AX177</f>
        <v>0</v>
      </c>
      <c r="BM177" s="348">
        <f t="shared" ref="BM177" si="217">W177+AK177+AY177</f>
        <v>0</v>
      </c>
      <c r="BN177" s="348">
        <f t="shared" ref="BN177" si="218">X177+AL177+AZ177</f>
        <v>0</v>
      </c>
      <c r="BO177" s="348">
        <f t="shared" ref="BO177" si="219">Y177+AM177+BA177</f>
        <v>0</v>
      </c>
      <c r="BP177" s="348">
        <f t="shared" ref="BP177" si="220">Z177+AN177+BB177</f>
        <v>0</v>
      </c>
      <c r="BQ177" s="348">
        <f t="shared" ref="BQ177" si="221">AA177+AO177+BC177</f>
        <v>0</v>
      </c>
      <c r="BR177" s="348">
        <f t="shared" ref="BR177" si="222">AB177+AP177+BD177</f>
        <v>0</v>
      </c>
      <c r="BS177" s="348">
        <f t="shared" ref="BS177" si="223">AC177+AQ177+BE177</f>
        <v>0</v>
      </c>
      <c r="BT177" s="348">
        <f t="shared" ref="BT177" si="224">AD177+AR177+BF177</f>
        <v>0</v>
      </c>
      <c r="BU177" s="348">
        <f t="shared" ref="BU177" si="225">AE177+AS177+BG177</f>
        <v>0</v>
      </c>
      <c r="BV177" s="348">
        <f t="shared" ref="BV177" si="226">AF177+AT177+BH177</f>
        <v>0</v>
      </c>
      <c r="BW177" s="348">
        <f t="shared" ref="BW177" si="227">AG177+AU177+BI177</f>
        <v>0</v>
      </c>
      <c r="BX177" s="338"/>
    </row>
    <row r="178" spans="1:76" hidden="1" outlineLevel="1" x14ac:dyDescent="0.2">
      <c r="A178" s="335" t="str">
        <f>'Пр 1 (произв)'!A179</f>
        <v>1.5.4</v>
      </c>
      <c r="B178" s="118" t="str">
        <f>'Пр 1 (произв)'!B179</f>
        <v>Наименование инвестиционного проекта</v>
      </c>
      <c r="C178" s="335">
        <f>'Пр 1 (произв)'!C179</f>
        <v>0</v>
      </c>
      <c r="D178" s="339">
        <f>'Пр 1 (произв)'!H179</f>
        <v>0</v>
      </c>
      <c r="E178" s="338"/>
      <c r="F178" s="338"/>
      <c r="G178" s="340"/>
      <c r="H178" s="469"/>
      <c r="I178" s="338"/>
      <c r="J178" s="338"/>
      <c r="K178" s="338"/>
      <c r="L178" s="338"/>
      <c r="M178" s="338"/>
      <c r="N178" s="340"/>
      <c r="O178" s="338"/>
      <c r="P178" s="338"/>
      <c r="Q178" s="338"/>
      <c r="R178" s="338"/>
      <c r="S178" s="338"/>
      <c r="T178" s="338"/>
      <c r="U178" s="340"/>
      <c r="V178" s="469"/>
      <c r="W178" s="338"/>
      <c r="X178" s="338"/>
      <c r="Y178" s="338"/>
      <c r="Z178" s="338"/>
      <c r="AA178" s="338"/>
      <c r="AB178" s="338"/>
      <c r="AC178" s="338"/>
      <c r="AD178" s="338"/>
      <c r="AE178" s="338"/>
      <c r="AF178" s="338"/>
      <c r="AG178" s="338"/>
      <c r="AH178" s="338"/>
      <c r="AI178" s="338"/>
      <c r="AJ178" s="469"/>
      <c r="AK178" s="338"/>
      <c r="AL178" s="338"/>
      <c r="AM178" s="338"/>
      <c r="AN178" s="338"/>
      <c r="AO178" s="338"/>
      <c r="AP178" s="338"/>
      <c r="AQ178" s="469"/>
      <c r="AR178" s="338"/>
      <c r="AS178" s="338"/>
      <c r="AT178" s="338"/>
      <c r="AU178" s="338"/>
      <c r="AV178" s="338"/>
      <c r="AW178" s="338"/>
      <c r="AX178" s="469"/>
      <c r="AY178" s="338"/>
      <c r="AZ178" s="338"/>
      <c r="BA178" s="338"/>
      <c r="BB178" s="338"/>
      <c r="BC178" s="338"/>
      <c r="BD178" s="338"/>
      <c r="BE178" s="338"/>
      <c r="BF178" s="338"/>
      <c r="BG178" s="338"/>
      <c r="BH178" s="338"/>
      <c r="BI178" s="338"/>
      <c r="BJ178" s="338"/>
      <c r="BK178" s="338"/>
      <c r="BL178" s="469"/>
      <c r="BM178" s="338"/>
      <c r="BN178" s="338"/>
      <c r="BO178" s="338"/>
      <c r="BP178" s="338"/>
      <c r="BQ178" s="338"/>
      <c r="BR178" s="338"/>
      <c r="BS178" s="338"/>
      <c r="BT178" s="338"/>
      <c r="BU178" s="338"/>
      <c r="BV178" s="338"/>
      <c r="BW178" s="338"/>
      <c r="BX178" s="338"/>
    </row>
    <row r="179" spans="1:76" ht="23.25" hidden="1" customHeight="1" outlineLevel="1" x14ac:dyDescent="0.2">
      <c r="A179" s="335" t="str">
        <f>'Пр 1 (произв)'!A180</f>
        <v>...</v>
      </c>
      <c r="B179" s="118" t="str">
        <f>'Пр 1 (произв)'!B180</f>
        <v>...</v>
      </c>
      <c r="C179" s="335">
        <f>'Пр 1 (произв)'!C180</f>
        <v>0</v>
      </c>
      <c r="D179" s="339">
        <f>'Пр 1 (произв)'!H180</f>
        <v>0</v>
      </c>
      <c r="E179" s="338"/>
      <c r="F179" s="338"/>
      <c r="G179" s="340"/>
      <c r="H179" s="469"/>
      <c r="I179" s="338"/>
      <c r="J179" s="338"/>
      <c r="K179" s="338"/>
      <c r="L179" s="338"/>
      <c r="M179" s="338"/>
      <c r="N179" s="340"/>
      <c r="O179" s="338"/>
      <c r="P179" s="338"/>
      <c r="Q179" s="338"/>
      <c r="R179" s="338"/>
      <c r="S179" s="338"/>
      <c r="T179" s="338"/>
      <c r="U179" s="340"/>
      <c r="V179" s="469"/>
      <c r="W179" s="338"/>
      <c r="X179" s="338"/>
      <c r="Y179" s="338"/>
      <c r="Z179" s="338"/>
      <c r="AA179" s="338"/>
      <c r="AB179" s="338"/>
      <c r="AC179" s="338"/>
      <c r="AD179" s="338"/>
      <c r="AE179" s="338"/>
      <c r="AF179" s="338"/>
      <c r="AG179" s="338"/>
      <c r="AH179" s="338"/>
      <c r="AI179" s="338"/>
      <c r="AJ179" s="469"/>
      <c r="AK179" s="338"/>
      <c r="AL179" s="338"/>
      <c r="AM179" s="338"/>
      <c r="AN179" s="338"/>
      <c r="AO179" s="338"/>
      <c r="AP179" s="338"/>
      <c r="AQ179" s="469"/>
      <c r="AR179" s="338"/>
      <c r="AS179" s="338"/>
      <c r="AT179" s="338"/>
      <c r="AU179" s="338"/>
      <c r="AV179" s="338"/>
      <c r="AW179" s="338"/>
      <c r="AX179" s="469"/>
      <c r="AY179" s="338"/>
      <c r="AZ179" s="338"/>
      <c r="BA179" s="338"/>
      <c r="BB179" s="338"/>
      <c r="BC179" s="338"/>
      <c r="BD179" s="338"/>
      <c r="BE179" s="338"/>
      <c r="BF179" s="338"/>
      <c r="BG179" s="338"/>
      <c r="BH179" s="338"/>
      <c r="BI179" s="338"/>
      <c r="BJ179" s="338"/>
      <c r="BK179" s="338"/>
      <c r="BL179" s="469"/>
      <c r="BM179" s="338"/>
      <c r="BN179" s="338"/>
      <c r="BO179" s="338"/>
      <c r="BP179" s="338"/>
      <c r="BQ179" s="338"/>
      <c r="BR179" s="338"/>
      <c r="BS179" s="338"/>
      <c r="BT179" s="338"/>
      <c r="BU179" s="338"/>
      <c r="BV179" s="338"/>
      <c r="BW179" s="338"/>
      <c r="BX179" s="338"/>
    </row>
    <row r="180" spans="1:76" ht="18" collapsed="1" x14ac:dyDescent="0.2">
      <c r="A180" s="335" t="str">
        <f>'Пр 1 (произв)'!A181</f>
        <v>1.6</v>
      </c>
      <c r="B180" s="130" t="str">
        <f>'Пр 1 (произв)'!B181</f>
        <v>Покупка земельных участков для целей реализации инвестиционных проектов, всего, в том числе:</v>
      </c>
      <c r="C180" s="343" t="str">
        <f>'Пр 1 (произв)'!C181</f>
        <v>Г</v>
      </c>
      <c r="D180" s="344">
        <f>'Пр 1 (произв)'!H181</f>
        <v>0</v>
      </c>
      <c r="E180" s="344">
        <f>'Пр 1 (произв)'!K181</f>
        <v>0</v>
      </c>
      <c r="F180" s="344">
        <f>'Пр 1 (произв)'!J181</f>
        <v>0</v>
      </c>
      <c r="G180" s="344">
        <f>'Пр 1 (произв)'!K181</f>
        <v>0</v>
      </c>
      <c r="H180" s="474">
        <f>'Пр 1 (произв)'!L181</f>
        <v>0</v>
      </c>
      <c r="I180" s="344">
        <f>'Пр 1 (произв)'!M181</f>
        <v>0</v>
      </c>
      <c r="J180" s="344">
        <f>'Пр 1 (произв)'!N181</f>
        <v>0</v>
      </c>
      <c r="K180" s="344">
        <f>'Пр 1 (произв)'!O181</f>
        <v>0</v>
      </c>
      <c r="L180" s="344">
        <f>'Пр 1 (произв)'!P181</f>
        <v>0</v>
      </c>
      <c r="M180" s="344">
        <f>'Пр 1 (произв)'!Q181</f>
        <v>0</v>
      </c>
      <c r="N180" s="344">
        <f>'Пр 1 (произв)'!R181</f>
        <v>0</v>
      </c>
      <c r="O180" s="344">
        <f>'Пр 1 (произв)'!S181</f>
        <v>0</v>
      </c>
      <c r="P180" s="344">
        <f>'Пр 1 (произв)'!T181</f>
        <v>0</v>
      </c>
      <c r="Q180" s="344">
        <f>'Пр 1 (произв)'!U181</f>
        <v>0</v>
      </c>
      <c r="R180" s="344">
        <f>'Пр 1 (произв)'!V181</f>
        <v>0</v>
      </c>
      <c r="S180" s="344">
        <f>'Пр 1 (произв)'!W181</f>
        <v>0</v>
      </c>
      <c r="T180" s="344">
        <f>'Пр 1 (произв)'!X181</f>
        <v>0</v>
      </c>
      <c r="U180" s="344">
        <f>'Пр 1 (произв)'!Y181</f>
        <v>0</v>
      </c>
      <c r="V180" s="474">
        <f>'Пр 1 (произв)'!Z181</f>
        <v>0</v>
      </c>
      <c r="W180" s="344">
        <f>'Пр 1 (произв)'!AA181</f>
        <v>0</v>
      </c>
      <c r="X180" s="344">
        <f>'Пр 1 (произв)'!AB181</f>
        <v>0</v>
      </c>
      <c r="Y180" s="344">
        <f>'Пр 1 (произв)'!AC181</f>
        <v>0</v>
      </c>
      <c r="Z180" s="344">
        <f>'Пр 1 (произв)'!AD181</f>
        <v>0</v>
      </c>
      <c r="AA180" s="344">
        <f>'Пр 1 (произв)'!AE181</f>
        <v>0</v>
      </c>
      <c r="AB180" s="344">
        <f>'Пр 1 (произв)'!AF181</f>
        <v>0</v>
      </c>
      <c r="AC180" s="344">
        <f>'Пр 1 (произв)'!AG181</f>
        <v>0</v>
      </c>
      <c r="AD180" s="344">
        <f>'Пр 1 (произв)'!AH181</f>
        <v>0</v>
      </c>
      <c r="AE180" s="344">
        <f>'Пр 1 (произв)'!AI181</f>
        <v>0</v>
      </c>
      <c r="AF180" s="344">
        <f>'Пр 1 (произв)'!AJ181</f>
        <v>0</v>
      </c>
      <c r="AG180" s="344">
        <f>'Пр 1 (произв)'!AK181</f>
        <v>0</v>
      </c>
      <c r="AH180" s="344">
        <f>'Пр 1 (произв)'!AL181</f>
        <v>0</v>
      </c>
      <c r="AI180" s="344">
        <f>'Пр 1 (произв)'!AM181</f>
        <v>0</v>
      </c>
      <c r="AJ180" s="474">
        <f>'Пр 1 (произв)'!AN181</f>
        <v>0</v>
      </c>
      <c r="AK180" s="344">
        <f>'Пр 1 (произв)'!AO181</f>
        <v>0</v>
      </c>
      <c r="AL180" s="344">
        <f>'Пр 1 (произв)'!AP181</f>
        <v>0</v>
      </c>
      <c r="AM180" s="344">
        <f>'Пр 1 (произв)'!AQ181</f>
        <v>0</v>
      </c>
      <c r="AN180" s="344">
        <f>'Пр 1 (произв)'!AR181</f>
        <v>0</v>
      </c>
      <c r="AO180" s="344">
        <f>'Пр 1 (произв)'!AS181</f>
        <v>0</v>
      </c>
      <c r="AP180" s="344">
        <f>'Пр 1 (произв)'!AT181</f>
        <v>0</v>
      </c>
      <c r="AQ180" s="474">
        <f>'Пр 1 (произв)'!AU181</f>
        <v>0</v>
      </c>
      <c r="AR180" s="344">
        <f>'Пр 1 (произв)'!AV181</f>
        <v>0</v>
      </c>
      <c r="AS180" s="344">
        <f>'Пр 1 (произв)'!AW181</f>
        <v>0</v>
      </c>
      <c r="AT180" s="344">
        <f>'Пр 1 (произв)'!AX181</f>
        <v>0</v>
      </c>
      <c r="AU180" s="344">
        <f>'Пр 1 (произв)'!AY181</f>
        <v>0</v>
      </c>
      <c r="AV180" s="344">
        <f>'Пр 1 (произв)'!AZ181</f>
        <v>0</v>
      </c>
      <c r="AW180" s="344">
        <f>'Пр 1 (произв)'!BA181</f>
        <v>0</v>
      </c>
      <c r="AX180" s="474">
        <f>'Пр 1 (произв)'!BB181</f>
        <v>0</v>
      </c>
      <c r="AY180" s="344">
        <f>'Пр 1 (произв)'!BC181</f>
        <v>0</v>
      </c>
      <c r="AZ180" s="344">
        <f>'Пр 1 (произв)'!BD181</f>
        <v>0</v>
      </c>
      <c r="BA180" s="344">
        <f>'Пр 1 (произв)'!BE181</f>
        <v>0</v>
      </c>
      <c r="BB180" s="344">
        <f>'Пр 1 (произв)'!BF181</f>
        <v>0</v>
      </c>
      <c r="BC180" s="344">
        <f>'Пр 1 (произв)'!BG181</f>
        <v>0</v>
      </c>
      <c r="BD180" s="344">
        <f>'Пр 1 (произв)'!BH181</f>
        <v>0</v>
      </c>
      <c r="BE180" s="344">
        <f>'Пр 1 (произв)'!BI181</f>
        <v>0</v>
      </c>
      <c r="BF180" s="344">
        <f>'Пр 1 (произв)'!BJ181</f>
        <v>0</v>
      </c>
      <c r="BG180" s="344">
        <f>'Пр 1 (произв)'!BK181</f>
        <v>0</v>
      </c>
      <c r="BH180" s="344">
        <f>'Пр 1 (произв)'!BL181</f>
        <v>0</v>
      </c>
      <c r="BI180" s="344">
        <f>'Пр 1 (произв)'!BM181</f>
        <v>0</v>
      </c>
      <c r="BJ180" s="344">
        <f>'Пр 1 (произв)'!BN181</f>
        <v>0</v>
      </c>
      <c r="BK180" s="344">
        <f>'Пр 1 (произв)'!BO181</f>
        <v>0</v>
      </c>
      <c r="BL180" s="474">
        <f>'Пр 1 (произв)'!BP181</f>
        <v>0</v>
      </c>
      <c r="BM180" s="344">
        <f>'Пр 1 (произв)'!BQ181</f>
        <v>0</v>
      </c>
      <c r="BN180" s="344">
        <f>'Пр 1 (произв)'!BR181</f>
        <v>0</v>
      </c>
      <c r="BO180" s="344">
        <f>'Пр 1 (произв)'!BS181</f>
        <v>0</v>
      </c>
      <c r="BP180" s="344">
        <f>'Пр 1 (произв)'!BT181</f>
        <v>0</v>
      </c>
      <c r="BQ180" s="344">
        <f>'Пр 1 (произв)'!BU181</f>
        <v>0</v>
      </c>
      <c r="BR180" s="344">
        <f>'Пр 1 (произв)'!BV181</f>
        <v>0</v>
      </c>
      <c r="BS180" s="344">
        <f>'Пр 1 (произв)'!BW181</f>
        <v>0</v>
      </c>
      <c r="BT180" s="344">
        <f>'Пр 1 (произв)'!BX181</f>
        <v>0</v>
      </c>
      <c r="BU180" s="344">
        <f>'Пр 1 (произв)'!BY181</f>
        <v>0</v>
      </c>
      <c r="BV180" s="344">
        <f>'Пр 1 (произв)'!BZ181</f>
        <v>0</v>
      </c>
      <c r="BW180" s="344">
        <f>'Пр 1 (произв)'!CA181</f>
        <v>0</v>
      </c>
      <c r="BX180" s="338"/>
    </row>
    <row r="181" spans="1:76" hidden="1" outlineLevel="1" x14ac:dyDescent="0.2">
      <c r="A181" s="335" t="str">
        <f>'Пр 1 (произв)'!A182</f>
        <v>1.6</v>
      </c>
      <c r="B181" s="118" t="str">
        <f>'Пр 1 (произв)'!B182</f>
        <v>Наименование инвестиционного проекта</v>
      </c>
      <c r="C181" s="335">
        <f>'Пр 1 (произв)'!C182</f>
        <v>0</v>
      </c>
      <c r="D181" s="339">
        <f>'Пр 1 (произв)'!H182</f>
        <v>0</v>
      </c>
      <c r="E181" s="338"/>
      <c r="F181" s="338"/>
      <c r="G181" s="340"/>
      <c r="H181" s="469"/>
      <c r="I181" s="338"/>
      <c r="J181" s="338"/>
      <c r="K181" s="338"/>
      <c r="L181" s="338"/>
      <c r="M181" s="338"/>
      <c r="N181" s="340"/>
      <c r="O181" s="338"/>
      <c r="P181" s="338"/>
      <c r="Q181" s="338"/>
      <c r="R181" s="338"/>
      <c r="S181" s="338"/>
      <c r="T181" s="338"/>
      <c r="U181" s="340"/>
      <c r="V181" s="469"/>
      <c r="W181" s="338"/>
      <c r="X181" s="338"/>
      <c r="Y181" s="338"/>
      <c r="Z181" s="338"/>
      <c r="AA181" s="338"/>
      <c r="AB181" s="338"/>
      <c r="AC181" s="338"/>
      <c r="AD181" s="338"/>
      <c r="AE181" s="338"/>
      <c r="AF181" s="338"/>
      <c r="AG181" s="338"/>
      <c r="AH181" s="338"/>
      <c r="AI181" s="338"/>
      <c r="AJ181" s="469"/>
      <c r="AK181" s="338"/>
      <c r="AL181" s="338"/>
      <c r="AM181" s="338"/>
      <c r="AN181" s="338"/>
      <c r="AO181" s="338"/>
      <c r="AP181" s="338"/>
      <c r="AQ181" s="469"/>
      <c r="AR181" s="338"/>
      <c r="AS181" s="338"/>
      <c r="AT181" s="338"/>
      <c r="AU181" s="338"/>
      <c r="AV181" s="338"/>
      <c r="AW181" s="338"/>
      <c r="AX181" s="469"/>
      <c r="AY181" s="338"/>
      <c r="AZ181" s="338"/>
      <c r="BA181" s="338"/>
      <c r="BB181" s="338"/>
      <c r="BC181" s="338"/>
      <c r="BD181" s="338"/>
      <c r="BE181" s="338"/>
      <c r="BF181" s="338"/>
      <c r="BG181" s="338"/>
      <c r="BH181" s="338"/>
      <c r="BI181" s="338"/>
      <c r="BJ181" s="338"/>
      <c r="BK181" s="338"/>
      <c r="BL181" s="469"/>
      <c r="BM181" s="338"/>
      <c r="BN181" s="338"/>
      <c r="BO181" s="338"/>
      <c r="BP181" s="338"/>
      <c r="BQ181" s="338"/>
      <c r="BR181" s="338"/>
      <c r="BS181" s="338"/>
      <c r="BT181" s="338"/>
      <c r="BU181" s="338"/>
      <c r="BV181" s="338"/>
      <c r="BW181" s="338"/>
      <c r="BX181" s="338"/>
    </row>
    <row r="182" spans="1:76" hidden="1" outlineLevel="1" x14ac:dyDescent="0.2">
      <c r="A182" s="335" t="str">
        <f>'Пр 1 (произв)'!A183</f>
        <v>1.6</v>
      </c>
      <c r="B182" s="118" t="str">
        <f>'Пр 1 (произв)'!B183</f>
        <v>Наименование инвестиционного проекта</v>
      </c>
      <c r="C182" s="335">
        <f>'Пр 1 (произв)'!C183</f>
        <v>0</v>
      </c>
      <c r="D182" s="339">
        <f>'Пр 1 (произв)'!H183</f>
        <v>0</v>
      </c>
      <c r="E182" s="338"/>
      <c r="F182" s="338"/>
      <c r="G182" s="340"/>
      <c r="H182" s="469"/>
      <c r="I182" s="338"/>
      <c r="J182" s="338"/>
      <c r="K182" s="338"/>
      <c r="L182" s="338"/>
      <c r="M182" s="338"/>
      <c r="N182" s="340"/>
      <c r="O182" s="338"/>
      <c r="P182" s="338"/>
      <c r="Q182" s="338"/>
      <c r="R182" s="338"/>
      <c r="S182" s="338"/>
      <c r="T182" s="338"/>
      <c r="U182" s="340"/>
      <c r="V182" s="469"/>
      <c r="W182" s="338"/>
      <c r="X182" s="338"/>
      <c r="Y182" s="338"/>
      <c r="Z182" s="338"/>
      <c r="AA182" s="338"/>
      <c r="AB182" s="338"/>
      <c r="AC182" s="338"/>
      <c r="AD182" s="338"/>
      <c r="AE182" s="338"/>
      <c r="AF182" s="338"/>
      <c r="AG182" s="338"/>
      <c r="AH182" s="338"/>
      <c r="AI182" s="338"/>
      <c r="AJ182" s="469"/>
      <c r="AK182" s="338"/>
      <c r="AL182" s="338"/>
      <c r="AM182" s="338"/>
      <c r="AN182" s="338"/>
      <c r="AO182" s="338"/>
      <c r="AP182" s="338"/>
      <c r="AQ182" s="469"/>
      <c r="AR182" s="338"/>
      <c r="AS182" s="338"/>
      <c r="AT182" s="338"/>
      <c r="AU182" s="338"/>
      <c r="AV182" s="338"/>
      <c r="AW182" s="338"/>
      <c r="AX182" s="469"/>
      <c r="AY182" s="338"/>
      <c r="AZ182" s="338"/>
      <c r="BA182" s="338"/>
      <c r="BB182" s="338"/>
      <c r="BC182" s="338"/>
      <c r="BD182" s="338"/>
      <c r="BE182" s="338"/>
      <c r="BF182" s="338"/>
      <c r="BG182" s="338"/>
      <c r="BH182" s="338"/>
      <c r="BI182" s="338"/>
      <c r="BJ182" s="338"/>
      <c r="BK182" s="338"/>
      <c r="BL182" s="469"/>
      <c r="BM182" s="338"/>
      <c r="BN182" s="338"/>
      <c r="BO182" s="338"/>
      <c r="BP182" s="338"/>
      <c r="BQ182" s="338"/>
      <c r="BR182" s="338"/>
      <c r="BS182" s="338"/>
      <c r="BT182" s="338"/>
      <c r="BU182" s="338"/>
      <c r="BV182" s="338"/>
      <c r="BW182" s="338"/>
      <c r="BX182" s="338"/>
    </row>
    <row r="183" spans="1:76" hidden="1" outlineLevel="1" x14ac:dyDescent="0.2">
      <c r="A183" s="335" t="str">
        <f>'Пр 1 (произв)'!A184</f>
        <v>...</v>
      </c>
      <c r="B183" s="118" t="str">
        <f>'Пр 1 (произв)'!B184</f>
        <v>...</v>
      </c>
      <c r="C183" s="335">
        <f>'Пр 1 (произв)'!C184</f>
        <v>0</v>
      </c>
      <c r="D183" s="339">
        <f>'Пр 1 (произв)'!H184</f>
        <v>0</v>
      </c>
      <c r="E183" s="338"/>
      <c r="F183" s="338"/>
      <c r="G183" s="340"/>
      <c r="H183" s="469"/>
      <c r="I183" s="338"/>
      <c r="J183" s="338"/>
      <c r="K183" s="338"/>
      <c r="L183" s="338"/>
      <c r="M183" s="338"/>
      <c r="N183" s="340"/>
      <c r="O183" s="338"/>
      <c r="P183" s="338"/>
      <c r="Q183" s="338"/>
      <c r="R183" s="338"/>
      <c r="S183" s="338"/>
      <c r="T183" s="338"/>
      <c r="U183" s="340"/>
      <c r="V183" s="469"/>
      <c r="W183" s="338"/>
      <c r="X183" s="338"/>
      <c r="Y183" s="338"/>
      <c r="Z183" s="338"/>
      <c r="AA183" s="338"/>
      <c r="AB183" s="338"/>
      <c r="AC183" s="338"/>
      <c r="AD183" s="338"/>
      <c r="AE183" s="338"/>
      <c r="AF183" s="338"/>
      <c r="AG183" s="338"/>
      <c r="AH183" s="338"/>
      <c r="AI183" s="338"/>
      <c r="AJ183" s="469"/>
      <c r="AK183" s="338"/>
      <c r="AL183" s="338"/>
      <c r="AM183" s="338"/>
      <c r="AN183" s="338"/>
      <c r="AO183" s="338"/>
      <c r="AP183" s="338"/>
      <c r="AQ183" s="469"/>
      <c r="AR183" s="338"/>
      <c r="AS183" s="338"/>
      <c r="AT183" s="338"/>
      <c r="AU183" s="338"/>
      <c r="AV183" s="338"/>
      <c r="AW183" s="338"/>
      <c r="AX183" s="469"/>
      <c r="AY183" s="338"/>
      <c r="AZ183" s="338"/>
      <c r="BA183" s="338"/>
      <c r="BB183" s="338"/>
      <c r="BC183" s="338"/>
      <c r="BD183" s="338"/>
      <c r="BE183" s="338"/>
      <c r="BF183" s="338"/>
      <c r="BG183" s="338"/>
      <c r="BH183" s="338"/>
      <c r="BI183" s="338"/>
      <c r="BJ183" s="338"/>
      <c r="BK183" s="338"/>
      <c r="BL183" s="469"/>
      <c r="BM183" s="338"/>
      <c r="BN183" s="338"/>
      <c r="BO183" s="338"/>
      <c r="BP183" s="338"/>
      <c r="BQ183" s="338"/>
      <c r="BR183" s="338"/>
      <c r="BS183" s="338"/>
      <c r="BT183" s="338"/>
      <c r="BU183" s="338"/>
      <c r="BV183" s="338"/>
      <c r="BW183" s="338"/>
      <c r="BX183" s="338"/>
    </row>
    <row r="184" spans="1:76" collapsed="1" x14ac:dyDescent="0.2">
      <c r="A184" s="335" t="str">
        <f>'Пр 1 (произв)'!A185</f>
        <v>1.7</v>
      </c>
      <c r="B184" s="130" t="str">
        <f>'Пр 1 (произв)'!B185</f>
        <v>Прочие инвестиционные проекты, всего, в том числе:</v>
      </c>
      <c r="C184" s="343" t="str">
        <f>'Пр 1 (произв)'!C185</f>
        <v>Г</v>
      </c>
      <c r="D184" s="344">
        <f>'Пр 1 (произв)'!H185</f>
        <v>0</v>
      </c>
      <c r="E184" s="344">
        <f>'Пр 1 (произв)'!K185</f>
        <v>0</v>
      </c>
      <c r="F184" s="344">
        <f>'Пр 1 (произв)'!J185</f>
        <v>0</v>
      </c>
      <c r="G184" s="344">
        <f>'Пр 1 (произв)'!K185</f>
        <v>0</v>
      </c>
      <c r="H184" s="474">
        <f>'Пр 1 (произв)'!L185</f>
        <v>0</v>
      </c>
      <c r="I184" s="344">
        <f>'Пр 1 (произв)'!M185</f>
        <v>0</v>
      </c>
      <c r="J184" s="344">
        <f>'Пр 1 (произв)'!N185</f>
        <v>0</v>
      </c>
      <c r="K184" s="344">
        <f>'Пр 1 (произв)'!O185</f>
        <v>0</v>
      </c>
      <c r="L184" s="344">
        <f>'Пр 1 (произв)'!P185</f>
        <v>0</v>
      </c>
      <c r="M184" s="344">
        <f>'Пр 1 (произв)'!Q185</f>
        <v>0</v>
      </c>
      <c r="N184" s="344">
        <f>'Пр 1 (произв)'!R185</f>
        <v>0</v>
      </c>
      <c r="O184" s="344">
        <f>'Пр 1 (произв)'!S185</f>
        <v>0</v>
      </c>
      <c r="P184" s="344">
        <f>'Пр 1 (произв)'!T185</f>
        <v>0</v>
      </c>
      <c r="Q184" s="344">
        <f>'Пр 1 (произв)'!U185</f>
        <v>0</v>
      </c>
      <c r="R184" s="344">
        <f>'Пр 1 (произв)'!V185</f>
        <v>0</v>
      </c>
      <c r="S184" s="344">
        <f>'Пр 1 (произв)'!W185</f>
        <v>0</v>
      </c>
      <c r="T184" s="344">
        <f>'Пр 1 (произв)'!X185</f>
        <v>0</v>
      </c>
      <c r="U184" s="344">
        <f>'Пр 1 (произв)'!Y185</f>
        <v>0</v>
      </c>
      <c r="V184" s="474">
        <f>'Пр 1 (произв)'!Z185</f>
        <v>0</v>
      </c>
      <c r="W184" s="344">
        <f>'Пр 1 (произв)'!AA185</f>
        <v>0</v>
      </c>
      <c r="X184" s="344">
        <f>'Пр 1 (произв)'!AB185</f>
        <v>0</v>
      </c>
      <c r="Y184" s="344">
        <f>'Пр 1 (произв)'!AC185</f>
        <v>0</v>
      </c>
      <c r="Z184" s="344">
        <f>'Пр 1 (произв)'!AD185</f>
        <v>0</v>
      </c>
      <c r="AA184" s="344">
        <f>'Пр 1 (произв)'!AE185</f>
        <v>0</v>
      </c>
      <c r="AB184" s="344">
        <f>'Пр 1 (произв)'!AF185</f>
        <v>0</v>
      </c>
      <c r="AC184" s="344">
        <f>'Пр 1 (произв)'!AG185</f>
        <v>0</v>
      </c>
      <c r="AD184" s="344">
        <f>'Пр 1 (произв)'!AH185</f>
        <v>0</v>
      </c>
      <c r="AE184" s="344">
        <f>'Пр 1 (произв)'!AI185</f>
        <v>0</v>
      </c>
      <c r="AF184" s="344">
        <f>'Пр 1 (произв)'!AJ185</f>
        <v>0</v>
      </c>
      <c r="AG184" s="344">
        <f>'Пр 1 (произв)'!AK185</f>
        <v>0</v>
      </c>
      <c r="AH184" s="344">
        <f>'Пр 1 (произв)'!AL185</f>
        <v>0</v>
      </c>
      <c r="AI184" s="344">
        <f>'Пр 1 (произв)'!AM185</f>
        <v>0</v>
      </c>
      <c r="AJ184" s="474">
        <f>'Пр 1 (произв)'!AN185</f>
        <v>0</v>
      </c>
      <c r="AK184" s="344">
        <f>'Пр 1 (произв)'!AO185</f>
        <v>0</v>
      </c>
      <c r="AL184" s="344">
        <f>'Пр 1 (произв)'!AP185</f>
        <v>0</v>
      </c>
      <c r="AM184" s="344">
        <f>'Пр 1 (произв)'!AQ185</f>
        <v>0</v>
      </c>
      <c r="AN184" s="344">
        <f>'Пр 1 (произв)'!AR185</f>
        <v>0</v>
      </c>
      <c r="AO184" s="344">
        <f>'Пр 1 (произв)'!AS185</f>
        <v>0</v>
      </c>
      <c r="AP184" s="344">
        <f>'Пр 1 (произв)'!AT185</f>
        <v>0</v>
      </c>
      <c r="AQ184" s="474">
        <f>'Пр 1 (произв)'!AU185</f>
        <v>0</v>
      </c>
      <c r="AR184" s="344">
        <f>'Пр 1 (произв)'!AV185</f>
        <v>0</v>
      </c>
      <c r="AS184" s="344">
        <f>'Пр 1 (произв)'!AW185</f>
        <v>0</v>
      </c>
      <c r="AT184" s="344">
        <f>'Пр 1 (произв)'!AX185</f>
        <v>0</v>
      </c>
      <c r="AU184" s="344">
        <f>'Пр 1 (произв)'!AY185</f>
        <v>0</v>
      </c>
      <c r="AV184" s="344">
        <f>'Пр 1 (произв)'!AZ185</f>
        <v>0</v>
      </c>
      <c r="AW184" s="344">
        <f>'Пр 1 (произв)'!BA185</f>
        <v>0</v>
      </c>
      <c r="AX184" s="474">
        <f>'Пр 1 (произв)'!BB185</f>
        <v>0</v>
      </c>
      <c r="AY184" s="344">
        <f>'Пр 1 (произв)'!BC185</f>
        <v>0</v>
      </c>
      <c r="AZ184" s="344">
        <f>'Пр 1 (произв)'!BD185</f>
        <v>0</v>
      </c>
      <c r="BA184" s="344">
        <f>'Пр 1 (произв)'!BE185</f>
        <v>0</v>
      </c>
      <c r="BB184" s="344">
        <f>'Пр 1 (произв)'!BF185</f>
        <v>0</v>
      </c>
      <c r="BC184" s="344">
        <f>'Пр 1 (произв)'!BG185</f>
        <v>0</v>
      </c>
      <c r="BD184" s="344">
        <f>'Пр 1 (произв)'!BH185</f>
        <v>0</v>
      </c>
      <c r="BE184" s="344">
        <f>'Пр 1 (произв)'!BI185</f>
        <v>0</v>
      </c>
      <c r="BF184" s="344">
        <f>'Пр 1 (произв)'!BJ185</f>
        <v>0</v>
      </c>
      <c r="BG184" s="344">
        <f>'Пр 1 (произв)'!BK185</f>
        <v>0</v>
      </c>
      <c r="BH184" s="344">
        <f>'Пр 1 (произв)'!BL185</f>
        <v>0</v>
      </c>
      <c r="BI184" s="344">
        <f>'Пр 1 (произв)'!BM185</f>
        <v>0</v>
      </c>
      <c r="BJ184" s="344">
        <f>'Пр 1 (произв)'!BN185</f>
        <v>0</v>
      </c>
      <c r="BK184" s="344">
        <f>'Пр 1 (произв)'!BO185</f>
        <v>0</v>
      </c>
      <c r="BL184" s="474">
        <f>'Пр 1 (произв)'!BP185</f>
        <v>0</v>
      </c>
      <c r="BM184" s="344">
        <f>'Пр 1 (произв)'!BQ185</f>
        <v>0</v>
      </c>
      <c r="BN184" s="344">
        <f>'Пр 1 (произв)'!BR185</f>
        <v>0</v>
      </c>
      <c r="BO184" s="344">
        <f>'Пр 1 (произв)'!BS185</f>
        <v>0</v>
      </c>
      <c r="BP184" s="344">
        <f>'Пр 1 (произв)'!BT185</f>
        <v>0</v>
      </c>
      <c r="BQ184" s="344">
        <f>'Пр 1 (произв)'!BU185</f>
        <v>0</v>
      </c>
      <c r="BR184" s="344">
        <f>'Пр 1 (произв)'!BV185</f>
        <v>0</v>
      </c>
      <c r="BS184" s="344">
        <f>'Пр 1 (произв)'!BW185</f>
        <v>0</v>
      </c>
      <c r="BT184" s="344">
        <f>'Пр 1 (произв)'!BX185</f>
        <v>0</v>
      </c>
      <c r="BU184" s="344">
        <f>'Пр 1 (произв)'!BY185</f>
        <v>0</v>
      </c>
      <c r="BV184" s="344">
        <f>'Пр 1 (произв)'!BZ185</f>
        <v>0</v>
      </c>
      <c r="BW184" s="344">
        <f>'Пр 1 (произв)'!CA185</f>
        <v>0</v>
      </c>
      <c r="BX184" s="338"/>
    </row>
    <row r="185" spans="1:76" hidden="1" outlineLevel="1" x14ac:dyDescent="0.2">
      <c r="A185" s="335" t="str">
        <f>'Пр 1 (произв)'!A186</f>
        <v>1.7</v>
      </c>
      <c r="B185" s="118" t="str">
        <f>'Пр 1 (произв)'!B186</f>
        <v>Наименование инвестиционного проекта</v>
      </c>
      <c r="C185" s="335">
        <f>'Пр 1 (произв)'!C186</f>
        <v>0</v>
      </c>
      <c r="D185" s="339">
        <f>'Пр 1 (произв)'!H186</f>
        <v>0</v>
      </c>
      <c r="E185" s="338"/>
      <c r="F185" s="338"/>
      <c r="G185" s="338"/>
      <c r="H185" s="338"/>
      <c r="I185" s="338"/>
      <c r="J185" s="338"/>
      <c r="K185" s="338"/>
      <c r="L185" s="338"/>
      <c r="M185" s="338"/>
      <c r="N185" s="338"/>
      <c r="O185" s="338"/>
      <c r="P185" s="338"/>
      <c r="Q185" s="338"/>
      <c r="R185" s="338"/>
      <c r="S185" s="338"/>
      <c r="T185" s="338"/>
      <c r="U185" s="338"/>
      <c r="V185" s="338"/>
      <c r="W185" s="338"/>
      <c r="X185" s="338"/>
      <c r="Y185" s="338"/>
      <c r="Z185" s="338"/>
      <c r="AA185" s="338"/>
      <c r="AB185" s="338"/>
      <c r="AC185" s="338"/>
      <c r="AD185" s="338"/>
      <c r="AE185" s="338"/>
      <c r="AF185" s="338"/>
      <c r="AG185" s="338"/>
      <c r="AH185" s="338"/>
      <c r="AI185" s="338"/>
      <c r="AJ185" s="338"/>
      <c r="AK185" s="338"/>
      <c r="AL185" s="338"/>
      <c r="AM185" s="338"/>
      <c r="AN185" s="338"/>
      <c r="AO185" s="338"/>
      <c r="AP185" s="338"/>
      <c r="AQ185" s="338"/>
      <c r="AR185" s="338"/>
      <c r="AS185" s="338"/>
      <c r="AT185" s="338"/>
      <c r="AU185" s="338"/>
      <c r="AV185" s="338"/>
      <c r="AW185" s="338"/>
      <c r="AX185" s="338"/>
      <c r="AY185" s="338"/>
      <c r="AZ185" s="338"/>
      <c r="BA185" s="338"/>
      <c r="BB185" s="338"/>
      <c r="BC185" s="338"/>
      <c r="BD185" s="338"/>
      <c r="BE185" s="338"/>
      <c r="BF185" s="338"/>
      <c r="BG185" s="338"/>
      <c r="BH185" s="338"/>
      <c r="BI185" s="338"/>
      <c r="BJ185" s="338"/>
      <c r="BK185" s="338"/>
      <c r="BL185" s="338"/>
      <c r="BM185" s="338"/>
      <c r="BN185" s="338"/>
      <c r="BO185" s="338"/>
      <c r="BP185" s="338"/>
      <c r="BQ185" s="338"/>
      <c r="BR185" s="338"/>
      <c r="BS185" s="338"/>
      <c r="BT185" s="338"/>
      <c r="BU185" s="338"/>
      <c r="BV185" s="338"/>
      <c r="BW185" s="338"/>
      <c r="BX185" s="338"/>
    </row>
    <row r="186" spans="1:76" hidden="1" outlineLevel="1" x14ac:dyDescent="0.2">
      <c r="A186" s="349"/>
      <c r="B186" s="330"/>
      <c r="C186" s="349"/>
      <c r="D186" s="350"/>
    </row>
    <row r="187" spans="1:76" hidden="1" outlineLevel="1" x14ac:dyDescent="0.2">
      <c r="A187" s="335"/>
      <c r="B187" s="118"/>
      <c r="C187" s="335"/>
      <c r="D187" s="335"/>
    </row>
    <row r="188" spans="1:76" collapsed="1" x14ac:dyDescent="0.2">
      <c r="A188" s="149"/>
      <c r="B188" s="154"/>
      <c r="C188" s="149"/>
    </row>
  </sheetData>
  <mergeCells count="39">
    <mergeCell ref="BJ15:BP15"/>
    <mergeCell ref="BQ15:BW15"/>
    <mergeCell ref="AI16:AN16"/>
    <mergeCell ref="AP16:AU16"/>
    <mergeCell ref="AW16:BB16"/>
    <mergeCell ref="BD16:BI16"/>
    <mergeCell ref="BK16:BP16"/>
    <mergeCell ref="AB16:AG16"/>
    <mergeCell ref="AH13:BW13"/>
    <mergeCell ref="BX13:BX17"/>
    <mergeCell ref="T14:AG14"/>
    <mergeCell ref="AH14:AU14"/>
    <mergeCell ref="AV14:BI14"/>
    <mergeCell ref="BJ14:BW14"/>
    <mergeCell ref="T15:Z15"/>
    <mergeCell ref="AA15:AG15"/>
    <mergeCell ref="AH15:AN15"/>
    <mergeCell ref="AO15:AU15"/>
    <mergeCell ref="T13:AG13"/>
    <mergeCell ref="U16:Z16"/>
    <mergeCell ref="BR16:BW16"/>
    <mergeCell ref="AV15:BB15"/>
    <mergeCell ref="BC15:BI15"/>
    <mergeCell ref="A13:A17"/>
    <mergeCell ref="B13:B17"/>
    <mergeCell ref="C13:C17"/>
    <mergeCell ref="D13:E15"/>
    <mergeCell ref="F13:S14"/>
    <mergeCell ref="F15:L15"/>
    <mergeCell ref="M15:S15"/>
    <mergeCell ref="D16:D17"/>
    <mergeCell ref="E16:E17"/>
    <mergeCell ref="G16:L16"/>
    <mergeCell ref="N16:S16"/>
    <mergeCell ref="M11:W11"/>
    <mergeCell ref="AC1:AG1"/>
    <mergeCell ref="A3:AG3"/>
    <mergeCell ref="L6:S6"/>
    <mergeCell ref="M10:W10"/>
  </mergeCells>
  <pageMargins left="0.39370078740157483" right="0.39370078740157483" top="0.78740157480314965" bottom="0.39370078740157483" header="0.19685039370078741" footer="0.19685039370078741"/>
  <pageSetup paperSize="9" scale="63" fitToWidth="2" fitToHeight="6" pageOrder="overThenDown" orientation="landscape" r:id="rId1"/>
  <headerFooter alignWithMargins="0"/>
  <colBreaks count="1" manualBreakCount="1">
    <brk id="40" max="16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4"/>
  <sheetViews>
    <sheetView view="pageBreakPreview" zoomScale="115" zoomScaleNormal="100" zoomScaleSheetLayoutView="115" workbookViewId="0">
      <pane xSplit="2" ySplit="16" topLeftCell="C151" activePane="bottomRight" state="frozen"/>
      <selection pane="topRight" activeCell="C1" sqref="C1"/>
      <selection pane="bottomLeft" activeCell="A18" sqref="A18"/>
      <selection pane="bottomRight" activeCell="B89" sqref="B89"/>
    </sheetView>
  </sheetViews>
  <sheetFormatPr defaultRowHeight="15" outlineLevelRow="1" x14ac:dyDescent="0.25"/>
  <cols>
    <col min="1" max="1" width="6.42578125" style="12" customWidth="1"/>
    <col min="2" max="2" width="28.140625" style="12" customWidth="1"/>
    <col min="3" max="3" width="8.28515625" style="12" customWidth="1"/>
    <col min="4" max="4" width="7" style="12" customWidth="1"/>
    <col min="5" max="5" width="4.28515625" style="12" customWidth="1"/>
    <col min="6" max="10" width="3.7109375" style="12" customWidth="1"/>
    <col min="11" max="11" width="6.7109375" style="12" customWidth="1"/>
    <col min="12" max="12" width="4.28515625" style="12" customWidth="1"/>
    <col min="13" max="17" width="3.7109375" style="12" customWidth="1"/>
    <col min="18" max="18" width="2.7109375" style="12" customWidth="1"/>
    <col min="19" max="19" width="2.42578125" style="12" customWidth="1"/>
    <col min="20" max="20" width="4.28515625" style="12" customWidth="1"/>
    <col min="21" max="25" width="3.7109375" style="12" customWidth="1"/>
    <col min="26" max="26" width="6.7109375" style="12" customWidth="1"/>
    <col min="27" max="27" width="4.28515625" style="12" customWidth="1"/>
    <col min="28" max="32" width="3.7109375" style="12" customWidth="1"/>
    <col min="33" max="33" width="7" style="12" customWidth="1"/>
    <col min="34" max="34" width="4.28515625" style="12" customWidth="1"/>
    <col min="35" max="38" width="3.5703125" style="12" customWidth="1"/>
    <col min="39" max="39" width="5.140625" style="12" customWidth="1"/>
    <col min="40" max="256" width="9.140625" style="12"/>
    <col min="257" max="257" width="6.42578125" style="12" customWidth="1"/>
    <col min="258" max="258" width="19.28515625" style="12" customWidth="1"/>
    <col min="259" max="259" width="8.28515625" style="12" customWidth="1"/>
    <col min="260" max="260" width="10" style="12" customWidth="1"/>
    <col min="261" max="261" width="4.28515625" style="12" customWidth="1"/>
    <col min="262" max="266" width="3.7109375" style="12" customWidth="1"/>
    <col min="267" max="267" width="10" style="12" customWidth="1"/>
    <col min="268" max="268" width="4.28515625" style="12" customWidth="1"/>
    <col min="269" max="273" width="3.7109375" style="12" customWidth="1"/>
    <col min="274" max="274" width="5.5703125" style="12" customWidth="1"/>
    <col min="275" max="275" width="4" style="12" customWidth="1"/>
    <col min="276" max="276" width="4.28515625" style="12" customWidth="1"/>
    <col min="277" max="281" width="3.7109375" style="12" customWidth="1"/>
    <col min="282" max="282" width="10" style="12" customWidth="1"/>
    <col min="283" max="283" width="4.28515625" style="12" customWidth="1"/>
    <col min="284" max="288" width="3.7109375" style="12" customWidth="1"/>
    <col min="289" max="289" width="9.5703125" style="12" customWidth="1"/>
    <col min="290" max="290" width="4.28515625" style="12" customWidth="1"/>
    <col min="291" max="295" width="3.5703125" style="12" customWidth="1"/>
    <col min="296" max="512" width="9.140625" style="12"/>
    <col min="513" max="513" width="6.42578125" style="12" customWidth="1"/>
    <col min="514" max="514" width="19.28515625" style="12" customWidth="1"/>
    <col min="515" max="515" width="8.28515625" style="12" customWidth="1"/>
    <col min="516" max="516" width="10" style="12" customWidth="1"/>
    <col min="517" max="517" width="4.28515625" style="12" customWidth="1"/>
    <col min="518" max="522" width="3.7109375" style="12" customWidth="1"/>
    <col min="523" max="523" width="10" style="12" customWidth="1"/>
    <col min="524" max="524" width="4.28515625" style="12" customWidth="1"/>
    <col min="525" max="529" width="3.7109375" style="12" customWidth="1"/>
    <col min="530" max="530" width="5.5703125" style="12" customWidth="1"/>
    <col min="531" max="531" width="4" style="12" customWidth="1"/>
    <col min="532" max="532" width="4.28515625" style="12" customWidth="1"/>
    <col min="533" max="537" width="3.7109375" style="12" customWidth="1"/>
    <col min="538" max="538" width="10" style="12" customWidth="1"/>
    <col min="539" max="539" width="4.28515625" style="12" customWidth="1"/>
    <col min="540" max="544" width="3.7109375" style="12" customWidth="1"/>
    <col min="545" max="545" width="9.5703125" style="12" customWidth="1"/>
    <col min="546" max="546" width="4.28515625" style="12" customWidth="1"/>
    <col min="547" max="551" width="3.5703125" style="12" customWidth="1"/>
    <col min="552" max="768" width="9.140625" style="12"/>
    <col min="769" max="769" width="6.42578125" style="12" customWidth="1"/>
    <col min="770" max="770" width="19.28515625" style="12" customWidth="1"/>
    <col min="771" max="771" width="8.28515625" style="12" customWidth="1"/>
    <col min="772" max="772" width="10" style="12" customWidth="1"/>
    <col min="773" max="773" width="4.28515625" style="12" customWidth="1"/>
    <col min="774" max="778" width="3.7109375" style="12" customWidth="1"/>
    <col min="779" max="779" width="10" style="12" customWidth="1"/>
    <col min="780" max="780" width="4.28515625" style="12" customWidth="1"/>
    <col min="781" max="785" width="3.7109375" style="12" customWidth="1"/>
    <col min="786" max="786" width="5.5703125" style="12" customWidth="1"/>
    <col min="787" max="787" width="4" style="12" customWidth="1"/>
    <col min="788" max="788" width="4.28515625" style="12" customWidth="1"/>
    <col min="789" max="793" width="3.7109375" style="12" customWidth="1"/>
    <col min="794" max="794" width="10" style="12" customWidth="1"/>
    <col min="795" max="795" width="4.28515625" style="12" customWidth="1"/>
    <col min="796" max="800" width="3.7109375" style="12" customWidth="1"/>
    <col min="801" max="801" width="9.5703125" style="12" customWidth="1"/>
    <col min="802" max="802" width="4.28515625" style="12" customWidth="1"/>
    <col min="803" max="807" width="3.5703125" style="12" customWidth="1"/>
    <col min="808" max="1024" width="9.140625" style="12"/>
    <col min="1025" max="1025" width="6.42578125" style="12" customWidth="1"/>
    <col min="1026" max="1026" width="19.28515625" style="12" customWidth="1"/>
    <col min="1027" max="1027" width="8.28515625" style="12" customWidth="1"/>
    <col min="1028" max="1028" width="10" style="12" customWidth="1"/>
    <col min="1029" max="1029" width="4.28515625" style="12" customWidth="1"/>
    <col min="1030" max="1034" width="3.7109375" style="12" customWidth="1"/>
    <col min="1035" max="1035" width="10" style="12" customWidth="1"/>
    <col min="1036" max="1036" width="4.28515625" style="12" customWidth="1"/>
    <col min="1037" max="1041" width="3.7109375" style="12" customWidth="1"/>
    <col min="1042" max="1042" width="5.5703125" style="12" customWidth="1"/>
    <col min="1043" max="1043" width="4" style="12" customWidth="1"/>
    <col min="1044" max="1044" width="4.28515625" style="12" customWidth="1"/>
    <col min="1045" max="1049" width="3.7109375" style="12" customWidth="1"/>
    <col min="1050" max="1050" width="10" style="12" customWidth="1"/>
    <col min="1051" max="1051" width="4.28515625" style="12" customWidth="1"/>
    <col min="1052" max="1056" width="3.7109375" style="12" customWidth="1"/>
    <col min="1057" max="1057" width="9.5703125" style="12" customWidth="1"/>
    <col min="1058" max="1058" width="4.28515625" style="12" customWidth="1"/>
    <col min="1059" max="1063" width="3.5703125" style="12" customWidth="1"/>
    <col min="1064" max="1280" width="9.140625" style="12"/>
    <col min="1281" max="1281" width="6.42578125" style="12" customWidth="1"/>
    <col min="1282" max="1282" width="19.28515625" style="12" customWidth="1"/>
    <col min="1283" max="1283" width="8.28515625" style="12" customWidth="1"/>
    <col min="1284" max="1284" width="10" style="12" customWidth="1"/>
    <col min="1285" max="1285" width="4.28515625" style="12" customWidth="1"/>
    <col min="1286" max="1290" width="3.7109375" style="12" customWidth="1"/>
    <col min="1291" max="1291" width="10" style="12" customWidth="1"/>
    <col min="1292" max="1292" width="4.28515625" style="12" customWidth="1"/>
    <col min="1293" max="1297" width="3.7109375" style="12" customWidth="1"/>
    <col min="1298" max="1298" width="5.5703125" style="12" customWidth="1"/>
    <col min="1299" max="1299" width="4" style="12" customWidth="1"/>
    <col min="1300" max="1300" width="4.28515625" style="12" customWidth="1"/>
    <col min="1301" max="1305" width="3.7109375" style="12" customWidth="1"/>
    <col min="1306" max="1306" width="10" style="12" customWidth="1"/>
    <col min="1307" max="1307" width="4.28515625" style="12" customWidth="1"/>
    <col min="1308" max="1312" width="3.7109375" style="12" customWidth="1"/>
    <col min="1313" max="1313" width="9.5703125" style="12" customWidth="1"/>
    <col min="1314" max="1314" width="4.28515625" style="12" customWidth="1"/>
    <col min="1315" max="1319" width="3.5703125" style="12" customWidth="1"/>
    <col min="1320" max="1536" width="9.140625" style="12"/>
    <col min="1537" max="1537" width="6.42578125" style="12" customWidth="1"/>
    <col min="1538" max="1538" width="19.28515625" style="12" customWidth="1"/>
    <col min="1539" max="1539" width="8.28515625" style="12" customWidth="1"/>
    <col min="1540" max="1540" width="10" style="12" customWidth="1"/>
    <col min="1541" max="1541" width="4.28515625" style="12" customWidth="1"/>
    <col min="1542" max="1546" width="3.7109375" style="12" customWidth="1"/>
    <col min="1547" max="1547" width="10" style="12" customWidth="1"/>
    <col min="1548" max="1548" width="4.28515625" style="12" customWidth="1"/>
    <col min="1549" max="1553" width="3.7109375" style="12" customWidth="1"/>
    <col min="1554" max="1554" width="5.5703125" style="12" customWidth="1"/>
    <col min="1555" max="1555" width="4" style="12" customWidth="1"/>
    <col min="1556" max="1556" width="4.28515625" style="12" customWidth="1"/>
    <col min="1557" max="1561" width="3.7109375" style="12" customWidth="1"/>
    <col min="1562" max="1562" width="10" style="12" customWidth="1"/>
    <col min="1563" max="1563" width="4.28515625" style="12" customWidth="1"/>
    <col min="1564" max="1568" width="3.7109375" style="12" customWidth="1"/>
    <col min="1569" max="1569" width="9.5703125" style="12" customWidth="1"/>
    <col min="1570" max="1570" width="4.28515625" style="12" customWidth="1"/>
    <col min="1571" max="1575" width="3.5703125" style="12" customWidth="1"/>
    <col min="1576" max="1792" width="9.140625" style="12"/>
    <col min="1793" max="1793" width="6.42578125" style="12" customWidth="1"/>
    <col min="1794" max="1794" width="19.28515625" style="12" customWidth="1"/>
    <col min="1795" max="1795" width="8.28515625" style="12" customWidth="1"/>
    <col min="1796" max="1796" width="10" style="12" customWidth="1"/>
    <col min="1797" max="1797" width="4.28515625" style="12" customWidth="1"/>
    <col min="1798" max="1802" width="3.7109375" style="12" customWidth="1"/>
    <col min="1803" max="1803" width="10" style="12" customWidth="1"/>
    <col min="1804" max="1804" width="4.28515625" style="12" customWidth="1"/>
    <col min="1805" max="1809" width="3.7109375" style="12" customWidth="1"/>
    <col min="1810" max="1810" width="5.5703125" style="12" customWidth="1"/>
    <col min="1811" max="1811" width="4" style="12" customWidth="1"/>
    <col min="1812" max="1812" width="4.28515625" style="12" customWidth="1"/>
    <col min="1813" max="1817" width="3.7109375" style="12" customWidth="1"/>
    <col min="1818" max="1818" width="10" style="12" customWidth="1"/>
    <col min="1819" max="1819" width="4.28515625" style="12" customWidth="1"/>
    <col min="1820" max="1824" width="3.7109375" style="12" customWidth="1"/>
    <col min="1825" max="1825" width="9.5703125" style="12" customWidth="1"/>
    <col min="1826" max="1826" width="4.28515625" style="12" customWidth="1"/>
    <col min="1827" max="1831" width="3.5703125" style="12" customWidth="1"/>
    <col min="1832" max="2048" width="9.140625" style="12"/>
    <col min="2049" max="2049" width="6.42578125" style="12" customWidth="1"/>
    <col min="2050" max="2050" width="19.28515625" style="12" customWidth="1"/>
    <col min="2051" max="2051" width="8.28515625" style="12" customWidth="1"/>
    <col min="2052" max="2052" width="10" style="12" customWidth="1"/>
    <col min="2053" max="2053" width="4.28515625" style="12" customWidth="1"/>
    <col min="2054" max="2058" width="3.7109375" style="12" customWidth="1"/>
    <col min="2059" max="2059" width="10" style="12" customWidth="1"/>
    <col min="2060" max="2060" width="4.28515625" style="12" customWidth="1"/>
    <col min="2061" max="2065" width="3.7109375" style="12" customWidth="1"/>
    <col min="2066" max="2066" width="5.5703125" style="12" customWidth="1"/>
    <col min="2067" max="2067" width="4" style="12" customWidth="1"/>
    <col min="2068" max="2068" width="4.28515625" style="12" customWidth="1"/>
    <col min="2069" max="2073" width="3.7109375" style="12" customWidth="1"/>
    <col min="2074" max="2074" width="10" style="12" customWidth="1"/>
    <col min="2075" max="2075" width="4.28515625" style="12" customWidth="1"/>
    <col min="2076" max="2080" width="3.7109375" style="12" customWidth="1"/>
    <col min="2081" max="2081" width="9.5703125" style="12" customWidth="1"/>
    <col min="2082" max="2082" width="4.28515625" style="12" customWidth="1"/>
    <col min="2083" max="2087" width="3.5703125" style="12" customWidth="1"/>
    <col min="2088" max="2304" width="9.140625" style="12"/>
    <col min="2305" max="2305" width="6.42578125" style="12" customWidth="1"/>
    <col min="2306" max="2306" width="19.28515625" style="12" customWidth="1"/>
    <col min="2307" max="2307" width="8.28515625" style="12" customWidth="1"/>
    <col min="2308" max="2308" width="10" style="12" customWidth="1"/>
    <col min="2309" max="2309" width="4.28515625" style="12" customWidth="1"/>
    <col min="2310" max="2314" width="3.7109375" style="12" customWidth="1"/>
    <col min="2315" max="2315" width="10" style="12" customWidth="1"/>
    <col min="2316" max="2316" width="4.28515625" style="12" customWidth="1"/>
    <col min="2317" max="2321" width="3.7109375" style="12" customWidth="1"/>
    <col min="2322" max="2322" width="5.5703125" style="12" customWidth="1"/>
    <col min="2323" max="2323" width="4" style="12" customWidth="1"/>
    <col min="2324" max="2324" width="4.28515625" style="12" customWidth="1"/>
    <col min="2325" max="2329" width="3.7109375" style="12" customWidth="1"/>
    <col min="2330" max="2330" width="10" style="12" customWidth="1"/>
    <col min="2331" max="2331" width="4.28515625" style="12" customWidth="1"/>
    <col min="2332" max="2336" width="3.7109375" style="12" customWidth="1"/>
    <col min="2337" max="2337" width="9.5703125" style="12" customWidth="1"/>
    <col min="2338" max="2338" width="4.28515625" style="12" customWidth="1"/>
    <col min="2339" max="2343" width="3.5703125" style="12" customWidth="1"/>
    <col min="2344" max="2560" width="9.140625" style="12"/>
    <col min="2561" max="2561" width="6.42578125" style="12" customWidth="1"/>
    <col min="2562" max="2562" width="19.28515625" style="12" customWidth="1"/>
    <col min="2563" max="2563" width="8.28515625" style="12" customWidth="1"/>
    <col min="2564" max="2564" width="10" style="12" customWidth="1"/>
    <col min="2565" max="2565" width="4.28515625" style="12" customWidth="1"/>
    <col min="2566" max="2570" width="3.7109375" style="12" customWidth="1"/>
    <col min="2571" max="2571" width="10" style="12" customWidth="1"/>
    <col min="2572" max="2572" width="4.28515625" style="12" customWidth="1"/>
    <col min="2573" max="2577" width="3.7109375" style="12" customWidth="1"/>
    <col min="2578" max="2578" width="5.5703125" style="12" customWidth="1"/>
    <col min="2579" max="2579" width="4" style="12" customWidth="1"/>
    <col min="2580" max="2580" width="4.28515625" style="12" customWidth="1"/>
    <col min="2581" max="2585" width="3.7109375" style="12" customWidth="1"/>
    <col min="2586" max="2586" width="10" style="12" customWidth="1"/>
    <col min="2587" max="2587" width="4.28515625" style="12" customWidth="1"/>
    <col min="2588" max="2592" width="3.7109375" style="12" customWidth="1"/>
    <col min="2593" max="2593" width="9.5703125" style="12" customWidth="1"/>
    <col min="2594" max="2594" width="4.28515625" style="12" customWidth="1"/>
    <col min="2595" max="2599" width="3.5703125" style="12" customWidth="1"/>
    <col min="2600" max="2816" width="9.140625" style="12"/>
    <col min="2817" max="2817" width="6.42578125" style="12" customWidth="1"/>
    <col min="2818" max="2818" width="19.28515625" style="12" customWidth="1"/>
    <col min="2819" max="2819" width="8.28515625" style="12" customWidth="1"/>
    <col min="2820" max="2820" width="10" style="12" customWidth="1"/>
    <col min="2821" max="2821" width="4.28515625" style="12" customWidth="1"/>
    <col min="2822" max="2826" width="3.7109375" style="12" customWidth="1"/>
    <col min="2827" max="2827" width="10" style="12" customWidth="1"/>
    <col min="2828" max="2828" width="4.28515625" style="12" customWidth="1"/>
    <col min="2829" max="2833" width="3.7109375" style="12" customWidth="1"/>
    <col min="2834" max="2834" width="5.5703125" style="12" customWidth="1"/>
    <col min="2835" max="2835" width="4" style="12" customWidth="1"/>
    <col min="2836" max="2836" width="4.28515625" style="12" customWidth="1"/>
    <col min="2837" max="2841" width="3.7109375" style="12" customWidth="1"/>
    <col min="2842" max="2842" width="10" style="12" customWidth="1"/>
    <col min="2843" max="2843" width="4.28515625" style="12" customWidth="1"/>
    <col min="2844" max="2848" width="3.7109375" style="12" customWidth="1"/>
    <col min="2849" max="2849" width="9.5703125" style="12" customWidth="1"/>
    <col min="2850" max="2850" width="4.28515625" style="12" customWidth="1"/>
    <col min="2851" max="2855" width="3.5703125" style="12" customWidth="1"/>
    <col min="2856" max="3072" width="9.140625" style="12"/>
    <col min="3073" max="3073" width="6.42578125" style="12" customWidth="1"/>
    <col min="3074" max="3074" width="19.28515625" style="12" customWidth="1"/>
    <col min="3075" max="3075" width="8.28515625" style="12" customWidth="1"/>
    <col min="3076" max="3076" width="10" style="12" customWidth="1"/>
    <col min="3077" max="3077" width="4.28515625" style="12" customWidth="1"/>
    <col min="3078" max="3082" width="3.7109375" style="12" customWidth="1"/>
    <col min="3083" max="3083" width="10" style="12" customWidth="1"/>
    <col min="3084" max="3084" width="4.28515625" style="12" customWidth="1"/>
    <col min="3085" max="3089" width="3.7109375" style="12" customWidth="1"/>
    <col min="3090" max="3090" width="5.5703125" style="12" customWidth="1"/>
    <col min="3091" max="3091" width="4" style="12" customWidth="1"/>
    <col min="3092" max="3092" width="4.28515625" style="12" customWidth="1"/>
    <col min="3093" max="3097" width="3.7109375" style="12" customWidth="1"/>
    <col min="3098" max="3098" width="10" style="12" customWidth="1"/>
    <col min="3099" max="3099" width="4.28515625" style="12" customWidth="1"/>
    <col min="3100" max="3104" width="3.7109375" style="12" customWidth="1"/>
    <col min="3105" max="3105" width="9.5703125" style="12" customWidth="1"/>
    <col min="3106" max="3106" width="4.28515625" style="12" customWidth="1"/>
    <col min="3107" max="3111" width="3.5703125" style="12" customWidth="1"/>
    <col min="3112" max="3328" width="9.140625" style="12"/>
    <col min="3329" max="3329" width="6.42578125" style="12" customWidth="1"/>
    <col min="3330" max="3330" width="19.28515625" style="12" customWidth="1"/>
    <col min="3331" max="3331" width="8.28515625" style="12" customWidth="1"/>
    <col min="3332" max="3332" width="10" style="12" customWidth="1"/>
    <col min="3333" max="3333" width="4.28515625" style="12" customWidth="1"/>
    <col min="3334" max="3338" width="3.7109375" style="12" customWidth="1"/>
    <col min="3339" max="3339" width="10" style="12" customWidth="1"/>
    <col min="3340" max="3340" width="4.28515625" style="12" customWidth="1"/>
    <col min="3341" max="3345" width="3.7109375" style="12" customWidth="1"/>
    <col min="3346" max="3346" width="5.5703125" style="12" customWidth="1"/>
    <col min="3347" max="3347" width="4" style="12" customWidth="1"/>
    <col min="3348" max="3348" width="4.28515625" style="12" customWidth="1"/>
    <col min="3349" max="3353" width="3.7109375" style="12" customWidth="1"/>
    <col min="3354" max="3354" width="10" style="12" customWidth="1"/>
    <col min="3355" max="3355" width="4.28515625" style="12" customWidth="1"/>
    <col min="3356" max="3360" width="3.7109375" style="12" customWidth="1"/>
    <col min="3361" max="3361" width="9.5703125" style="12" customWidth="1"/>
    <col min="3362" max="3362" width="4.28515625" style="12" customWidth="1"/>
    <col min="3363" max="3367" width="3.5703125" style="12" customWidth="1"/>
    <col min="3368" max="3584" width="9.140625" style="12"/>
    <col min="3585" max="3585" width="6.42578125" style="12" customWidth="1"/>
    <col min="3586" max="3586" width="19.28515625" style="12" customWidth="1"/>
    <col min="3587" max="3587" width="8.28515625" style="12" customWidth="1"/>
    <col min="3588" max="3588" width="10" style="12" customWidth="1"/>
    <col min="3589" max="3589" width="4.28515625" style="12" customWidth="1"/>
    <col min="3590" max="3594" width="3.7109375" style="12" customWidth="1"/>
    <col min="3595" max="3595" width="10" style="12" customWidth="1"/>
    <col min="3596" max="3596" width="4.28515625" style="12" customWidth="1"/>
    <col min="3597" max="3601" width="3.7109375" style="12" customWidth="1"/>
    <col min="3602" max="3602" width="5.5703125" style="12" customWidth="1"/>
    <col min="3603" max="3603" width="4" style="12" customWidth="1"/>
    <col min="3604" max="3604" width="4.28515625" style="12" customWidth="1"/>
    <col min="3605" max="3609" width="3.7109375" style="12" customWidth="1"/>
    <col min="3610" max="3610" width="10" style="12" customWidth="1"/>
    <col min="3611" max="3611" width="4.28515625" style="12" customWidth="1"/>
    <col min="3612" max="3616" width="3.7109375" style="12" customWidth="1"/>
    <col min="3617" max="3617" width="9.5703125" style="12" customWidth="1"/>
    <col min="3618" max="3618" width="4.28515625" style="12" customWidth="1"/>
    <col min="3619" max="3623" width="3.5703125" style="12" customWidth="1"/>
    <col min="3624" max="3840" width="9.140625" style="12"/>
    <col min="3841" max="3841" width="6.42578125" style="12" customWidth="1"/>
    <col min="3842" max="3842" width="19.28515625" style="12" customWidth="1"/>
    <col min="3843" max="3843" width="8.28515625" style="12" customWidth="1"/>
    <col min="3844" max="3844" width="10" style="12" customWidth="1"/>
    <col min="3845" max="3845" width="4.28515625" style="12" customWidth="1"/>
    <col min="3846" max="3850" width="3.7109375" style="12" customWidth="1"/>
    <col min="3851" max="3851" width="10" style="12" customWidth="1"/>
    <col min="3852" max="3852" width="4.28515625" style="12" customWidth="1"/>
    <col min="3853" max="3857" width="3.7109375" style="12" customWidth="1"/>
    <col min="3858" max="3858" width="5.5703125" style="12" customWidth="1"/>
    <col min="3859" max="3859" width="4" style="12" customWidth="1"/>
    <col min="3860" max="3860" width="4.28515625" style="12" customWidth="1"/>
    <col min="3861" max="3865" width="3.7109375" style="12" customWidth="1"/>
    <col min="3866" max="3866" width="10" style="12" customWidth="1"/>
    <col min="3867" max="3867" width="4.28515625" style="12" customWidth="1"/>
    <col min="3868" max="3872" width="3.7109375" style="12" customWidth="1"/>
    <col min="3873" max="3873" width="9.5703125" style="12" customWidth="1"/>
    <col min="3874" max="3874" width="4.28515625" style="12" customWidth="1"/>
    <col min="3875" max="3879" width="3.5703125" style="12" customWidth="1"/>
    <col min="3880" max="4096" width="9.140625" style="12"/>
    <col min="4097" max="4097" width="6.42578125" style="12" customWidth="1"/>
    <col min="4098" max="4098" width="19.28515625" style="12" customWidth="1"/>
    <col min="4099" max="4099" width="8.28515625" style="12" customWidth="1"/>
    <col min="4100" max="4100" width="10" style="12" customWidth="1"/>
    <col min="4101" max="4101" width="4.28515625" style="12" customWidth="1"/>
    <col min="4102" max="4106" width="3.7109375" style="12" customWidth="1"/>
    <col min="4107" max="4107" width="10" style="12" customWidth="1"/>
    <col min="4108" max="4108" width="4.28515625" style="12" customWidth="1"/>
    <col min="4109" max="4113" width="3.7109375" style="12" customWidth="1"/>
    <col min="4114" max="4114" width="5.5703125" style="12" customWidth="1"/>
    <col min="4115" max="4115" width="4" style="12" customWidth="1"/>
    <col min="4116" max="4116" width="4.28515625" style="12" customWidth="1"/>
    <col min="4117" max="4121" width="3.7109375" style="12" customWidth="1"/>
    <col min="4122" max="4122" width="10" style="12" customWidth="1"/>
    <col min="4123" max="4123" width="4.28515625" style="12" customWidth="1"/>
    <col min="4124" max="4128" width="3.7109375" style="12" customWidth="1"/>
    <col min="4129" max="4129" width="9.5703125" style="12" customWidth="1"/>
    <col min="4130" max="4130" width="4.28515625" style="12" customWidth="1"/>
    <col min="4131" max="4135" width="3.5703125" style="12" customWidth="1"/>
    <col min="4136" max="4352" width="9.140625" style="12"/>
    <col min="4353" max="4353" width="6.42578125" style="12" customWidth="1"/>
    <col min="4354" max="4354" width="19.28515625" style="12" customWidth="1"/>
    <col min="4355" max="4355" width="8.28515625" style="12" customWidth="1"/>
    <col min="4356" max="4356" width="10" style="12" customWidth="1"/>
    <col min="4357" max="4357" width="4.28515625" style="12" customWidth="1"/>
    <col min="4358" max="4362" width="3.7109375" style="12" customWidth="1"/>
    <col min="4363" max="4363" width="10" style="12" customWidth="1"/>
    <col min="4364" max="4364" width="4.28515625" style="12" customWidth="1"/>
    <col min="4365" max="4369" width="3.7109375" style="12" customWidth="1"/>
    <col min="4370" max="4370" width="5.5703125" style="12" customWidth="1"/>
    <col min="4371" max="4371" width="4" style="12" customWidth="1"/>
    <col min="4372" max="4372" width="4.28515625" style="12" customWidth="1"/>
    <col min="4373" max="4377" width="3.7109375" style="12" customWidth="1"/>
    <col min="4378" max="4378" width="10" style="12" customWidth="1"/>
    <col min="4379" max="4379" width="4.28515625" style="12" customWidth="1"/>
    <col min="4380" max="4384" width="3.7109375" style="12" customWidth="1"/>
    <col min="4385" max="4385" width="9.5703125" style="12" customWidth="1"/>
    <col min="4386" max="4386" width="4.28515625" style="12" customWidth="1"/>
    <col min="4387" max="4391" width="3.5703125" style="12" customWidth="1"/>
    <col min="4392" max="4608" width="9.140625" style="12"/>
    <col min="4609" max="4609" width="6.42578125" style="12" customWidth="1"/>
    <col min="4610" max="4610" width="19.28515625" style="12" customWidth="1"/>
    <col min="4611" max="4611" width="8.28515625" style="12" customWidth="1"/>
    <col min="4612" max="4612" width="10" style="12" customWidth="1"/>
    <col min="4613" max="4613" width="4.28515625" style="12" customWidth="1"/>
    <col min="4614" max="4618" width="3.7109375" style="12" customWidth="1"/>
    <col min="4619" max="4619" width="10" style="12" customWidth="1"/>
    <col min="4620" max="4620" width="4.28515625" style="12" customWidth="1"/>
    <col min="4621" max="4625" width="3.7109375" style="12" customWidth="1"/>
    <col min="4626" max="4626" width="5.5703125" style="12" customWidth="1"/>
    <col min="4627" max="4627" width="4" style="12" customWidth="1"/>
    <col min="4628" max="4628" width="4.28515625" style="12" customWidth="1"/>
    <col min="4629" max="4633" width="3.7109375" style="12" customWidth="1"/>
    <col min="4634" max="4634" width="10" style="12" customWidth="1"/>
    <col min="4635" max="4635" width="4.28515625" style="12" customWidth="1"/>
    <col min="4636" max="4640" width="3.7109375" style="12" customWidth="1"/>
    <col min="4641" max="4641" width="9.5703125" style="12" customWidth="1"/>
    <col min="4642" max="4642" width="4.28515625" style="12" customWidth="1"/>
    <col min="4643" max="4647" width="3.5703125" style="12" customWidth="1"/>
    <col min="4648" max="4864" width="9.140625" style="12"/>
    <col min="4865" max="4865" width="6.42578125" style="12" customWidth="1"/>
    <col min="4866" max="4866" width="19.28515625" style="12" customWidth="1"/>
    <col min="4867" max="4867" width="8.28515625" style="12" customWidth="1"/>
    <col min="4868" max="4868" width="10" style="12" customWidth="1"/>
    <col min="4869" max="4869" width="4.28515625" style="12" customWidth="1"/>
    <col min="4870" max="4874" width="3.7109375" style="12" customWidth="1"/>
    <col min="4875" max="4875" width="10" style="12" customWidth="1"/>
    <col min="4876" max="4876" width="4.28515625" style="12" customWidth="1"/>
    <col min="4877" max="4881" width="3.7109375" style="12" customWidth="1"/>
    <col min="4882" max="4882" width="5.5703125" style="12" customWidth="1"/>
    <col min="4883" max="4883" width="4" style="12" customWidth="1"/>
    <col min="4884" max="4884" width="4.28515625" style="12" customWidth="1"/>
    <col min="4885" max="4889" width="3.7109375" style="12" customWidth="1"/>
    <col min="4890" max="4890" width="10" style="12" customWidth="1"/>
    <col min="4891" max="4891" width="4.28515625" style="12" customWidth="1"/>
    <col min="4892" max="4896" width="3.7109375" style="12" customWidth="1"/>
    <col min="4897" max="4897" width="9.5703125" style="12" customWidth="1"/>
    <col min="4898" max="4898" width="4.28515625" style="12" customWidth="1"/>
    <col min="4899" max="4903" width="3.5703125" style="12" customWidth="1"/>
    <col min="4904" max="5120" width="9.140625" style="12"/>
    <col min="5121" max="5121" width="6.42578125" style="12" customWidth="1"/>
    <col min="5122" max="5122" width="19.28515625" style="12" customWidth="1"/>
    <col min="5123" max="5123" width="8.28515625" style="12" customWidth="1"/>
    <col min="5124" max="5124" width="10" style="12" customWidth="1"/>
    <col min="5125" max="5125" width="4.28515625" style="12" customWidth="1"/>
    <col min="5126" max="5130" width="3.7109375" style="12" customWidth="1"/>
    <col min="5131" max="5131" width="10" style="12" customWidth="1"/>
    <col min="5132" max="5132" width="4.28515625" style="12" customWidth="1"/>
    <col min="5133" max="5137" width="3.7109375" style="12" customWidth="1"/>
    <col min="5138" max="5138" width="5.5703125" style="12" customWidth="1"/>
    <col min="5139" max="5139" width="4" style="12" customWidth="1"/>
    <col min="5140" max="5140" width="4.28515625" style="12" customWidth="1"/>
    <col min="5141" max="5145" width="3.7109375" style="12" customWidth="1"/>
    <col min="5146" max="5146" width="10" style="12" customWidth="1"/>
    <col min="5147" max="5147" width="4.28515625" style="12" customWidth="1"/>
    <col min="5148" max="5152" width="3.7109375" style="12" customWidth="1"/>
    <col min="5153" max="5153" width="9.5703125" style="12" customWidth="1"/>
    <col min="5154" max="5154" width="4.28515625" style="12" customWidth="1"/>
    <col min="5155" max="5159" width="3.5703125" style="12" customWidth="1"/>
    <col min="5160" max="5376" width="9.140625" style="12"/>
    <col min="5377" max="5377" width="6.42578125" style="12" customWidth="1"/>
    <col min="5378" max="5378" width="19.28515625" style="12" customWidth="1"/>
    <col min="5379" max="5379" width="8.28515625" style="12" customWidth="1"/>
    <col min="5380" max="5380" width="10" style="12" customWidth="1"/>
    <col min="5381" max="5381" width="4.28515625" style="12" customWidth="1"/>
    <col min="5382" max="5386" width="3.7109375" style="12" customWidth="1"/>
    <col min="5387" max="5387" width="10" style="12" customWidth="1"/>
    <col min="5388" max="5388" width="4.28515625" style="12" customWidth="1"/>
    <col min="5389" max="5393" width="3.7109375" style="12" customWidth="1"/>
    <col min="5394" max="5394" width="5.5703125" style="12" customWidth="1"/>
    <col min="5395" max="5395" width="4" style="12" customWidth="1"/>
    <col min="5396" max="5396" width="4.28515625" style="12" customWidth="1"/>
    <col min="5397" max="5401" width="3.7109375" style="12" customWidth="1"/>
    <col min="5402" max="5402" width="10" style="12" customWidth="1"/>
    <col min="5403" max="5403" width="4.28515625" style="12" customWidth="1"/>
    <col min="5404" max="5408" width="3.7109375" style="12" customWidth="1"/>
    <col min="5409" max="5409" width="9.5703125" style="12" customWidth="1"/>
    <col min="5410" max="5410" width="4.28515625" style="12" customWidth="1"/>
    <col min="5411" max="5415" width="3.5703125" style="12" customWidth="1"/>
    <col min="5416" max="5632" width="9.140625" style="12"/>
    <col min="5633" max="5633" width="6.42578125" style="12" customWidth="1"/>
    <col min="5634" max="5634" width="19.28515625" style="12" customWidth="1"/>
    <col min="5635" max="5635" width="8.28515625" style="12" customWidth="1"/>
    <col min="5636" max="5636" width="10" style="12" customWidth="1"/>
    <col min="5637" max="5637" width="4.28515625" style="12" customWidth="1"/>
    <col min="5638" max="5642" width="3.7109375" style="12" customWidth="1"/>
    <col min="5643" max="5643" width="10" style="12" customWidth="1"/>
    <col min="5644" max="5644" width="4.28515625" style="12" customWidth="1"/>
    <col min="5645" max="5649" width="3.7109375" style="12" customWidth="1"/>
    <col min="5650" max="5650" width="5.5703125" style="12" customWidth="1"/>
    <col min="5651" max="5651" width="4" style="12" customWidth="1"/>
    <col min="5652" max="5652" width="4.28515625" style="12" customWidth="1"/>
    <col min="5653" max="5657" width="3.7109375" style="12" customWidth="1"/>
    <col min="5658" max="5658" width="10" style="12" customWidth="1"/>
    <col min="5659" max="5659" width="4.28515625" style="12" customWidth="1"/>
    <col min="5660" max="5664" width="3.7109375" style="12" customWidth="1"/>
    <col min="5665" max="5665" width="9.5703125" style="12" customWidth="1"/>
    <col min="5666" max="5666" width="4.28515625" style="12" customWidth="1"/>
    <col min="5667" max="5671" width="3.5703125" style="12" customWidth="1"/>
    <col min="5672" max="5888" width="9.140625" style="12"/>
    <col min="5889" max="5889" width="6.42578125" style="12" customWidth="1"/>
    <col min="5890" max="5890" width="19.28515625" style="12" customWidth="1"/>
    <col min="5891" max="5891" width="8.28515625" style="12" customWidth="1"/>
    <col min="5892" max="5892" width="10" style="12" customWidth="1"/>
    <col min="5893" max="5893" width="4.28515625" style="12" customWidth="1"/>
    <col min="5894" max="5898" width="3.7109375" style="12" customWidth="1"/>
    <col min="5899" max="5899" width="10" style="12" customWidth="1"/>
    <col min="5900" max="5900" width="4.28515625" style="12" customWidth="1"/>
    <col min="5901" max="5905" width="3.7109375" style="12" customWidth="1"/>
    <col min="5906" max="5906" width="5.5703125" style="12" customWidth="1"/>
    <col min="5907" max="5907" width="4" style="12" customWidth="1"/>
    <col min="5908" max="5908" width="4.28515625" style="12" customWidth="1"/>
    <col min="5909" max="5913" width="3.7109375" style="12" customWidth="1"/>
    <col min="5914" max="5914" width="10" style="12" customWidth="1"/>
    <col min="5915" max="5915" width="4.28515625" style="12" customWidth="1"/>
    <col min="5916" max="5920" width="3.7109375" style="12" customWidth="1"/>
    <col min="5921" max="5921" width="9.5703125" style="12" customWidth="1"/>
    <col min="5922" max="5922" width="4.28515625" style="12" customWidth="1"/>
    <col min="5923" max="5927" width="3.5703125" style="12" customWidth="1"/>
    <col min="5928" max="6144" width="9.140625" style="12"/>
    <col min="6145" max="6145" width="6.42578125" style="12" customWidth="1"/>
    <col min="6146" max="6146" width="19.28515625" style="12" customWidth="1"/>
    <col min="6147" max="6147" width="8.28515625" style="12" customWidth="1"/>
    <col min="6148" max="6148" width="10" style="12" customWidth="1"/>
    <col min="6149" max="6149" width="4.28515625" style="12" customWidth="1"/>
    <col min="6150" max="6154" width="3.7109375" style="12" customWidth="1"/>
    <col min="6155" max="6155" width="10" style="12" customWidth="1"/>
    <col min="6156" max="6156" width="4.28515625" style="12" customWidth="1"/>
    <col min="6157" max="6161" width="3.7109375" style="12" customWidth="1"/>
    <col min="6162" max="6162" width="5.5703125" style="12" customWidth="1"/>
    <col min="6163" max="6163" width="4" style="12" customWidth="1"/>
    <col min="6164" max="6164" width="4.28515625" style="12" customWidth="1"/>
    <col min="6165" max="6169" width="3.7109375" style="12" customWidth="1"/>
    <col min="6170" max="6170" width="10" style="12" customWidth="1"/>
    <col min="6171" max="6171" width="4.28515625" style="12" customWidth="1"/>
    <col min="6172" max="6176" width="3.7109375" style="12" customWidth="1"/>
    <col min="6177" max="6177" width="9.5703125" style="12" customWidth="1"/>
    <col min="6178" max="6178" width="4.28515625" style="12" customWidth="1"/>
    <col min="6179" max="6183" width="3.5703125" style="12" customWidth="1"/>
    <col min="6184" max="6400" width="9.140625" style="12"/>
    <col min="6401" max="6401" width="6.42578125" style="12" customWidth="1"/>
    <col min="6402" max="6402" width="19.28515625" style="12" customWidth="1"/>
    <col min="6403" max="6403" width="8.28515625" style="12" customWidth="1"/>
    <col min="6404" max="6404" width="10" style="12" customWidth="1"/>
    <col min="6405" max="6405" width="4.28515625" style="12" customWidth="1"/>
    <col min="6406" max="6410" width="3.7109375" style="12" customWidth="1"/>
    <col min="6411" max="6411" width="10" style="12" customWidth="1"/>
    <col min="6412" max="6412" width="4.28515625" style="12" customWidth="1"/>
    <col min="6413" max="6417" width="3.7109375" style="12" customWidth="1"/>
    <col min="6418" max="6418" width="5.5703125" style="12" customWidth="1"/>
    <col min="6419" max="6419" width="4" style="12" customWidth="1"/>
    <col min="6420" max="6420" width="4.28515625" style="12" customWidth="1"/>
    <col min="6421" max="6425" width="3.7109375" style="12" customWidth="1"/>
    <col min="6426" max="6426" width="10" style="12" customWidth="1"/>
    <col min="6427" max="6427" width="4.28515625" style="12" customWidth="1"/>
    <col min="6428" max="6432" width="3.7109375" style="12" customWidth="1"/>
    <col min="6433" max="6433" width="9.5703125" style="12" customWidth="1"/>
    <col min="6434" max="6434" width="4.28515625" style="12" customWidth="1"/>
    <col min="6435" max="6439" width="3.5703125" style="12" customWidth="1"/>
    <col min="6440" max="6656" width="9.140625" style="12"/>
    <col min="6657" max="6657" width="6.42578125" style="12" customWidth="1"/>
    <col min="6658" max="6658" width="19.28515625" style="12" customWidth="1"/>
    <col min="6659" max="6659" width="8.28515625" style="12" customWidth="1"/>
    <col min="6660" max="6660" width="10" style="12" customWidth="1"/>
    <col min="6661" max="6661" width="4.28515625" style="12" customWidth="1"/>
    <col min="6662" max="6666" width="3.7109375" style="12" customWidth="1"/>
    <col min="6667" max="6667" width="10" style="12" customWidth="1"/>
    <col min="6668" max="6668" width="4.28515625" style="12" customWidth="1"/>
    <col min="6669" max="6673" width="3.7109375" style="12" customWidth="1"/>
    <col min="6674" max="6674" width="5.5703125" style="12" customWidth="1"/>
    <col min="6675" max="6675" width="4" style="12" customWidth="1"/>
    <col min="6676" max="6676" width="4.28515625" style="12" customWidth="1"/>
    <col min="6677" max="6681" width="3.7109375" style="12" customWidth="1"/>
    <col min="6682" max="6682" width="10" style="12" customWidth="1"/>
    <col min="6683" max="6683" width="4.28515625" style="12" customWidth="1"/>
    <col min="6684" max="6688" width="3.7109375" style="12" customWidth="1"/>
    <col min="6689" max="6689" width="9.5703125" style="12" customWidth="1"/>
    <col min="6690" max="6690" width="4.28515625" style="12" customWidth="1"/>
    <col min="6691" max="6695" width="3.5703125" style="12" customWidth="1"/>
    <col min="6696" max="6912" width="9.140625" style="12"/>
    <col min="6913" max="6913" width="6.42578125" style="12" customWidth="1"/>
    <col min="6914" max="6914" width="19.28515625" style="12" customWidth="1"/>
    <col min="6915" max="6915" width="8.28515625" style="12" customWidth="1"/>
    <col min="6916" max="6916" width="10" style="12" customWidth="1"/>
    <col min="6917" max="6917" width="4.28515625" style="12" customWidth="1"/>
    <col min="6918" max="6922" width="3.7109375" style="12" customWidth="1"/>
    <col min="6923" max="6923" width="10" style="12" customWidth="1"/>
    <col min="6924" max="6924" width="4.28515625" style="12" customWidth="1"/>
    <col min="6925" max="6929" width="3.7109375" style="12" customWidth="1"/>
    <col min="6930" max="6930" width="5.5703125" style="12" customWidth="1"/>
    <col min="6931" max="6931" width="4" style="12" customWidth="1"/>
    <col min="6932" max="6932" width="4.28515625" style="12" customWidth="1"/>
    <col min="6933" max="6937" width="3.7109375" style="12" customWidth="1"/>
    <col min="6938" max="6938" width="10" style="12" customWidth="1"/>
    <col min="6939" max="6939" width="4.28515625" style="12" customWidth="1"/>
    <col min="6940" max="6944" width="3.7109375" style="12" customWidth="1"/>
    <col min="6945" max="6945" width="9.5703125" style="12" customWidth="1"/>
    <col min="6946" max="6946" width="4.28515625" style="12" customWidth="1"/>
    <col min="6947" max="6951" width="3.5703125" style="12" customWidth="1"/>
    <col min="6952" max="7168" width="9.140625" style="12"/>
    <col min="7169" max="7169" width="6.42578125" style="12" customWidth="1"/>
    <col min="7170" max="7170" width="19.28515625" style="12" customWidth="1"/>
    <col min="7171" max="7171" width="8.28515625" style="12" customWidth="1"/>
    <col min="7172" max="7172" width="10" style="12" customWidth="1"/>
    <col min="7173" max="7173" width="4.28515625" style="12" customWidth="1"/>
    <col min="7174" max="7178" width="3.7109375" style="12" customWidth="1"/>
    <col min="7179" max="7179" width="10" style="12" customWidth="1"/>
    <col min="7180" max="7180" width="4.28515625" style="12" customWidth="1"/>
    <col min="7181" max="7185" width="3.7109375" style="12" customWidth="1"/>
    <col min="7186" max="7186" width="5.5703125" style="12" customWidth="1"/>
    <col min="7187" max="7187" width="4" style="12" customWidth="1"/>
    <col min="7188" max="7188" width="4.28515625" style="12" customWidth="1"/>
    <col min="7189" max="7193" width="3.7109375" style="12" customWidth="1"/>
    <col min="7194" max="7194" width="10" style="12" customWidth="1"/>
    <col min="7195" max="7195" width="4.28515625" style="12" customWidth="1"/>
    <col min="7196" max="7200" width="3.7109375" style="12" customWidth="1"/>
    <col min="7201" max="7201" width="9.5703125" style="12" customWidth="1"/>
    <col min="7202" max="7202" width="4.28515625" style="12" customWidth="1"/>
    <col min="7203" max="7207" width="3.5703125" style="12" customWidth="1"/>
    <col min="7208" max="7424" width="9.140625" style="12"/>
    <col min="7425" max="7425" width="6.42578125" style="12" customWidth="1"/>
    <col min="7426" max="7426" width="19.28515625" style="12" customWidth="1"/>
    <col min="7427" max="7427" width="8.28515625" style="12" customWidth="1"/>
    <col min="7428" max="7428" width="10" style="12" customWidth="1"/>
    <col min="7429" max="7429" width="4.28515625" style="12" customWidth="1"/>
    <col min="7430" max="7434" width="3.7109375" style="12" customWidth="1"/>
    <col min="7435" max="7435" width="10" style="12" customWidth="1"/>
    <col min="7436" max="7436" width="4.28515625" style="12" customWidth="1"/>
    <col min="7437" max="7441" width="3.7109375" style="12" customWidth="1"/>
    <col min="7442" max="7442" width="5.5703125" style="12" customWidth="1"/>
    <col min="7443" max="7443" width="4" style="12" customWidth="1"/>
    <col min="7444" max="7444" width="4.28515625" style="12" customWidth="1"/>
    <col min="7445" max="7449" width="3.7109375" style="12" customWidth="1"/>
    <col min="7450" max="7450" width="10" style="12" customWidth="1"/>
    <col min="7451" max="7451" width="4.28515625" style="12" customWidth="1"/>
    <col min="7452" max="7456" width="3.7109375" style="12" customWidth="1"/>
    <col min="7457" max="7457" width="9.5703125" style="12" customWidth="1"/>
    <col min="7458" max="7458" width="4.28515625" style="12" customWidth="1"/>
    <col min="7459" max="7463" width="3.5703125" style="12" customWidth="1"/>
    <col min="7464" max="7680" width="9.140625" style="12"/>
    <col min="7681" max="7681" width="6.42578125" style="12" customWidth="1"/>
    <col min="7682" max="7682" width="19.28515625" style="12" customWidth="1"/>
    <col min="7683" max="7683" width="8.28515625" style="12" customWidth="1"/>
    <col min="7684" max="7684" width="10" style="12" customWidth="1"/>
    <col min="7685" max="7685" width="4.28515625" style="12" customWidth="1"/>
    <col min="7686" max="7690" width="3.7109375" style="12" customWidth="1"/>
    <col min="7691" max="7691" width="10" style="12" customWidth="1"/>
    <col min="7692" max="7692" width="4.28515625" style="12" customWidth="1"/>
    <col min="7693" max="7697" width="3.7109375" style="12" customWidth="1"/>
    <col min="7698" max="7698" width="5.5703125" style="12" customWidth="1"/>
    <col min="7699" max="7699" width="4" style="12" customWidth="1"/>
    <col min="7700" max="7700" width="4.28515625" style="12" customWidth="1"/>
    <col min="7701" max="7705" width="3.7109375" style="12" customWidth="1"/>
    <col min="7706" max="7706" width="10" style="12" customWidth="1"/>
    <col min="7707" max="7707" width="4.28515625" style="12" customWidth="1"/>
    <col min="7708" max="7712" width="3.7109375" style="12" customWidth="1"/>
    <col min="7713" max="7713" width="9.5703125" style="12" customWidth="1"/>
    <col min="7714" max="7714" width="4.28515625" style="12" customWidth="1"/>
    <col min="7715" max="7719" width="3.5703125" style="12" customWidth="1"/>
    <col min="7720" max="7936" width="9.140625" style="12"/>
    <col min="7937" max="7937" width="6.42578125" style="12" customWidth="1"/>
    <col min="7938" max="7938" width="19.28515625" style="12" customWidth="1"/>
    <col min="7939" max="7939" width="8.28515625" style="12" customWidth="1"/>
    <col min="7940" max="7940" width="10" style="12" customWidth="1"/>
    <col min="7941" max="7941" width="4.28515625" style="12" customWidth="1"/>
    <col min="7942" max="7946" width="3.7109375" style="12" customWidth="1"/>
    <col min="7947" max="7947" width="10" style="12" customWidth="1"/>
    <col min="7948" max="7948" width="4.28515625" style="12" customWidth="1"/>
    <col min="7949" max="7953" width="3.7109375" style="12" customWidth="1"/>
    <col min="7954" max="7954" width="5.5703125" style="12" customWidth="1"/>
    <col min="7955" max="7955" width="4" style="12" customWidth="1"/>
    <col min="7956" max="7956" width="4.28515625" style="12" customWidth="1"/>
    <col min="7957" max="7961" width="3.7109375" style="12" customWidth="1"/>
    <col min="7962" max="7962" width="10" style="12" customWidth="1"/>
    <col min="7963" max="7963" width="4.28515625" style="12" customWidth="1"/>
    <col min="7964" max="7968" width="3.7109375" style="12" customWidth="1"/>
    <col min="7969" max="7969" width="9.5703125" style="12" customWidth="1"/>
    <col min="7970" max="7970" width="4.28515625" style="12" customWidth="1"/>
    <col min="7971" max="7975" width="3.5703125" style="12" customWidth="1"/>
    <col min="7976" max="8192" width="9.140625" style="12"/>
    <col min="8193" max="8193" width="6.42578125" style="12" customWidth="1"/>
    <col min="8194" max="8194" width="19.28515625" style="12" customWidth="1"/>
    <col min="8195" max="8195" width="8.28515625" style="12" customWidth="1"/>
    <col min="8196" max="8196" width="10" style="12" customWidth="1"/>
    <col min="8197" max="8197" width="4.28515625" style="12" customWidth="1"/>
    <col min="8198" max="8202" width="3.7109375" style="12" customWidth="1"/>
    <col min="8203" max="8203" width="10" style="12" customWidth="1"/>
    <col min="8204" max="8204" width="4.28515625" style="12" customWidth="1"/>
    <col min="8205" max="8209" width="3.7109375" style="12" customWidth="1"/>
    <col min="8210" max="8210" width="5.5703125" style="12" customWidth="1"/>
    <col min="8211" max="8211" width="4" style="12" customWidth="1"/>
    <col min="8212" max="8212" width="4.28515625" style="12" customWidth="1"/>
    <col min="8213" max="8217" width="3.7109375" style="12" customWidth="1"/>
    <col min="8218" max="8218" width="10" style="12" customWidth="1"/>
    <col min="8219" max="8219" width="4.28515625" style="12" customWidth="1"/>
    <col min="8220" max="8224" width="3.7109375" style="12" customWidth="1"/>
    <col min="8225" max="8225" width="9.5703125" style="12" customWidth="1"/>
    <col min="8226" max="8226" width="4.28515625" style="12" customWidth="1"/>
    <col min="8227" max="8231" width="3.5703125" style="12" customWidth="1"/>
    <col min="8232" max="8448" width="9.140625" style="12"/>
    <col min="8449" max="8449" width="6.42578125" style="12" customWidth="1"/>
    <col min="8450" max="8450" width="19.28515625" style="12" customWidth="1"/>
    <col min="8451" max="8451" width="8.28515625" style="12" customWidth="1"/>
    <col min="8452" max="8452" width="10" style="12" customWidth="1"/>
    <col min="8453" max="8453" width="4.28515625" style="12" customWidth="1"/>
    <col min="8454" max="8458" width="3.7109375" style="12" customWidth="1"/>
    <col min="8459" max="8459" width="10" style="12" customWidth="1"/>
    <col min="8460" max="8460" width="4.28515625" style="12" customWidth="1"/>
    <col min="8461" max="8465" width="3.7109375" style="12" customWidth="1"/>
    <col min="8466" max="8466" width="5.5703125" style="12" customWidth="1"/>
    <col min="8467" max="8467" width="4" style="12" customWidth="1"/>
    <col min="8468" max="8468" width="4.28515625" style="12" customWidth="1"/>
    <col min="8469" max="8473" width="3.7109375" style="12" customWidth="1"/>
    <col min="8474" max="8474" width="10" style="12" customWidth="1"/>
    <col min="8475" max="8475" width="4.28515625" style="12" customWidth="1"/>
    <col min="8476" max="8480" width="3.7109375" style="12" customWidth="1"/>
    <col min="8481" max="8481" width="9.5703125" style="12" customWidth="1"/>
    <col min="8482" max="8482" width="4.28515625" style="12" customWidth="1"/>
    <col min="8483" max="8487" width="3.5703125" style="12" customWidth="1"/>
    <col min="8488" max="8704" width="9.140625" style="12"/>
    <col min="8705" max="8705" width="6.42578125" style="12" customWidth="1"/>
    <col min="8706" max="8706" width="19.28515625" style="12" customWidth="1"/>
    <col min="8707" max="8707" width="8.28515625" style="12" customWidth="1"/>
    <col min="8708" max="8708" width="10" style="12" customWidth="1"/>
    <col min="8709" max="8709" width="4.28515625" style="12" customWidth="1"/>
    <col min="8710" max="8714" width="3.7109375" style="12" customWidth="1"/>
    <col min="8715" max="8715" width="10" style="12" customWidth="1"/>
    <col min="8716" max="8716" width="4.28515625" style="12" customWidth="1"/>
    <col min="8717" max="8721" width="3.7109375" style="12" customWidth="1"/>
    <col min="8722" max="8722" width="5.5703125" style="12" customWidth="1"/>
    <col min="8723" max="8723" width="4" style="12" customWidth="1"/>
    <col min="8724" max="8724" width="4.28515625" style="12" customWidth="1"/>
    <col min="8725" max="8729" width="3.7109375" style="12" customWidth="1"/>
    <col min="8730" max="8730" width="10" style="12" customWidth="1"/>
    <col min="8731" max="8731" width="4.28515625" style="12" customWidth="1"/>
    <col min="8732" max="8736" width="3.7109375" style="12" customWidth="1"/>
    <col min="8737" max="8737" width="9.5703125" style="12" customWidth="1"/>
    <col min="8738" max="8738" width="4.28515625" style="12" customWidth="1"/>
    <col min="8739" max="8743" width="3.5703125" style="12" customWidth="1"/>
    <col min="8744" max="8960" width="9.140625" style="12"/>
    <col min="8961" max="8961" width="6.42578125" style="12" customWidth="1"/>
    <col min="8962" max="8962" width="19.28515625" style="12" customWidth="1"/>
    <col min="8963" max="8963" width="8.28515625" style="12" customWidth="1"/>
    <col min="8964" max="8964" width="10" style="12" customWidth="1"/>
    <col min="8965" max="8965" width="4.28515625" style="12" customWidth="1"/>
    <col min="8966" max="8970" width="3.7109375" style="12" customWidth="1"/>
    <col min="8971" max="8971" width="10" style="12" customWidth="1"/>
    <col min="8972" max="8972" width="4.28515625" style="12" customWidth="1"/>
    <col min="8973" max="8977" width="3.7109375" style="12" customWidth="1"/>
    <col min="8978" max="8978" width="5.5703125" style="12" customWidth="1"/>
    <col min="8979" max="8979" width="4" style="12" customWidth="1"/>
    <col min="8980" max="8980" width="4.28515625" style="12" customWidth="1"/>
    <col min="8981" max="8985" width="3.7109375" style="12" customWidth="1"/>
    <col min="8986" max="8986" width="10" style="12" customWidth="1"/>
    <col min="8987" max="8987" width="4.28515625" style="12" customWidth="1"/>
    <col min="8988" max="8992" width="3.7109375" style="12" customWidth="1"/>
    <col min="8993" max="8993" width="9.5703125" style="12" customWidth="1"/>
    <col min="8994" max="8994" width="4.28515625" style="12" customWidth="1"/>
    <col min="8995" max="8999" width="3.5703125" style="12" customWidth="1"/>
    <col min="9000" max="9216" width="9.140625" style="12"/>
    <col min="9217" max="9217" width="6.42578125" style="12" customWidth="1"/>
    <col min="9218" max="9218" width="19.28515625" style="12" customWidth="1"/>
    <col min="9219" max="9219" width="8.28515625" style="12" customWidth="1"/>
    <col min="9220" max="9220" width="10" style="12" customWidth="1"/>
    <col min="9221" max="9221" width="4.28515625" style="12" customWidth="1"/>
    <col min="9222" max="9226" width="3.7109375" style="12" customWidth="1"/>
    <col min="9227" max="9227" width="10" style="12" customWidth="1"/>
    <col min="9228" max="9228" width="4.28515625" style="12" customWidth="1"/>
    <col min="9229" max="9233" width="3.7109375" style="12" customWidth="1"/>
    <col min="9234" max="9234" width="5.5703125" style="12" customWidth="1"/>
    <col min="9235" max="9235" width="4" style="12" customWidth="1"/>
    <col min="9236" max="9236" width="4.28515625" style="12" customWidth="1"/>
    <col min="9237" max="9241" width="3.7109375" style="12" customWidth="1"/>
    <col min="9242" max="9242" width="10" style="12" customWidth="1"/>
    <col min="9243" max="9243" width="4.28515625" style="12" customWidth="1"/>
    <col min="9244" max="9248" width="3.7109375" style="12" customWidth="1"/>
    <col min="9249" max="9249" width="9.5703125" style="12" customWidth="1"/>
    <col min="9250" max="9250" width="4.28515625" style="12" customWidth="1"/>
    <col min="9251" max="9255" width="3.5703125" style="12" customWidth="1"/>
    <col min="9256" max="9472" width="9.140625" style="12"/>
    <col min="9473" max="9473" width="6.42578125" style="12" customWidth="1"/>
    <col min="9474" max="9474" width="19.28515625" style="12" customWidth="1"/>
    <col min="9475" max="9475" width="8.28515625" style="12" customWidth="1"/>
    <col min="9476" max="9476" width="10" style="12" customWidth="1"/>
    <col min="9477" max="9477" width="4.28515625" style="12" customWidth="1"/>
    <col min="9478" max="9482" width="3.7109375" style="12" customWidth="1"/>
    <col min="9483" max="9483" width="10" style="12" customWidth="1"/>
    <col min="9484" max="9484" width="4.28515625" style="12" customWidth="1"/>
    <col min="9485" max="9489" width="3.7109375" style="12" customWidth="1"/>
    <col min="9490" max="9490" width="5.5703125" style="12" customWidth="1"/>
    <col min="9491" max="9491" width="4" style="12" customWidth="1"/>
    <col min="9492" max="9492" width="4.28515625" style="12" customWidth="1"/>
    <col min="9493" max="9497" width="3.7109375" style="12" customWidth="1"/>
    <col min="9498" max="9498" width="10" style="12" customWidth="1"/>
    <col min="9499" max="9499" width="4.28515625" style="12" customWidth="1"/>
    <col min="9500" max="9504" width="3.7109375" style="12" customWidth="1"/>
    <col min="9505" max="9505" width="9.5703125" style="12" customWidth="1"/>
    <col min="9506" max="9506" width="4.28515625" style="12" customWidth="1"/>
    <col min="9507" max="9511" width="3.5703125" style="12" customWidth="1"/>
    <col min="9512" max="9728" width="9.140625" style="12"/>
    <col min="9729" max="9729" width="6.42578125" style="12" customWidth="1"/>
    <col min="9730" max="9730" width="19.28515625" style="12" customWidth="1"/>
    <col min="9731" max="9731" width="8.28515625" style="12" customWidth="1"/>
    <col min="9732" max="9732" width="10" style="12" customWidth="1"/>
    <col min="9733" max="9733" width="4.28515625" style="12" customWidth="1"/>
    <col min="9734" max="9738" width="3.7109375" style="12" customWidth="1"/>
    <col min="9739" max="9739" width="10" style="12" customWidth="1"/>
    <col min="9740" max="9740" width="4.28515625" style="12" customWidth="1"/>
    <col min="9741" max="9745" width="3.7109375" style="12" customWidth="1"/>
    <col min="9746" max="9746" width="5.5703125" style="12" customWidth="1"/>
    <col min="9747" max="9747" width="4" style="12" customWidth="1"/>
    <col min="9748" max="9748" width="4.28515625" style="12" customWidth="1"/>
    <col min="9749" max="9753" width="3.7109375" style="12" customWidth="1"/>
    <col min="9754" max="9754" width="10" style="12" customWidth="1"/>
    <col min="9755" max="9755" width="4.28515625" style="12" customWidth="1"/>
    <col min="9756" max="9760" width="3.7109375" style="12" customWidth="1"/>
    <col min="9761" max="9761" width="9.5703125" style="12" customWidth="1"/>
    <col min="9762" max="9762" width="4.28515625" style="12" customWidth="1"/>
    <col min="9763" max="9767" width="3.5703125" style="12" customWidth="1"/>
    <col min="9768" max="9984" width="9.140625" style="12"/>
    <col min="9985" max="9985" width="6.42578125" style="12" customWidth="1"/>
    <col min="9986" max="9986" width="19.28515625" style="12" customWidth="1"/>
    <col min="9987" max="9987" width="8.28515625" style="12" customWidth="1"/>
    <col min="9988" max="9988" width="10" style="12" customWidth="1"/>
    <col min="9989" max="9989" width="4.28515625" style="12" customWidth="1"/>
    <col min="9990" max="9994" width="3.7109375" style="12" customWidth="1"/>
    <col min="9995" max="9995" width="10" style="12" customWidth="1"/>
    <col min="9996" max="9996" width="4.28515625" style="12" customWidth="1"/>
    <col min="9997" max="10001" width="3.7109375" style="12" customWidth="1"/>
    <col min="10002" max="10002" width="5.5703125" style="12" customWidth="1"/>
    <col min="10003" max="10003" width="4" style="12" customWidth="1"/>
    <col min="10004" max="10004" width="4.28515625" style="12" customWidth="1"/>
    <col min="10005" max="10009" width="3.7109375" style="12" customWidth="1"/>
    <col min="10010" max="10010" width="10" style="12" customWidth="1"/>
    <col min="10011" max="10011" width="4.28515625" style="12" customWidth="1"/>
    <col min="10012" max="10016" width="3.7109375" style="12" customWidth="1"/>
    <col min="10017" max="10017" width="9.5703125" style="12" customWidth="1"/>
    <col min="10018" max="10018" width="4.28515625" style="12" customWidth="1"/>
    <col min="10019" max="10023" width="3.5703125" style="12" customWidth="1"/>
    <col min="10024" max="10240" width="9.140625" style="12"/>
    <col min="10241" max="10241" width="6.42578125" style="12" customWidth="1"/>
    <col min="10242" max="10242" width="19.28515625" style="12" customWidth="1"/>
    <col min="10243" max="10243" width="8.28515625" style="12" customWidth="1"/>
    <col min="10244" max="10244" width="10" style="12" customWidth="1"/>
    <col min="10245" max="10245" width="4.28515625" style="12" customWidth="1"/>
    <col min="10246" max="10250" width="3.7109375" style="12" customWidth="1"/>
    <col min="10251" max="10251" width="10" style="12" customWidth="1"/>
    <col min="10252" max="10252" width="4.28515625" style="12" customWidth="1"/>
    <col min="10253" max="10257" width="3.7109375" style="12" customWidth="1"/>
    <col min="10258" max="10258" width="5.5703125" style="12" customWidth="1"/>
    <col min="10259" max="10259" width="4" style="12" customWidth="1"/>
    <col min="10260" max="10260" width="4.28515625" style="12" customWidth="1"/>
    <col min="10261" max="10265" width="3.7109375" style="12" customWidth="1"/>
    <col min="10266" max="10266" width="10" style="12" customWidth="1"/>
    <col min="10267" max="10267" width="4.28515625" style="12" customWidth="1"/>
    <col min="10268" max="10272" width="3.7109375" style="12" customWidth="1"/>
    <col min="10273" max="10273" width="9.5703125" style="12" customWidth="1"/>
    <col min="10274" max="10274" width="4.28515625" style="12" customWidth="1"/>
    <col min="10275" max="10279" width="3.5703125" style="12" customWidth="1"/>
    <col min="10280" max="10496" width="9.140625" style="12"/>
    <col min="10497" max="10497" width="6.42578125" style="12" customWidth="1"/>
    <col min="10498" max="10498" width="19.28515625" style="12" customWidth="1"/>
    <col min="10499" max="10499" width="8.28515625" style="12" customWidth="1"/>
    <col min="10500" max="10500" width="10" style="12" customWidth="1"/>
    <col min="10501" max="10501" width="4.28515625" style="12" customWidth="1"/>
    <col min="10502" max="10506" width="3.7109375" style="12" customWidth="1"/>
    <col min="10507" max="10507" width="10" style="12" customWidth="1"/>
    <col min="10508" max="10508" width="4.28515625" style="12" customWidth="1"/>
    <col min="10509" max="10513" width="3.7109375" style="12" customWidth="1"/>
    <col min="10514" max="10514" width="5.5703125" style="12" customWidth="1"/>
    <col min="10515" max="10515" width="4" style="12" customWidth="1"/>
    <col min="10516" max="10516" width="4.28515625" style="12" customWidth="1"/>
    <col min="10517" max="10521" width="3.7109375" style="12" customWidth="1"/>
    <col min="10522" max="10522" width="10" style="12" customWidth="1"/>
    <col min="10523" max="10523" width="4.28515625" style="12" customWidth="1"/>
    <col min="10524" max="10528" width="3.7109375" style="12" customWidth="1"/>
    <col min="10529" max="10529" width="9.5703125" style="12" customWidth="1"/>
    <col min="10530" max="10530" width="4.28515625" style="12" customWidth="1"/>
    <col min="10531" max="10535" width="3.5703125" style="12" customWidth="1"/>
    <col min="10536" max="10752" width="9.140625" style="12"/>
    <col min="10753" max="10753" width="6.42578125" style="12" customWidth="1"/>
    <col min="10754" max="10754" width="19.28515625" style="12" customWidth="1"/>
    <col min="10755" max="10755" width="8.28515625" style="12" customWidth="1"/>
    <col min="10756" max="10756" width="10" style="12" customWidth="1"/>
    <col min="10757" max="10757" width="4.28515625" style="12" customWidth="1"/>
    <col min="10758" max="10762" width="3.7109375" style="12" customWidth="1"/>
    <col min="10763" max="10763" width="10" style="12" customWidth="1"/>
    <col min="10764" max="10764" width="4.28515625" style="12" customWidth="1"/>
    <col min="10765" max="10769" width="3.7109375" style="12" customWidth="1"/>
    <col min="10770" max="10770" width="5.5703125" style="12" customWidth="1"/>
    <col min="10771" max="10771" width="4" style="12" customWidth="1"/>
    <col min="10772" max="10772" width="4.28515625" style="12" customWidth="1"/>
    <col min="10773" max="10777" width="3.7109375" style="12" customWidth="1"/>
    <col min="10778" max="10778" width="10" style="12" customWidth="1"/>
    <col min="10779" max="10779" width="4.28515625" style="12" customWidth="1"/>
    <col min="10780" max="10784" width="3.7109375" style="12" customWidth="1"/>
    <col min="10785" max="10785" width="9.5703125" style="12" customWidth="1"/>
    <col min="10786" max="10786" width="4.28515625" style="12" customWidth="1"/>
    <col min="10787" max="10791" width="3.5703125" style="12" customWidth="1"/>
    <col min="10792" max="11008" width="9.140625" style="12"/>
    <col min="11009" max="11009" width="6.42578125" style="12" customWidth="1"/>
    <col min="11010" max="11010" width="19.28515625" style="12" customWidth="1"/>
    <col min="11011" max="11011" width="8.28515625" style="12" customWidth="1"/>
    <col min="11012" max="11012" width="10" style="12" customWidth="1"/>
    <col min="11013" max="11013" width="4.28515625" style="12" customWidth="1"/>
    <col min="11014" max="11018" width="3.7109375" style="12" customWidth="1"/>
    <col min="11019" max="11019" width="10" style="12" customWidth="1"/>
    <col min="11020" max="11020" width="4.28515625" style="12" customWidth="1"/>
    <col min="11021" max="11025" width="3.7109375" style="12" customWidth="1"/>
    <col min="11026" max="11026" width="5.5703125" style="12" customWidth="1"/>
    <col min="11027" max="11027" width="4" style="12" customWidth="1"/>
    <col min="11028" max="11028" width="4.28515625" style="12" customWidth="1"/>
    <col min="11029" max="11033" width="3.7109375" style="12" customWidth="1"/>
    <col min="11034" max="11034" width="10" style="12" customWidth="1"/>
    <col min="11035" max="11035" width="4.28515625" style="12" customWidth="1"/>
    <col min="11036" max="11040" width="3.7109375" style="12" customWidth="1"/>
    <col min="11041" max="11041" width="9.5703125" style="12" customWidth="1"/>
    <col min="11042" max="11042" width="4.28515625" style="12" customWidth="1"/>
    <col min="11043" max="11047" width="3.5703125" style="12" customWidth="1"/>
    <col min="11048" max="11264" width="9.140625" style="12"/>
    <col min="11265" max="11265" width="6.42578125" style="12" customWidth="1"/>
    <col min="11266" max="11266" width="19.28515625" style="12" customWidth="1"/>
    <col min="11267" max="11267" width="8.28515625" style="12" customWidth="1"/>
    <col min="11268" max="11268" width="10" style="12" customWidth="1"/>
    <col min="11269" max="11269" width="4.28515625" style="12" customWidth="1"/>
    <col min="11270" max="11274" width="3.7109375" style="12" customWidth="1"/>
    <col min="11275" max="11275" width="10" style="12" customWidth="1"/>
    <col min="11276" max="11276" width="4.28515625" style="12" customWidth="1"/>
    <col min="11277" max="11281" width="3.7109375" style="12" customWidth="1"/>
    <col min="11282" max="11282" width="5.5703125" style="12" customWidth="1"/>
    <col min="11283" max="11283" width="4" style="12" customWidth="1"/>
    <col min="11284" max="11284" width="4.28515625" style="12" customWidth="1"/>
    <col min="11285" max="11289" width="3.7109375" style="12" customWidth="1"/>
    <col min="11290" max="11290" width="10" style="12" customWidth="1"/>
    <col min="11291" max="11291" width="4.28515625" style="12" customWidth="1"/>
    <col min="11292" max="11296" width="3.7109375" style="12" customWidth="1"/>
    <col min="11297" max="11297" width="9.5703125" style="12" customWidth="1"/>
    <col min="11298" max="11298" width="4.28515625" style="12" customWidth="1"/>
    <col min="11299" max="11303" width="3.5703125" style="12" customWidth="1"/>
    <col min="11304" max="11520" width="9.140625" style="12"/>
    <col min="11521" max="11521" width="6.42578125" style="12" customWidth="1"/>
    <col min="11522" max="11522" width="19.28515625" style="12" customWidth="1"/>
    <col min="11523" max="11523" width="8.28515625" style="12" customWidth="1"/>
    <col min="11524" max="11524" width="10" style="12" customWidth="1"/>
    <col min="11525" max="11525" width="4.28515625" style="12" customWidth="1"/>
    <col min="11526" max="11530" width="3.7109375" style="12" customWidth="1"/>
    <col min="11531" max="11531" width="10" style="12" customWidth="1"/>
    <col min="11532" max="11532" width="4.28515625" style="12" customWidth="1"/>
    <col min="11533" max="11537" width="3.7109375" style="12" customWidth="1"/>
    <col min="11538" max="11538" width="5.5703125" style="12" customWidth="1"/>
    <col min="11539" max="11539" width="4" style="12" customWidth="1"/>
    <col min="11540" max="11540" width="4.28515625" style="12" customWidth="1"/>
    <col min="11541" max="11545" width="3.7109375" style="12" customWidth="1"/>
    <col min="11546" max="11546" width="10" style="12" customWidth="1"/>
    <col min="11547" max="11547" width="4.28515625" style="12" customWidth="1"/>
    <col min="11548" max="11552" width="3.7109375" style="12" customWidth="1"/>
    <col min="11553" max="11553" width="9.5703125" style="12" customWidth="1"/>
    <col min="11554" max="11554" width="4.28515625" style="12" customWidth="1"/>
    <col min="11555" max="11559" width="3.5703125" style="12" customWidth="1"/>
    <col min="11560" max="11776" width="9.140625" style="12"/>
    <col min="11777" max="11777" width="6.42578125" style="12" customWidth="1"/>
    <col min="11778" max="11778" width="19.28515625" style="12" customWidth="1"/>
    <col min="11779" max="11779" width="8.28515625" style="12" customWidth="1"/>
    <col min="11780" max="11780" width="10" style="12" customWidth="1"/>
    <col min="11781" max="11781" width="4.28515625" style="12" customWidth="1"/>
    <col min="11782" max="11786" width="3.7109375" style="12" customWidth="1"/>
    <col min="11787" max="11787" width="10" style="12" customWidth="1"/>
    <col min="11788" max="11788" width="4.28515625" style="12" customWidth="1"/>
    <col min="11789" max="11793" width="3.7109375" style="12" customWidth="1"/>
    <col min="11794" max="11794" width="5.5703125" style="12" customWidth="1"/>
    <col min="11795" max="11795" width="4" style="12" customWidth="1"/>
    <col min="11796" max="11796" width="4.28515625" style="12" customWidth="1"/>
    <col min="11797" max="11801" width="3.7109375" style="12" customWidth="1"/>
    <col min="11802" max="11802" width="10" style="12" customWidth="1"/>
    <col min="11803" max="11803" width="4.28515625" style="12" customWidth="1"/>
    <col min="11804" max="11808" width="3.7109375" style="12" customWidth="1"/>
    <col min="11809" max="11809" width="9.5703125" style="12" customWidth="1"/>
    <col min="11810" max="11810" width="4.28515625" style="12" customWidth="1"/>
    <col min="11811" max="11815" width="3.5703125" style="12" customWidth="1"/>
    <col min="11816" max="12032" width="9.140625" style="12"/>
    <col min="12033" max="12033" width="6.42578125" style="12" customWidth="1"/>
    <col min="12034" max="12034" width="19.28515625" style="12" customWidth="1"/>
    <col min="12035" max="12035" width="8.28515625" style="12" customWidth="1"/>
    <col min="12036" max="12036" width="10" style="12" customWidth="1"/>
    <col min="12037" max="12037" width="4.28515625" style="12" customWidth="1"/>
    <col min="12038" max="12042" width="3.7109375" style="12" customWidth="1"/>
    <col min="12043" max="12043" width="10" style="12" customWidth="1"/>
    <col min="12044" max="12044" width="4.28515625" style="12" customWidth="1"/>
    <col min="12045" max="12049" width="3.7109375" style="12" customWidth="1"/>
    <col min="12050" max="12050" width="5.5703125" style="12" customWidth="1"/>
    <col min="12051" max="12051" width="4" style="12" customWidth="1"/>
    <col min="12052" max="12052" width="4.28515625" style="12" customWidth="1"/>
    <col min="12053" max="12057" width="3.7109375" style="12" customWidth="1"/>
    <col min="12058" max="12058" width="10" style="12" customWidth="1"/>
    <col min="12059" max="12059" width="4.28515625" style="12" customWidth="1"/>
    <col min="12060" max="12064" width="3.7109375" style="12" customWidth="1"/>
    <col min="12065" max="12065" width="9.5703125" style="12" customWidth="1"/>
    <col min="12066" max="12066" width="4.28515625" style="12" customWidth="1"/>
    <col min="12067" max="12071" width="3.5703125" style="12" customWidth="1"/>
    <col min="12072" max="12288" width="9.140625" style="12"/>
    <col min="12289" max="12289" width="6.42578125" style="12" customWidth="1"/>
    <col min="12290" max="12290" width="19.28515625" style="12" customWidth="1"/>
    <col min="12291" max="12291" width="8.28515625" style="12" customWidth="1"/>
    <col min="12292" max="12292" width="10" style="12" customWidth="1"/>
    <col min="12293" max="12293" width="4.28515625" style="12" customWidth="1"/>
    <col min="12294" max="12298" width="3.7109375" style="12" customWidth="1"/>
    <col min="12299" max="12299" width="10" style="12" customWidth="1"/>
    <col min="12300" max="12300" width="4.28515625" style="12" customWidth="1"/>
    <col min="12301" max="12305" width="3.7109375" style="12" customWidth="1"/>
    <col min="12306" max="12306" width="5.5703125" style="12" customWidth="1"/>
    <col min="12307" max="12307" width="4" style="12" customWidth="1"/>
    <col min="12308" max="12308" width="4.28515625" style="12" customWidth="1"/>
    <col min="12309" max="12313" width="3.7109375" style="12" customWidth="1"/>
    <col min="12314" max="12314" width="10" style="12" customWidth="1"/>
    <col min="12315" max="12315" width="4.28515625" style="12" customWidth="1"/>
    <col min="12316" max="12320" width="3.7109375" style="12" customWidth="1"/>
    <col min="12321" max="12321" width="9.5703125" style="12" customWidth="1"/>
    <col min="12322" max="12322" width="4.28515625" style="12" customWidth="1"/>
    <col min="12323" max="12327" width="3.5703125" style="12" customWidth="1"/>
    <col min="12328" max="12544" width="9.140625" style="12"/>
    <col min="12545" max="12545" width="6.42578125" style="12" customWidth="1"/>
    <col min="12546" max="12546" width="19.28515625" style="12" customWidth="1"/>
    <col min="12547" max="12547" width="8.28515625" style="12" customWidth="1"/>
    <col min="12548" max="12548" width="10" style="12" customWidth="1"/>
    <col min="12549" max="12549" width="4.28515625" style="12" customWidth="1"/>
    <col min="12550" max="12554" width="3.7109375" style="12" customWidth="1"/>
    <col min="12555" max="12555" width="10" style="12" customWidth="1"/>
    <col min="12556" max="12556" width="4.28515625" style="12" customWidth="1"/>
    <col min="12557" max="12561" width="3.7109375" style="12" customWidth="1"/>
    <col min="12562" max="12562" width="5.5703125" style="12" customWidth="1"/>
    <col min="12563" max="12563" width="4" style="12" customWidth="1"/>
    <col min="12564" max="12564" width="4.28515625" style="12" customWidth="1"/>
    <col min="12565" max="12569" width="3.7109375" style="12" customWidth="1"/>
    <col min="12570" max="12570" width="10" style="12" customWidth="1"/>
    <col min="12571" max="12571" width="4.28515625" style="12" customWidth="1"/>
    <col min="12572" max="12576" width="3.7109375" style="12" customWidth="1"/>
    <col min="12577" max="12577" width="9.5703125" style="12" customWidth="1"/>
    <col min="12578" max="12578" width="4.28515625" style="12" customWidth="1"/>
    <col min="12579" max="12583" width="3.5703125" style="12" customWidth="1"/>
    <col min="12584" max="12800" width="9.140625" style="12"/>
    <col min="12801" max="12801" width="6.42578125" style="12" customWidth="1"/>
    <col min="12802" max="12802" width="19.28515625" style="12" customWidth="1"/>
    <col min="12803" max="12803" width="8.28515625" style="12" customWidth="1"/>
    <col min="12804" max="12804" width="10" style="12" customWidth="1"/>
    <col min="12805" max="12805" width="4.28515625" style="12" customWidth="1"/>
    <col min="12806" max="12810" width="3.7109375" style="12" customWidth="1"/>
    <col min="12811" max="12811" width="10" style="12" customWidth="1"/>
    <col min="12812" max="12812" width="4.28515625" style="12" customWidth="1"/>
    <col min="12813" max="12817" width="3.7109375" style="12" customWidth="1"/>
    <col min="12818" max="12818" width="5.5703125" style="12" customWidth="1"/>
    <col min="12819" max="12819" width="4" style="12" customWidth="1"/>
    <col min="12820" max="12820" width="4.28515625" style="12" customWidth="1"/>
    <col min="12821" max="12825" width="3.7109375" style="12" customWidth="1"/>
    <col min="12826" max="12826" width="10" style="12" customWidth="1"/>
    <col min="12827" max="12827" width="4.28515625" style="12" customWidth="1"/>
    <col min="12828" max="12832" width="3.7109375" style="12" customWidth="1"/>
    <col min="12833" max="12833" width="9.5703125" style="12" customWidth="1"/>
    <col min="12834" max="12834" width="4.28515625" style="12" customWidth="1"/>
    <col min="12835" max="12839" width="3.5703125" style="12" customWidth="1"/>
    <col min="12840" max="13056" width="9.140625" style="12"/>
    <col min="13057" max="13057" width="6.42578125" style="12" customWidth="1"/>
    <col min="13058" max="13058" width="19.28515625" style="12" customWidth="1"/>
    <col min="13059" max="13059" width="8.28515625" style="12" customWidth="1"/>
    <col min="13060" max="13060" width="10" style="12" customWidth="1"/>
    <col min="13061" max="13061" width="4.28515625" style="12" customWidth="1"/>
    <col min="13062" max="13066" width="3.7109375" style="12" customWidth="1"/>
    <col min="13067" max="13067" width="10" style="12" customWidth="1"/>
    <col min="13068" max="13068" width="4.28515625" style="12" customWidth="1"/>
    <col min="13069" max="13073" width="3.7109375" style="12" customWidth="1"/>
    <col min="13074" max="13074" width="5.5703125" style="12" customWidth="1"/>
    <col min="13075" max="13075" width="4" style="12" customWidth="1"/>
    <col min="13076" max="13076" width="4.28515625" style="12" customWidth="1"/>
    <col min="13077" max="13081" width="3.7109375" style="12" customWidth="1"/>
    <col min="13082" max="13082" width="10" style="12" customWidth="1"/>
    <col min="13083" max="13083" width="4.28515625" style="12" customWidth="1"/>
    <col min="13084" max="13088" width="3.7109375" style="12" customWidth="1"/>
    <col min="13089" max="13089" width="9.5703125" style="12" customWidth="1"/>
    <col min="13090" max="13090" width="4.28515625" style="12" customWidth="1"/>
    <col min="13091" max="13095" width="3.5703125" style="12" customWidth="1"/>
    <col min="13096" max="13312" width="9.140625" style="12"/>
    <col min="13313" max="13313" width="6.42578125" style="12" customWidth="1"/>
    <col min="13314" max="13314" width="19.28515625" style="12" customWidth="1"/>
    <col min="13315" max="13315" width="8.28515625" style="12" customWidth="1"/>
    <col min="13316" max="13316" width="10" style="12" customWidth="1"/>
    <col min="13317" max="13317" width="4.28515625" style="12" customWidth="1"/>
    <col min="13318" max="13322" width="3.7109375" style="12" customWidth="1"/>
    <col min="13323" max="13323" width="10" style="12" customWidth="1"/>
    <col min="13324" max="13324" width="4.28515625" style="12" customWidth="1"/>
    <col min="13325" max="13329" width="3.7109375" style="12" customWidth="1"/>
    <col min="13330" max="13330" width="5.5703125" style="12" customWidth="1"/>
    <col min="13331" max="13331" width="4" style="12" customWidth="1"/>
    <col min="13332" max="13332" width="4.28515625" style="12" customWidth="1"/>
    <col min="13333" max="13337" width="3.7109375" style="12" customWidth="1"/>
    <col min="13338" max="13338" width="10" style="12" customWidth="1"/>
    <col min="13339" max="13339" width="4.28515625" style="12" customWidth="1"/>
    <col min="13340" max="13344" width="3.7109375" style="12" customWidth="1"/>
    <col min="13345" max="13345" width="9.5703125" style="12" customWidth="1"/>
    <col min="13346" max="13346" width="4.28515625" style="12" customWidth="1"/>
    <col min="13347" max="13351" width="3.5703125" style="12" customWidth="1"/>
    <col min="13352" max="13568" width="9.140625" style="12"/>
    <col min="13569" max="13569" width="6.42578125" style="12" customWidth="1"/>
    <col min="13570" max="13570" width="19.28515625" style="12" customWidth="1"/>
    <col min="13571" max="13571" width="8.28515625" style="12" customWidth="1"/>
    <col min="13572" max="13572" width="10" style="12" customWidth="1"/>
    <col min="13573" max="13573" width="4.28515625" style="12" customWidth="1"/>
    <col min="13574" max="13578" width="3.7109375" style="12" customWidth="1"/>
    <col min="13579" max="13579" width="10" style="12" customWidth="1"/>
    <col min="13580" max="13580" width="4.28515625" style="12" customWidth="1"/>
    <col min="13581" max="13585" width="3.7109375" style="12" customWidth="1"/>
    <col min="13586" max="13586" width="5.5703125" style="12" customWidth="1"/>
    <col min="13587" max="13587" width="4" style="12" customWidth="1"/>
    <col min="13588" max="13588" width="4.28515625" style="12" customWidth="1"/>
    <col min="13589" max="13593" width="3.7109375" style="12" customWidth="1"/>
    <col min="13594" max="13594" width="10" style="12" customWidth="1"/>
    <col min="13595" max="13595" width="4.28515625" style="12" customWidth="1"/>
    <col min="13596" max="13600" width="3.7109375" style="12" customWidth="1"/>
    <col min="13601" max="13601" width="9.5703125" style="12" customWidth="1"/>
    <col min="13602" max="13602" width="4.28515625" style="12" customWidth="1"/>
    <col min="13603" max="13607" width="3.5703125" style="12" customWidth="1"/>
    <col min="13608" max="13824" width="9.140625" style="12"/>
    <col min="13825" max="13825" width="6.42578125" style="12" customWidth="1"/>
    <col min="13826" max="13826" width="19.28515625" style="12" customWidth="1"/>
    <col min="13827" max="13827" width="8.28515625" style="12" customWidth="1"/>
    <col min="13828" max="13828" width="10" style="12" customWidth="1"/>
    <col min="13829" max="13829" width="4.28515625" style="12" customWidth="1"/>
    <col min="13830" max="13834" width="3.7109375" style="12" customWidth="1"/>
    <col min="13835" max="13835" width="10" style="12" customWidth="1"/>
    <col min="13836" max="13836" width="4.28515625" style="12" customWidth="1"/>
    <col min="13837" max="13841" width="3.7109375" style="12" customWidth="1"/>
    <col min="13842" max="13842" width="5.5703125" style="12" customWidth="1"/>
    <col min="13843" max="13843" width="4" style="12" customWidth="1"/>
    <col min="13844" max="13844" width="4.28515625" style="12" customWidth="1"/>
    <col min="13845" max="13849" width="3.7109375" style="12" customWidth="1"/>
    <col min="13850" max="13850" width="10" style="12" customWidth="1"/>
    <col min="13851" max="13851" width="4.28515625" style="12" customWidth="1"/>
    <col min="13852" max="13856" width="3.7109375" style="12" customWidth="1"/>
    <col min="13857" max="13857" width="9.5703125" style="12" customWidth="1"/>
    <col min="13858" max="13858" width="4.28515625" style="12" customWidth="1"/>
    <col min="13859" max="13863" width="3.5703125" style="12" customWidth="1"/>
    <col min="13864" max="14080" width="9.140625" style="12"/>
    <col min="14081" max="14081" width="6.42578125" style="12" customWidth="1"/>
    <col min="14082" max="14082" width="19.28515625" style="12" customWidth="1"/>
    <col min="14083" max="14083" width="8.28515625" style="12" customWidth="1"/>
    <col min="14084" max="14084" width="10" style="12" customWidth="1"/>
    <col min="14085" max="14085" width="4.28515625" style="12" customWidth="1"/>
    <col min="14086" max="14090" width="3.7109375" style="12" customWidth="1"/>
    <col min="14091" max="14091" width="10" style="12" customWidth="1"/>
    <col min="14092" max="14092" width="4.28515625" style="12" customWidth="1"/>
    <col min="14093" max="14097" width="3.7109375" style="12" customWidth="1"/>
    <col min="14098" max="14098" width="5.5703125" style="12" customWidth="1"/>
    <col min="14099" max="14099" width="4" style="12" customWidth="1"/>
    <col min="14100" max="14100" width="4.28515625" style="12" customWidth="1"/>
    <col min="14101" max="14105" width="3.7109375" style="12" customWidth="1"/>
    <col min="14106" max="14106" width="10" style="12" customWidth="1"/>
    <col min="14107" max="14107" width="4.28515625" style="12" customWidth="1"/>
    <col min="14108" max="14112" width="3.7109375" style="12" customWidth="1"/>
    <col min="14113" max="14113" width="9.5703125" style="12" customWidth="1"/>
    <col min="14114" max="14114" width="4.28515625" style="12" customWidth="1"/>
    <col min="14115" max="14119" width="3.5703125" style="12" customWidth="1"/>
    <col min="14120" max="14336" width="9.140625" style="12"/>
    <col min="14337" max="14337" width="6.42578125" style="12" customWidth="1"/>
    <col min="14338" max="14338" width="19.28515625" style="12" customWidth="1"/>
    <col min="14339" max="14339" width="8.28515625" style="12" customWidth="1"/>
    <col min="14340" max="14340" width="10" style="12" customWidth="1"/>
    <col min="14341" max="14341" width="4.28515625" style="12" customWidth="1"/>
    <col min="14342" max="14346" width="3.7109375" style="12" customWidth="1"/>
    <col min="14347" max="14347" width="10" style="12" customWidth="1"/>
    <col min="14348" max="14348" width="4.28515625" style="12" customWidth="1"/>
    <col min="14349" max="14353" width="3.7109375" style="12" customWidth="1"/>
    <col min="14354" max="14354" width="5.5703125" style="12" customWidth="1"/>
    <col min="14355" max="14355" width="4" style="12" customWidth="1"/>
    <col min="14356" max="14356" width="4.28515625" style="12" customWidth="1"/>
    <col min="14357" max="14361" width="3.7109375" style="12" customWidth="1"/>
    <col min="14362" max="14362" width="10" style="12" customWidth="1"/>
    <col min="14363" max="14363" width="4.28515625" style="12" customWidth="1"/>
    <col min="14364" max="14368" width="3.7109375" style="12" customWidth="1"/>
    <col min="14369" max="14369" width="9.5703125" style="12" customWidth="1"/>
    <col min="14370" max="14370" width="4.28515625" style="12" customWidth="1"/>
    <col min="14371" max="14375" width="3.5703125" style="12" customWidth="1"/>
    <col min="14376" max="14592" width="9.140625" style="12"/>
    <col min="14593" max="14593" width="6.42578125" style="12" customWidth="1"/>
    <col min="14594" max="14594" width="19.28515625" style="12" customWidth="1"/>
    <col min="14595" max="14595" width="8.28515625" style="12" customWidth="1"/>
    <col min="14596" max="14596" width="10" style="12" customWidth="1"/>
    <col min="14597" max="14597" width="4.28515625" style="12" customWidth="1"/>
    <col min="14598" max="14602" width="3.7109375" style="12" customWidth="1"/>
    <col min="14603" max="14603" width="10" style="12" customWidth="1"/>
    <col min="14604" max="14604" width="4.28515625" style="12" customWidth="1"/>
    <col min="14605" max="14609" width="3.7109375" style="12" customWidth="1"/>
    <col min="14610" max="14610" width="5.5703125" style="12" customWidth="1"/>
    <col min="14611" max="14611" width="4" style="12" customWidth="1"/>
    <col min="14612" max="14612" width="4.28515625" style="12" customWidth="1"/>
    <col min="14613" max="14617" width="3.7109375" style="12" customWidth="1"/>
    <col min="14618" max="14618" width="10" style="12" customWidth="1"/>
    <col min="14619" max="14619" width="4.28515625" style="12" customWidth="1"/>
    <col min="14620" max="14624" width="3.7109375" style="12" customWidth="1"/>
    <col min="14625" max="14625" width="9.5703125" style="12" customWidth="1"/>
    <col min="14626" max="14626" width="4.28515625" style="12" customWidth="1"/>
    <col min="14627" max="14631" width="3.5703125" style="12" customWidth="1"/>
    <col min="14632" max="14848" width="9.140625" style="12"/>
    <col min="14849" max="14849" width="6.42578125" style="12" customWidth="1"/>
    <col min="14850" max="14850" width="19.28515625" style="12" customWidth="1"/>
    <col min="14851" max="14851" width="8.28515625" style="12" customWidth="1"/>
    <col min="14852" max="14852" width="10" style="12" customWidth="1"/>
    <col min="14853" max="14853" width="4.28515625" style="12" customWidth="1"/>
    <col min="14854" max="14858" width="3.7109375" style="12" customWidth="1"/>
    <col min="14859" max="14859" width="10" style="12" customWidth="1"/>
    <col min="14860" max="14860" width="4.28515625" style="12" customWidth="1"/>
    <col min="14861" max="14865" width="3.7109375" style="12" customWidth="1"/>
    <col min="14866" max="14866" width="5.5703125" style="12" customWidth="1"/>
    <col min="14867" max="14867" width="4" style="12" customWidth="1"/>
    <col min="14868" max="14868" width="4.28515625" style="12" customWidth="1"/>
    <col min="14869" max="14873" width="3.7109375" style="12" customWidth="1"/>
    <col min="14874" max="14874" width="10" style="12" customWidth="1"/>
    <col min="14875" max="14875" width="4.28515625" style="12" customWidth="1"/>
    <col min="14876" max="14880" width="3.7109375" style="12" customWidth="1"/>
    <col min="14881" max="14881" width="9.5703125" style="12" customWidth="1"/>
    <col min="14882" max="14882" width="4.28515625" style="12" customWidth="1"/>
    <col min="14883" max="14887" width="3.5703125" style="12" customWidth="1"/>
    <col min="14888" max="15104" width="9.140625" style="12"/>
    <col min="15105" max="15105" width="6.42578125" style="12" customWidth="1"/>
    <col min="15106" max="15106" width="19.28515625" style="12" customWidth="1"/>
    <col min="15107" max="15107" width="8.28515625" style="12" customWidth="1"/>
    <col min="15108" max="15108" width="10" style="12" customWidth="1"/>
    <col min="15109" max="15109" width="4.28515625" style="12" customWidth="1"/>
    <col min="15110" max="15114" width="3.7109375" style="12" customWidth="1"/>
    <col min="15115" max="15115" width="10" style="12" customWidth="1"/>
    <col min="15116" max="15116" width="4.28515625" style="12" customWidth="1"/>
    <col min="15117" max="15121" width="3.7109375" style="12" customWidth="1"/>
    <col min="15122" max="15122" width="5.5703125" style="12" customWidth="1"/>
    <col min="15123" max="15123" width="4" style="12" customWidth="1"/>
    <col min="15124" max="15124" width="4.28515625" style="12" customWidth="1"/>
    <col min="15125" max="15129" width="3.7109375" style="12" customWidth="1"/>
    <col min="15130" max="15130" width="10" style="12" customWidth="1"/>
    <col min="15131" max="15131" width="4.28515625" style="12" customWidth="1"/>
    <col min="15132" max="15136" width="3.7109375" style="12" customWidth="1"/>
    <col min="15137" max="15137" width="9.5703125" style="12" customWidth="1"/>
    <col min="15138" max="15138" width="4.28515625" style="12" customWidth="1"/>
    <col min="15139" max="15143" width="3.5703125" style="12" customWidth="1"/>
    <col min="15144" max="15360" width="9.140625" style="12"/>
    <col min="15361" max="15361" width="6.42578125" style="12" customWidth="1"/>
    <col min="15362" max="15362" width="19.28515625" style="12" customWidth="1"/>
    <col min="15363" max="15363" width="8.28515625" style="12" customWidth="1"/>
    <col min="15364" max="15364" width="10" style="12" customWidth="1"/>
    <col min="15365" max="15365" width="4.28515625" style="12" customWidth="1"/>
    <col min="15366" max="15370" width="3.7109375" style="12" customWidth="1"/>
    <col min="15371" max="15371" width="10" style="12" customWidth="1"/>
    <col min="15372" max="15372" width="4.28515625" style="12" customWidth="1"/>
    <col min="15373" max="15377" width="3.7109375" style="12" customWidth="1"/>
    <col min="15378" max="15378" width="5.5703125" style="12" customWidth="1"/>
    <col min="15379" max="15379" width="4" style="12" customWidth="1"/>
    <col min="15380" max="15380" width="4.28515625" style="12" customWidth="1"/>
    <col min="15381" max="15385" width="3.7109375" style="12" customWidth="1"/>
    <col min="15386" max="15386" width="10" style="12" customWidth="1"/>
    <col min="15387" max="15387" width="4.28515625" style="12" customWidth="1"/>
    <col min="15388" max="15392" width="3.7109375" style="12" customWidth="1"/>
    <col min="15393" max="15393" width="9.5703125" style="12" customWidth="1"/>
    <col min="15394" max="15394" width="4.28515625" style="12" customWidth="1"/>
    <col min="15395" max="15399" width="3.5703125" style="12" customWidth="1"/>
    <col min="15400" max="15616" width="9.140625" style="12"/>
    <col min="15617" max="15617" width="6.42578125" style="12" customWidth="1"/>
    <col min="15618" max="15618" width="19.28515625" style="12" customWidth="1"/>
    <col min="15619" max="15619" width="8.28515625" style="12" customWidth="1"/>
    <col min="15620" max="15620" width="10" style="12" customWidth="1"/>
    <col min="15621" max="15621" width="4.28515625" style="12" customWidth="1"/>
    <col min="15622" max="15626" width="3.7109375" style="12" customWidth="1"/>
    <col min="15627" max="15627" width="10" style="12" customWidth="1"/>
    <col min="15628" max="15628" width="4.28515625" style="12" customWidth="1"/>
    <col min="15629" max="15633" width="3.7109375" style="12" customWidth="1"/>
    <col min="15634" max="15634" width="5.5703125" style="12" customWidth="1"/>
    <col min="15635" max="15635" width="4" style="12" customWidth="1"/>
    <col min="15636" max="15636" width="4.28515625" style="12" customWidth="1"/>
    <col min="15637" max="15641" width="3.7109375" style="12" customWidth="1"/>
    <col min="15642" max="15642" width="10" style="12" customWidth="1"/>
    <col min="15643" max="15643" width="4.28515625" style="12" customWidth="1"/>
    <col min="15644" max="15648" width="3.7109375" style="12" customWidth="1"/>
    <col min="15649" max="15649" width="9.5703125" style="12" customWidth="1"/>
    <col min="15650" max="15650" width="4.28515625" style="12" customWidth="1"/>
    <col min="15651" max="15655" width="3.5703125" style="12" customWidth="1"/>
    <col min="15656" max="15872" width="9.140625" style="12"/>
    <col min="15873" max="15873" width="6.42578125" style="12" customWidth="1"/>
    <col min="15874" max="15874" width="19.28515625" style="12" customWidth="1"/>
    <col min="15875" max="15875" width="8.28515625" style="12" customWidth="1"/>
    <col min="15876" max="15876" width="10" style="12" customWidth="1"/>
    <col min="15877" max="15877" width="4.28515625" style="12" customWidth="1"/>
    <col min="15878" max="15882" width="3.7109375" style="12" customWidth="1"/>
    <col min="15883" max="15883" width="10" style="12" customWidth="1"/>
    <col min="15884" max="15884" width="4.28515625" style="12" customWidth="1"/>
    <col min="15885" max="15889" width="3.7109375" style="12" customWidth="1"/>
    <col min="15890" max="15890" width="5.5703125" style="12" customWidth="1"/>
    <col min="15891" max="15891" width="4" style="12" customWidth="1"/>
    <col min="15892" max="15892" width="4.28515625" style="12" customWidth="1"/>
    <col min="15893" max="15897" width="3.7109375" style="12" customWidth="1"/>
    <col min="15898" max="15898" width="10" style="12" customWidth="1"/>
    <col min="15899" max="15899" width="4.28515625" style="12" customWidth="1"/>
    <col min="15900" max="15904" width="3.7109375" style="12" customWidth="1"/>
    <col min="15905" max="15905" width="9.5703125" style="12" customWidth="1"/>
    <col min="15906" max="15906" width="4.28515625" style="12" customWidth="1"/>
    <col min="15907" max="15911" width="3.5703125" style="12" customWidth="1"/>
    <col min="15912" max="16128" width="9.140625" style="12"/>
    <col min="16129" max="16129" width="6.42578125" style="12" customWidth="1"/>
    <col min="16130" max="16130" width="19.28515625" style="12" customWidth="1"/>
    <col min="16131" max="16131" width="8.28515625" style="12" customWidth="1"/>
    <col min="16132" max="16132" width="10" style="12" customWidth="1"/>
    <col min="16133" max="16133" width="4.28515625" style="12" customWidth="1"/>
    <col min="16134" max="16138" width="3.7109375" style="12" customWidth="1"/>
    <col min="16139" max="16139" width="10" style="12" customWidth="1"/>
    <col min="16140" max="16140" width="4.28515625" style="12" customWidth="1"/>
    <col min="16141" max="16145" width="3.7109375" style="12" customWidth="1"/>
    <col min="16146" max="16146" width="5.5703125" style="12" customWidth="1"/>
    <col min="16147" max="16147" width="4" style="12" customWidth="1"/>
    <col min="16148" max="16148" width="4.28515625" style="12" customWidth="1"/>
    <col min="16149" max="16153" width="3.7109375" style="12" customWidth="1"/>
    <col min="16154" max="16154" width="10" style="12" customWidth="1"/>
    <col min="16155" max="16155" width="4.28515625" style="12" customWidth="1"/>
    <col min="16156" max="16160" width="3.7109375" style="12" customWidth="1"/>
    <col min="16161" max="16161" width="9.5703125" style="12" customWidth="1"/>
    <col min="16162" max="16162" width="4.28515625" style="12" customWidth="1"/>
    <col min="16163" max="16167" width="3.5703125" style="12" customWidth="1"/>
    <col min="16168" max="16384" width="9.140625" style="12"/>
  </cols>
  <sheetData>
    <row r="1" spans="1:39" s="40" customFormat="1" ht="32.25" customHeight="1" outlineLevel="1" x14ac:dyDescent="0.25">
      <c r="T1" s="41"/>
      <c r="U1" s="41"/>
      <c r="V1" s="41"/>
      <c r="W1" s="41"/>
      <c r="X1" s="41"/>
      <c r="Y1" s="41"/>
      <c r="Z1" s="41"/>
      <c r="AA1" s="41"/>
      <c r="AG1" s="41"/>
      <c r="AI1" s="614" t="s">
        <v>193</v>
      </c>
      <c r="AJ1" s="614"/>
      <c r="AK1" s="614"/>
      <c r="AL1" s="614"/>
      <c r="AM1" s="614"/>
    </row>
    <row r="2" spans="1:39" s="2" customFormat="1" ht="11.25" outlineLevel="1" x14ac:dyDescent="0.2">
      <c r="A2" s="570" t="s">
        <v>194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0"/>
      <c r="AI2" s="570"/>
      <c r="AJ2" s="570"/>
      <c r="AK2" s="570"/>
      <c r="AL2" s="570"/>
      <c r="AM2" s="570"/>
    </row>
    <row r="3" spans="1:39" s="14" customFormat="1" ht="10.5" outlineLevel="1" x14ac:dyDescent="0.15">
      <c r="Q3" s="16" t="s">
        <v>195</v>
      </c>
      <c r="R3" s="42" t="s">
        <v>510</v>
      </c>
    </row>
    <row r="4" spans="1:39" s="14" customFormat="1" ht="10.5" outlineLevel="1" x14ac:dyDescent="0.15">
      <c r="Q4" s="16"/>
      <c r="R4" s="43"/>
    </row>
    <row r="5" spans="1:39" s="1" customFormat="1" ht="11.25" outlineLevel="1" x14ac:dyDescent="0.2">
      <c r="K5" s="2"/>
      <c r="L5" s="2"/>
      <c r="M5" s="2"/>
      <c r="N5" s="2"/>
      <c r="O5" s="3" t="s">
        <v>2</v>
      </c>
      <c r="P5" s="117" t="str">
        <f>'Пр 1 (произв)'!M5</f>
        <v>Муниципальное предприятие Заполярного района "Севержилкомсервис"</v>
      </c>
      <c r="Q5" s="117"/>
      <c r="R5" s="117"/>
      <c r="S5" s="117"/>
      <c r="T5" s="117"/>
      <c r="U5" s="117"/>
      <c r="V5" s="117"/>
      <c r="W5" s="117"/>
    </row>
    <row r="6" spans="1:39" s="2" customFormat="1" ht="11.25" outlineLevel="1" x14ac:dyDescent="0.2">
      <c r="K6" s="1"/>
      <c r="L6" s="1"/>
      <c r="M6" s="1"/>
      <c r="N6" s="1"/>
      <c r="O6" s="4"/>
      <c r="P6" s="571" t="s">
        <v>3</v>
      </c>
      <c r="Q6" s="571"/>
      <c r="R6" s="571"/>
      <c r="S6" s="571"/>
      <c r="T6" s="571"/>
      <c r="U6" s="571"/>
      <c r="V6" s="571"/>
      <c r="W6" s="571"/>
    </row>
    <row r="7" spans="1:39" s="1" customFormat="1" ht="12.75" customHeight="1" outlineLevel="1" x14ac:dyDescent="0.2">
      <c r="R7" s="4"/>
    </row>
    <row r="8" spans="1:39" s="1" customFormat="1" ht="11.25" outlineLevel="1" x14ac:dyDescent="0.2">
      <c r="R8" s="3" t="s">
        <v>4</v>
      </c>
      <c r="T8" s="6" t="s">
        <v>510</v>
      </c>
      <c r="U8" s="2" t="s">
        <v>5</v>
      </c>
    </row>
    <row r="9" spans="1:39" s="2" customFormat="1" ht="11.25" outlineLevel="1" x14ac:dyDescent="0.2"/>
    <row r="10" spans="1:39" s="1" customFormat="1" ht="11.25" outlineLevel="1" x14ac:dyDescent="0.2">
      <c r="P10" s="3" t="s">
        <v>6</v>
      </c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</row>
    <row r="11" spans="1:39" s="2" customFormat="1" ht="11.25" outlineLevel="1" x14ac:dyDescent="0.2">
      <c r="P11" s="1"/>
      <c r="Q11" s="571" t="s">
        <v>7</v>
      </c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</row>
    <row r="12" spans="1:39" s="1" customFormat="1" ht="10.5" outlineLevel="1" x14ac:dyDescent="0.2"/>
    <row r="13" spans="1:39" s="28" customFormat="1" ht="11.25" customHeight="1" x14ac:dyDescent="0.2">
      <c r="A13" s="649" t="s">
        <v>8</v>
      </c>
      <c r="B13" s="649" t="s">
        <v>106</v>
      </c>
      <c r="C13" s="649" t="s">
        <v>10</v>
      </c>
      <c r="D13" s="652" t="s">
        <v>196</v>
      </c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53"/>
      <c r="AH13" s="653"/>
      <c r="AI13" s="653"/>
      <c r="AJ13" s="653"/>
      <c r="AK13" s="653"/>
      <c r="AL13" s="653"/>
      <c r="AM13" s="654"/>
    </row>
    <row r="14" spans="1:39" s="28" customFormat="1" ht="23.25" customHeight="1" x14ac:dyDescent="0.2">
      <c r="A14" s="650"/>
      <c r="B14" s="650"/>
      <c r="C14" s="650"/>
      <c r="D14" s="652" t="s">
        <v>197</v>
      </c>
      <c r="E14" s="653"/>
      <c r="F14" s="653"/>
      <c r="G14" s="653"/>
      <c r="H14" s="653"/>
      <c r="I14" s="653"/>
      <c r="J14" s="653"/>
      <c r="K14" s="646" t="s">
        <v>198</v>
      </c>
      <c r="L14" s="655"/>
      <c r="M14" s="655"/>
      <c r="N14" s="655"/>
      <c r="O14" s="655"/>
      <c r="P14" s="655"/>
      <c r="Q14" s="647"/>
      <c r="R14" s="646" t="s">
        <v>199</v>
      </c>
      <c r="S14" s="655"/>
      <c r="T14" s="655"/>
      <c r="U14" s="655"/>
      <c r="V14" s="655"/>
      <c r="W14" s="655"/>
      <c r="X14" s="655"/>
      <c r="Y14" s="647"/>
      <c r="Z14" s="646" t="s">
        <v>200</v>
      </c>
      <c r="AA14" s="655"/>
      <c r="AB14" s="655"/>
      <c r="AC14" s="655"/>
      <c r="AD14" s="655"/>
      <c r="AE14" s="655"/>
      <c r="AF14" s="647"/>
      <c r="AG14" s="646" t="s">
        <v>201</v>
      </c>
      <c r="AH14" s="653"/>
      <c r="AI14" s="653"/>
      <c r="AJ14" s="653"/>
      <c r="AK14" s="653"/>
      <c r="AL14" s="653"/>
      <c r="AM14" s="654"/>
    </row>
    <row r="15" spans="1:39" s="28" customFormat="1" ht="42" customHeight="1" x14ac:dyDescent="0.2">
      <c r="A15" s="650"/>
      <c r="B15" s="650"/>
      <c r="C15" s="650"/>
      <c r="D15" s="29" t="s">
        <v>113</v>
      </c>
      <c r="E15" s="623" t="s">
        <v>114</v>
      </c>
      <c r="F15" s="623"/>
      <c r="G15" s="623"/>
      <c r="H15" s="623"/>
      <c r="I15" s="623"/>
      <c r="J15" s="623"/>
      <c r="K15" s="29" t="s">
        <v>113</v>
      </c>
      <c r="L15" s="623" t="s">
        <v>114</v>
      </c>
      <c r="M15" s="623"/>
      <c r="N15" s="623"/>
      <c r="O15" s="623"/>
      <c r="P15" s="623"/>
      <c r="Q15" s="623"/>
      <c r="R15" s="646" t="s">
        <v>113</v>
      </c>
      <c r="S15" s="647"/>
      <c r="T15" s="623" t="s">
        <v>114</v>
      </c>
      <c r="U15" s="623"/>
      <c r="V15" s="623"/>
      <c r="W15" s="623"/>
      <c r="X15" s="623"/>
      <c r="Y15" s="623"/>
      <c r="Z15" s="29" t="s">
        <v>113</v>
      </c>
      <c r="AA15" s="623" t="s">
        <v>114</v>
      </c>
      <c r="AB15" s="623"/>
      <c r="AC15" s="623"/>
      <c r="AD15" s="623"/>
      <c r="AE15" s="623"/>
      <c r="AF15" s="623"/>
      <c r="AG15" s="29" t="s">
        <v>113</v>
      </c>
      <c r="AH15" s="623" t="s">
        <v>114</v>
      </c>
      <c r="AI15" s="623"/>
      <c r="AJ15" s="623"/>
      <c r="AK15" s="623"/>
      <c r="AL15" s="623"/>
      <c r="AM15" s="623"/>
    </row>
    <row r="16" spans="1:39" s="28" customFormat="1" ht="46.5" customHeight="1" x14ac:dyDescent="0.2">
      <c r="A16" s="651"/>
      <c r="B16" s="651"/>
      <c r="C16" s="651"/>
      <c r="D16" s="30" t="s">
        <v>115</v>
      </c>
      <c r="E16" s="30" t="s">
        <v>115</v>
      </c>
      <c r="F16" s="31" t="s">
        <v>116</v>
      </c>
      <c r="G16" s="31" t="s">
        <v>117</v>
      </c>
      <c r="H16" s="31" t="s">
        <v>118</v>
      </c>
      <c r="I16" s="31" t="s">
        <v>119</v>
      </c>
      <c r="J16" s="31" t="s">
        <v>120</v>
      </c>
      <c r="K16" s="30" t="s">
        <v>115</v>
      </c>
      <c r="L16" s="30" t="s">
        <v>115</v>
      </c>
      <c r="M16" s="31" t="s">
        <v>116</v>
      </c>
      <c r="N16" s="31" t="s">
        <v>117</v>
      </c>
      <c r="O16" s="31" t="s">
        <v>118</v>
      </c>
      <c r="P16" s="31" t="s">
        <v>119</v>
      </c>
      <c r="Q16" s="31" t="s">
        <v>120</v>
      </c>
      <c r="R16" s="648" t="s">
        <v>115</v>
      </c>
      <c r="S16" s="648"/>
      <c r="T16" s="30" t="s">
        <v>115</v>
      </c>
      <c r="U16" s="31" t="s">
        <v>116</v>
      </c>
      <c r="V16" s="31" t="s">
        <v>117</v>
      </c>
      <c r="W16" s="31" t="s">
        <v>118</v>
      </c>
      <c r="X16" s="31" t="s">
        <v>119</v>
      </c>
      <c r="Y16" s="31" t="s">
        <v>120</v>
      </c>
      <c r="Z16" s="30" t="s">
        <v>115</v>
      </c>
      <c r="AA16" s="30" t="s">
        <v>115</v>
      </c>
      <c r="AB16" s="31" t="s">
        <v>116</v>
      </c>
      <c r="AC16" s="31" t="s">
        <v>117</v>
      </c>
      <c r="AD16" s="31" t="s">
        <v>118</v>
      </c>
      <c r="AE16" s="31" t="s">
        <v>119</v>
      </c>
      <c r="AF16" s="31" t="s">
        <v>120</v>
      </c>
      <c r="AG16" s="30" t="s">
        <v>121</v>
      </c>
      <c r="AH16" s="30" t="s">
        <v>115</v>
      </c>
      <c r="AI16" s="31" t="s">
        <v>116</v>
      </c>
      <c r="AJ16" s="31" t="s">
        <v>117</v>
      </c>
      <c r="AK16" s="31" t="s">
        <v>118</v>
      </c>
      <c r="AL16" s="31" t="s">
        <v>119</v>
      </c>
      <c r="AM16" s="31" t="s">
        <v>120</v>
      </c>
    </row>
    <row r="17" spans="1:39" s="28" customFormat="1" ht="10.5" x14ac:dyDescent="0.2">
      <c r="A17" s="32">
        <v>1</v>
      </c>
      <c r="B17" s="32">
        <v>2</v>
      </c>
      <c r="C17" s="32">
        <v>3</v>
      </c>
      <c r="D17" s="33" t="s">
        <v>202</v>
      </c>
      <c r="E17" s="33" t="s">
        <v>203</v>
      </c>
      <c r="F17" s="33" t="s">
        <v>204</v>
      </c>
      <c r="G17" s="33" t="s">
        <v>205</v>
      </c>
      <c r="H17" s="33" t="s">
        <v>206</v>
      </c>
      <c r="I17" s="33" t="s">
        <v>207</v>
      </c>
      <c r="J17" s="33" t="s">
        <v>208</v>
      </c>
      <c r="K17" s="33" t="s">
        <v>209</v>
      </c>
      <c r="L17" s="33" t="s">
        <v>210</v>
      </c>
      <c r="M17" s="33" t="s">
        <v>211</v>
      </c>
      <c r="N17" s="33" t="s">
        <v>212</v>
      </c>
      <c r="O17" s="33" t="s">
        <v>213</v>
      </c>
      <c r="P17" s="33" t="s">
        <v>214</v>
      </c>
      <c r="Q17" s="33" t="s">
        <v>215</v>
      </c>
      <c r="R17" s="644" t="s">
        <v>216</v>
      </c>
      <c r="S17" s="644"/>
      <c r="T17" s="33" t="s">
        <v>217</v>
      </c>
      <c r="U17" s="33" t="s">
        <v>218</v>
      </c>
      <c r="V17" s="33" t="s">
        <v>219</v>
      </c>
      <c r="W17" s="33" t="s">
        <v>220</v>
      </c>
      <c r="X17" s="33" t="s">
        <v>221</v>
      </c>
      <c r="Y17" s="33" t="s">
        <v>222</v>
      </c>
      <c r="Z17" s="33" t="s">
        <v>223</v>
      </c>
      <c r="AA17" s="33" t="s">
        <v>224</v>
      </c>
      <c r="AB17" s="33" t="s">
        <v>225</v>
      </c>
      <c r="AC17" s="33" t="s">
        <v>226</v>
      </c>
      <c r="AD17" s="33" t="s">
        <v>227</v>
      </c>
      <c r="AE17" s="33" t="s">
        <v>228</v>
      </c>
      <c r="AF17" s="33" t="s">
        <v>229</v>
      </c>
      <c r="AG17" s="33" t="s">
        <v>230</v>
      </c>
      <c r="AH17" s="33" t="s">
        <v>231</v>
      </c>
      <c r="AI17" s="33" t="s">
        <v>232</v>
      </c>
      <c r="AJ17" s="33" t="s">
        <v>233</v>
      </c>
      <c r="AK17" s="33" t="s">
        <v>192</v>
      </c>
      <c r="AL17" s="33" t="s">
        <v>234</v>
      </c>
      <c r="AM17" s="33" t="s">
        <v>235</v>
      </c>
    </row>
    <row r="18" spans="1:39" s="39" customFormat="1" ht="18" x14ac:dyDescent="0.25">
      <c r="A18" s="170">
        <f>'Пр 1 (произв)'!A17</f>
        <v>0</v>
      </c>
      <c r="B18" s="125" t="str">
        <f>'Пр 1 (произв)'!B17</f>
        <v>ВСЕГО по инвестиционной программе, в том числе:</v>
      </c>
      <c r="C18" s="170">
        <f>'Пр 1 (произв)'!C17</f>
        <v>0</v>
      </c>
      <c r="D18" s="354">
        <f>SUM(D19:D25)</f>
        <v>0</v>
      </c>
      <c r="E18" s="354">
        <f t="shared" ref="E18:J18" si="0">SUM(E19:E25)</f>
        <v>0</v>
      </c>
      <c r="F18" s="354">
        <f t="shared" si="0"/>
        <v>0</v>
      </c>
      <c r="G18" s="354">
        <f t="shared" si="0"/>
        <v>0</v>
      </c>
      <c r="H18" s="354">
        <f t="shared" si="0"/>
        <v>0</v>
      </c>
      <c r="I18" s="354">
        <f t="shared" si="0"/>
        <v>0</v>
      </c>
      <c r="J18" s="354">
        <f t="shared" si="0"/>
        <v>0</v>
      </c>
      <c r="K18" s="354">
        <f>SUM(K19:K25)</f>
        <v>0</v>
      </c>
      <c r="L18" s="354">
        <f t="shared" ref="L18:Q18" si="1">SUM(L19:L25)</f>
        <v>0</v>
      </c>
      <c r="M18" s="354">
        <f t="shared" si="1"/>
        <v>0</v>
      </c>
      <c r="N18" s="354">
        <f t="shared" si="1"/>
        <v>0</v>
      </c>
      <c r="O18" s="354">
        <f t="shared" si="1"/>
        <v>0</v>
      </c>
      <c r="P18" s="354">
        <f t="shared" si="1"/>
        <v>0</v>
      </c>
      <c r="Q18" s="354">
        <f t="shared" si="1"/>
        <v>0</v>
      </c>
      <c r="R18" s="645">
        <f>SUM(T19:T25)</f>
        <v>0</v>
      </c>
      <c r="S18" s="645"/>
      <c r="T18" s="354">
        <f t="shared" ref="T18" si="2">SUM(T19:T25)</f>
        <v>0</v>
      </c>
      <c r="U18" s="354">
        <f t="shared" ref="U18" si="3">SUM(U19:U25)</f>
        <v>0</v>
      </c>
      <c r="V18" s="354">
        <f t="shared" ref="V18" si="4">SUM(V19:V25)</f>
        <v>0</v>
      </c>
      <c r="W18" s="354">
        <f t="shared" ref="W18" si="5">SUM(W19:W25)</f>
        <v>0</v>
      </c>
      <c r="X18" s="354">
        <f t="shared" ref="X18" si="6">SUM(X19:X25)</f>
        <v>0</v>
      </c>
      <c r="Y18" s="354">
        <f t="shared" ref="Y18" si="7">SUM(Y19:Y25)</f>
        <v>0</v>
      </c>
      <c r="Z18" s="354">
        <f t="shared" ref="Z18" si="8">SUM(Z19:Z25)</f>
        <v>0</v>
      </c>
      <c r="AA18" s="354">
        <f t="shared" ref="AA18" si="9">SUM(AA19:AA25)</f>
        <v>1</v>
      </c>
      <c r="AB18" s="354">
        <f t="shared" ref="AB18" si="10">SUM(AB19:AB25)</f>
        <v>0</v>
      </c>
      <c r="AC18" s="354">
        <f t="shared" ref="AC18" si="11">SUM(AC19:AC25)</f>
        <v>0</v>
      </c>
      <c r="AD18" s="354">
        <f t="shared" ref="AD18" si="12">SUM(AD19:AD25)</f>
        <v>0</v>
      </c>
      <c r="AE18" s="354">
        <f t="shared" ref="AE18" si="13">SUM(AE19:AE25)</f>
        <v>0</v>
      </c>
      <c r="AF18" s="354">
        <f t="shared" ref="AF18" si="14">SUM(AF19:AF25)</f>
        <v>0</v>
      </c>
      <c r="AG18" s="354">
        <f t="shared" ref="AG18" si="15">SUM(AG19:AG25)</f>
        <v>0</v>
      </c>
      <c r="AH18" s="354">
        <f t="shared" ref="AH18" si="16">SUM(AH19:AH25)</f>
        <v>1</v>
      </c>
      <c r="AI18" s="354">
        <f t="shared" ref="AI18" si="17">SUM(AI19:AI25)</f>
        <v>0</v>
      </c>
      <c r="AJ18" s="354">
        <f t="shared" ref="AJ18" si="18">SUM(AJ19:AJ25)</f>
        <v>0</v>
      </c>
      <c r="AK18" s="354">
        <f t="shared" ref="AK18" si="19">SUM(AK19:AK25)</f>
        <v>0</v>
      </c>
      <c r="AL18" s="354">
        <f t="shared" ref="AL18" si="20">SUM(AL19:AL25)</f>
        <v>0</v>
      </c>
      <c r="AM18" s="354">
        <f t="shared" ref="AM18" si="21">SUM(AM19:AM25)</f>
        <v>0</v>
      </c>
    </row>
    <row r="19" spans="1:39" ht="20.25" customHeight="1" x14ac:dyDescent="0.25">
      <c r="A19" s="170" t="str">
        <f>'Пр 1 (произв)'!A18</f>
        <v>0.1</v>
      </c>
      <c r="B19" s="160" t="str">
        <f>'Пр 1 (произв)'!B18</f>
        <v>Технологическое присоединение (подключение), всего</v>
      </c>
      <c r="C19" s="170" t="str">
        <f>'Пр 1 (произв)'!C18</f>
        <v>Г</v>
      </c>
      <c r="D19" s="281">
        <f>D28</f>
        <v>0</v>
      </c>
      <c r="E19" s="281">
        <f>E28</f>
        <v>0</v>
      </c>
      <c r="F19" s="281">
        <f t="shared" ref="F19:AF19" si="22">F28</f>
        <v>0</v>
      </c>
      <c r="G19" s="281">
        <f t="shared" si="22"/>
        <v>0</v>
      </c>
      <c r="H19" s="281">
        <f t="shared" si="22"/>
        <v>0</v>
      </c>
      <c r="I19" s="281">
        <f t="shared" si="22"/>
        <v>0</v>
      </c>
      <c r="J19" s="281">
        <f t="shared" si="22"/>
        <v>0</v>
      </c>
      <c r="K19" s="281">
        <f t="shared" si="22"/>
        <v>0</v>
      </c>
      <c r="L19" s="281">
        <f t="shared" si="22"/>
        <v>0</v>
      </c>
      <c r="M19" s="281">
        <f t="shared" si="22"/>
        <v>0</v>
      </c>
      <c r="N19" s="281">
        <f t="shared" si="22"/>
        <v>0</v>
      </c>
      <c r="O19" s="281">
        <f t="shared" si="22"/>
        <v>0</v>
      </c>
      <c r="P19" s="281">
        <f t="shared" si="22"/>
        <v>0</v>
      </c>
      <c r="Q19" s="281">
        <f t="shared" si="22"/>
        <v>0</v>
      </c>
      <c r="R19" s="562">
        <f t="shared" si="22"/>
        <v>0</v>
      </c>
      <c r="S19" s="563"/>
      <c r="T19" s="281">
        <f t="shared" si="22"/>
        <v>0</v>
      </c>
      <c r="U19" s="281">
        <f t="shared" si="22"/>
        <v>0</v>
      </c>
      <c r="V19" s="281">
        <f t="shared" si="22"/>
        <v>0</v>
      </c>
      <c r="W19" s="281">
        <f t="shared" si="22"/>
        <v>0</v>
      </c>
      <c r="X19" s="281">
        <f t="shared" si="22"/>
        <v>0</v>
      </c>
      <c r="Y19" s="281">
        <f t="shared" si="22"/>
        <v>0</v>
      </c>
      <c r="Z19" s="281">
        <f t="shared" si="22"/>
        <v>0</v>
      </c>
      <c r="AA19" s="281">
        <f t="shared" si="22"/>
        <v>0</v>
      </c>
      <c r="AB19" s="281">
        <f t="shared" si="22"/>
        <v>0</v>
      </c>
      <c r="AC19" s="281">
        <f t="shared" si="22"/>
        <v>0</v>
      </c>
      <c r="AD19" s="281">
        <f t="shared" si="22"/>
        <v>0</v>
      </c>
      <c r="AE19" s="281">
        <f t="shared" si="22"/>
        <v>0</v>
      </c>
      <c r="AF19" s="281">
        <f t="shared" si="22"/>
        <v>0</v>
      </c>
      <c r="AG19" s="281">
        <f t="shared" ref="AG19:AM19" si="23">AG28</f>
        <v>0</v>
      </c>
      <c r="AH19" s="281">
        <f t="shared" si="23"/>
        <v>0</v>
      </c>
      <c r="AI19" s="281">
        <f t="shared" si="23"/>
        <v>0</v>
      </c>
      <c r="AJ19" s="281">
        <f t="shared" si="23"/>
        <v>0</v>
      </c>
      <c r="AK19" s="281">
        <f t="shared" si="23"/>
        <v>0</v>
      </c>
      <c r="AL19" s="281">
        <f t="shared" si="23"/>
        <v>0</v>
      </c>
      <c r="AM19" s="281">
        <f t="shared" si="23"/>
        <v>0</v>
      </c>
    </row>
    <row r="20" spans="1:39" x14ac:dyDescent="0.25">
      <c r="A20" s="170" t="str">
        <f>'Пр 1 (произв)'!A19</f>
        <v>0.2</v>
      </c>
      <c r="B20" s="160" t="str">
        <f>'Пр 1 (произв)'!B19</f>
        <v>Реконструкция, всего</v>
      </c>
      <c r="C20" s="170" t="str">
        <f>'Пр 1 (произв)'!C19</f>
        <v>Г</v>
      </c>
      <c r="D20" s="281">
        <f>D70</f>
        <v>0</v>
      </c>
      <c r="E20" s="281">
        <f>E70</f>
        <v>0</v>
      </c>
      <c r="F20" s="281">
        <f t="shared" ref="F20:AF20" si="24">F70</f>
        <v>0</v>
      </c>
      <c r="G20" s="281">
        <f t="shared" si="24"/>
        <v>0</v>
      </c>
      <c r="H20" s="281">
        <f t="shared" si="24"/>
        <v>0</v>
      </c>
      <c r="I20" s="281">
        <f t="shared" si="24"/>
        <v>0</v>
      </c>
      <c r="J20" s="281">
        <f t="shared" si="24"/>
        <v>0</v>
      </c>
      <c r="K20" s="281">
        <f t="shared" si="24"/>
        <v>0</v>
      </c>
      <c r="L20" s="281">
        <f t="shared" si="24"/>
        <v>0</v>
      </c>
      <c r="M20" s="281">
        <f t="shared" si="24"/>
        <v>0</v>
      </c>
      <c r="N20" s="281">
        <f t="shared" si="24"/>
        <v>0</v>
      </c>
      <c r="O20" s="281">
        <f t="shared" si="24"/>
        <v>0</v>
      </c>
      <c r="P20" s="281">
        <f t="shared" si="24"/>
        <v>0</v>
      </c>
      <c r="Q20" s="281">
        <f t="shared" si="24"/>
        <v>0</v>
      </c>
      <c r="R20" s="562">
        <f t="shared" si="24"/>
        <v>0</v>
      </c>
      <c r="S20" s="563"/>
      <c r="T20" s="281">
        <f t="shared" si="24"/>
        <v>0</v>
      </c>
      <c r="U20" s="281">
        <f t="shared" si="24"/>
        <v>0</v>
      </c>
      <c r="V20" s="281">
        <f t="shared" si="24"/>
        <v>0</v>
      </c>
      <c r="W20" s="281">
        <f t="shared" si="24"/>
        <v>0</v>
      </c>
      <c r="X20" s="281">
        <f t="shared" si="24"/>
        <v>0</v>
      </c>
      <c r="Y20" s="281">
        <f t="shared" si="24"/>
        <v>0</v>
      </c>
      <c r="Z20" s="281">
        <f t="shared" si="24"/>
        <v>0</v>
      </c>
      <c r="AA20" s="281">
        <f t="shared" si="24"/>
        <v>0</v>
      </c>
      <c r="AB20" s="281">
        <f t="shared" si="24"/>
        <v>0</v>
      </c>
      <c r="AC20" s="281">
        <f t="shared" si="24"/>
        <v>0</v>
      </c>
      <c r="AD20" s="281">
        <f t="shared" si="24"/>
        <v>0</v>
      </c>
      <c r="AE20" s="281">
        <f t="shared" si="24"/>
        <v>0</v>
      </c>
      <c r="AF20" s="281">
        <f t="shared" si="24"/>
        <v>0</v>
      </c>
      <c r="AG20" s="281">
        <f t="shared" ref="AG20:AM20" si="25">AG70</f>
        <v>0</v>
      </c>
      <c r="AH20" s="281">
        <f t="shared" si="25"/>
        <v>0</v>
      </c>
      <c r="AI20" s="281">
        <f t="shared" si="25"/>
        <v>0</v>
      </c>
      <c r="AJ20" s="281">
        <f t="shared" si="25"/>
        <v>0</v>
      </c>
      <c r="AK20" s="281">
        <f t="shared" si="25"/>
        <v>0</v>
      </c>
      <c r="AL20" s="281">
        <f t="shared" si="25"/>
        <v>0</v>
      </c>
      <c r="AM20" s="281">
        <f t="shared" si="25"/>
        <v>0</v>
      </c>
    </row>
    <row r="21" spans="1:39" ht="18" x14ac:dyDescent="0.25">
      <c r="A21" s="170" t="str">
        <f>'Пр 1 (произв)'!A20</f>
        <v>0.3</v>
      </c>
      <c r="B21" s="160" t="str">
        <f>'Пр 1 (произв)'!B20</f>
        <v>Модернизация, техническое перевооружение, всего</v>
      </c>
      <c r="C21" s="170" t="str">
        <f>'Пр 1 (произв)'!C20</f>
        <v>Г</v>
      </c>
      <c r="D21" s="281">
        <f>D87</f>
        <v>0</v>
      </c>
      <c r="E21" s="281">
        <f>E87</f>
        <v>0</v>
      </c>
      <c r="F21" s="281">
        <f t="shared" ref="F21:AF21" si="26">F87</f>
        <v>0</v>
      </c>
      <c r="G21" s="281">
        <f t="shared" si="26"/>
        <v>0</v>
      </c>
      <c r="H21" s="281">
        <f t="shared" si="26"/>
        <v>0</v>
      </c>
      <c r="I21" s="281">
        <f t="shared" si="26"/>
        <v>0</v>
      </c>
      <c r="J21" s="281">
        <f t="shared" si="26"/>
        <v>0</v>
      </c>
      <c r="K21" s="281">
        <f t="shared" si="26"/>
        <v>0</v>
      </c>
      <c r="L21" s="281">
        <f t="shared" si="26"/>
        <v>0</v>
      </c>
      <c r="M21" s="281">
        <f t="shared" si="26"/>
        <v>0</v>
      </c>
      <c r="N21" s="281">
        <f t="shared" si="26"/>
        <v>0</v>
      </c>
      <c r="O21" s="281">
        <f t="shared" si="26"/>
        <v>0</v>
      </c>
      <c r="P21" s="281">
        <f t="shared" si="26"/>
        <v>0</v>
      </c>
      <c r="Q21" s="281">
        <f t="shared" si="26"/>
        <v>0</v>
      </c>
      <c r="R21" s="562">
        <f t="shared" si="26"/>
        <v>0</v>
      </c>
      <c r="S21" s="563"/>
      <c r="T21" s="281">
        <f t="shared" si="26"/>
        <v>0</v>
      </c>
      <c r="U21" s="281">
        <f t="shared" si="26"/>
        <v>0</v>
      </c>
      <c r="V21" s="281">
        <f t="shared" si="26"/>
        <v>0</v>
      </c>
      <c r="W21" s="281">
        <f t="shared" si="26"/>
        <v>0</v>
      </c>
      <c r="X21" s="281">
        <f t="shared" si="26"/>
        <v>0</v>
      </c>
      <c r="Y21" s="281">
        <f t="shared" si="26"/>
        <v>0</v>
      </c>
      <c r="Z21" s="281">
        <f t="shared" si="26"/>
        <v>0</v>
      </c>
      <c r="AA21" s="281">
        <f t="shared" si="26"/>
        <v>0</v>
      </c>
      <c r="AB21" s="281">
        <f t="shared" si="26"/>
        <v>0</v>
      </c>
      <c r="AC21" s="281">
        <f t="shared" si="26"/>
        <v>0</v>
      </c>
      <c r="AD21" s="281">
        <f t="shared" si="26"/>
        <v>0</v>
      </c>
      <c r="AE21" s="281">
        <f t="shared" si="26"/>
        <v>0</v>
      </c>
      <c r="AF21" s="281">
        <f t="shared" si="26"/>
        <v>0</v>
      </c>
      <c r="AG21" s="281">
        <f t="shared" ref="AG21:AM21" si="27">AG87</f>
        <v>0</v>
      </c>
      <c r="AH21" s="281">
        <f t="shared" si="27"/>
        <v>0</v>
      </c>
      <c r="AI21" s="281">
        <f t="shared" si="27"/>
        <v>0</v>
      </c>
      <c r="AJ21" s="281">
        <f t="shared" si="27"/>
        <v>0</v>
      </c>
      <c r="AK21" s="281">
        <f t="shared" si="27"/>
        <v>0</v>
      </c>
      <c r="AL21" s="281">
        <f t="shared" si="27"/>
        <v>0</v>
      </c>
      <c r="AM21" s="281">
        <f t="shared" si="27"/>
        <v>0</v>
      </c>
    </row>
    <row r="22" spans="1:39" ht="24" customHeight="1" x14ac:dyDescent="0.25">
      <c r="A22" s="170" t="str">
        <f>'Пр 1 (произв)'!A21</f>
        <v>0.4</v>
      </c>
      <c r="B22" s="160" t="str">
        <f>'Пр 1 (произв)'!B21</f>
        <v>Инвестиционные проекты, реализация которых обуславливается схемами теплоснабжения, всего</v>
      </c>
      <c r="C22" s="170" t="str">
        <f>'Пр 1 (произв)'!C21</f>
        <v>Г</v>
      </c>
      <c r="D22" s="281">
        <f>D145</f>
        <v>0</v>
      </c>
      <c r="E22" s="281">
        <f>E146</f>
        <v>0</v>
      </c>
      <c r="F22" s="281">
        <f t="shared" ref="F22:AF22" si="28">F146</f>
        <v>0</v>
      </c>
      <c r="G22" s="281">
        <f t="shared" si="28"/>
        <v>0</v>
      </c>
      <c r="H22" s="281">
        <f t="shared" si="28"/>
        <v>0</v>
      </c>
      <c r="I22" s="281">
        <f t="shared" si="28"/>
        <v>0</v>
      </c>
      <c r="J22" s="281">
        <f t="shared" si="28"/>
        <v>0</v>
      </c>
      <c r="K22" s="281">
        <f t="shared" si="28"/>
        <v>0</v>
      </c>
      <c r="L22" s="281">
        <f t="shared" si="28"/>
        <v>0</v>
      </c>
      <c r="M22" s="281">
        <f t="shared" si="28"/>
        <v>0</v>
      </c>
      <c r="N22" s="281">
        <f t="shared" si="28"/>
        <v>0</v>
      </c>
      <c r="O22" s="281">
        <f t="shared" si="28"/>
        <v>0</v>
      </c>
      <c r="P22" s="281">
        <f t="shared" si="28"/>
        <v>0</v>
      </c>
      <c r="Q22" s="281">
        <f t="shared" si="28"/>
        <v>0</v>
      </c>
      <c r="R22" s="562">
        <f t="shared" si="28"/>
        <v>0</v>
      </c>
      <c r="S22" s="563"/>
      <c r="T22" s="281">
        <f t="shared" si="28"/>
        <v>0</v>
      </c>
      <c r="U22" s="281">
        <f t="shared" si="28"/>
        <v>0</v>
      </c>
      <c r="V22" s="281">
        <f t="shared" si="28"/>
        <v>0</v>
      </c>
      <c r="W22" s="281">
        <f t="shared" si="28"/>
        <v>0</v>
      </c>
      <c r="X22" s="281">
        <f t="shared" si="28"/>
        <v>0</v>
      </c>
      <c r="Y22" s="281">
        <f t="shared" si="28"/>
        <v>0</v>
      </c>
      <c r="Z22" s="281">
        <f t="shared" si="28"/>
        <v>0</v>
      </c>
      <c r="AA22" s="281">
        <f t="shared" si="28"/>
        <v>0</v>
      </c>
      <c r="AB22" s="281">
        <f t="shared" si="28"/>
        <v>0</v>
      </c>
      <c r="AC22" s="281">
        <f t="shared" si="28"/>
        <v>0</v>
      </c>
      <c r="AD22" s="281">
        <f t="shared" si="28"/>
        <v>0</v>
      </c>
      <c r="AE22" s="281">
        <f t="shared" si="28"/>
        <v>0</v>
      </c>
      <c r="AF22" s="281">
        <f t="shared" si="28"/>
        <v>0</v>
      </c>
      <c r="AG22" s="281">
        <f t="shared" ref="AG22:AM22" si="29">AG146</f>
        <v>0</v>
      </c>
      <c r="AH22" s="281">
        <f t="shared" si="29"/>
        <v>0</v>
      </c>
      <c r="AI22" s="281">
        <f t="shared" si="29"/>
        <v>0</v>
      </c>
      <c r="AJ22" s="281">
        <f t="shared" si="29"/>
        <v>0</v>
      </c>
      <c r="AK22" s="281">
        <f t="shared" si="29"/>
        <v>0</v>
      </c>
      <c r="AL22" s="281">
        <f t="shared" si="29"/>
        <v>0</v>
      </c>
      <c r="AM22" s="281">
        <f t="shared" si="29"/>
        <v>0</v>
      </c>
    </row>
    <row r="23" spans="1:39" x14ac:dyDescent="0.25">
      <c r="A23" s="170" t="str">
        <f>'Пр 1 (произв)'!A22</f>
        <v>0.5</v>
      </c>
      <c r="B23" s="160" t="str">
        <f>'Пр 1 (произв)'!B22</f>
        <v>Новое строительство, всего</v>
      </c>
      <c r="C23" s="170" t="str">
        <f>'Пр 1 (произв)'!C22</f>
        <v>Г</v>
      </c>
      <c r="D23" s="281">
        <f>D162</f>
        <v>0</v>
      </c>
      <c r="E23" s="281">
        <f t="shared" ref="E23:Q23" si="30">E162</f>
        <v>0</v>
      </c>
      <c r="F23" s="281">
        <f t="shared" si="30"/>
        <v>0</v>
      </c>
      <c r="G23" s="281">
        <f t="shared" si="30"/>
        <v>0</v>
      </c>
      <c r="H23" s="281">
        <f t="shared" si="30"/>
        <v>0</v>
      </c>
      <c r="I23" s="281">
        <f t="shared" si="30"/>
        <v>0</v>
      </c>
      <c r="J23" s="281">
        <f t="shared" si="30"/>
        <v>0</v>
      </c>
      <c r="K23" s="281">
        <f t="shared" si="30"/>
        <v>0</v>
      </c>
      <c r="L23" s="281">
        <f t="shared" si="30"/>
        <v>0</v>
      </c>
      <c r="M23" s="281">
        <f t="shared" si="30"/>
        <v>0</v>
      </c>
      <c r="N23" s="281">
        <f t="shared" si="30"/>
        <v>0</v>
      </c>
      <c r="O23" s="281">
        <f t="shared" si="30"/>
        <v>0</v>
      </c>
      <c r="P23" s="281">
        <f t="shared" si="30"/>
        <v>0</v>
      </c>
      <c r="Q23" s="281">
        <f t="shared" si="30"/>
        <v>0</v>
      </c>
      <c r="R23" s="562">
        <f>R162</f>
        <v>0</v>
      </c>
      <c r="S23" s="563"/>
      <c r="T23" s="281">
        <f t="shared" ref="T23:AM23" si="31">T162</f>
        <v>0</v>
      </c>
      <c r="U23" s="281">
        <f t="shared" si="31"/>
        <v>0</v>
      </c>
      <c r="V23" s="281">
        <f t="shared" si="31"/>
        <v>0</v>
      </c>
      <c r="W23" s="281">
        <f t="shared" si="31"/>
        <v>0</v>
      </c>
      <c r="X23" s="281">
        <f t="shared" si="31"/>
        <v>0</v>
      </c>
      <c r="Y23" s="281">
        <f t="shared" si="31"/>
        <v>0</v>
      </c>
      <c r="Z23" s="281">
        <f t="shared" si="31"/>
        <v>0</v>
      </c>
      <c r="AA23" s="281">
        <f t="shared" si="31"/>
        <v>1</v>
      </c>
      <c r="AB23" s="281">
        <f t="shared" si="31"/>
        <v>0</v>
      </c>
      <c r="AC23" s="281">
        <f t="shared" si="31"/>
        <v>0</v>
      </c>
      <c r="AD23" s="281">
        <f t="shared" si="31"/>
        <v>0</v>
      </c>
      <c r="AE23" s="281">
        <f t="shared" si="31"/>
        <v>0</v>
      </c>
      <c r="AF23" s="281">
        <f t="shared" si="31"/>
        <v>0</v>
      </c>
      <c r="AG23" s="281">
        <f t="shared" si="31"/>
        <v>0</v>
      </c>
      <c r="AH23" s="281">
        <f t="shared" si="31"/>
        <v>1</v>
      </c>
      <c r="AI23" s="281">
        <f t="shared" si="31"/>
        <v>0</v>
      </c>
      <c r="AJ23" s="281">
        <f t="shared" si="31"/>
        <v>0</v>
      </c>
      <c r="AK23" s="281">
        <f t="shared" si="31"/>
        <v>0</v>
      </c>
      <c r="AL23" s="281">
        <f t="shared" si="31"/>
        <v>0</v>
      </c>
      <c r="AM23" s="281">
        <f t="shared" si="31"/>
        <v>0</v>
      </c>
    </row>
    <row r="24" spans="1:39" ht="21" customHeight="1" x14ac:dyDescent="0.25">
      <c r="A24" s="170" t="str">
        <f>'Пр 1 (произв)'!A23</f>
        <v>0.6</v>
      </c>
      <c r="B24" s="160" t="str">
        <f>'Пр 1 (произв)'!B23</f>
        <v>Покупка земельных участков для целей реализации инвестиционных проектов, всего</v>
      </c>
      <c r="C24" s="170" t="str">
        <f>'Пр 1 (произв)'!C23</f>
        <v>Г</v>
      </c>
      <c r="D24" s="281">
        <f>D180</f>
        <v>0</v>
      </c>
      <c r="E24" s="281">
        <f>E181</f>
        <v>0</v>
      </c>
      <c r="F24" s="281">
        <f t="shared" ref="F24:AF24" si="32">F181</f>
        <v>0</v>
      </c>
      <c r="G24" s="281">
        <f t="shared" si="32"/>
        <v>0</v>
      </c>
      <c r="H24" s="281">
        <f t="shared" si="32"/>
        <v>0</v>
      </c>
      <c r="I24" s="281">
        <f t="shared" si="32"/>
        <v>0</v>
      </c>
      <c r="J24" s="281">
        <f t="shared" si="32"/>
        <v>0</v>
      </c>
      <c r="K24" s="281">
        <f t="shared" si="32"/>
        <v>0</v>
      </c>
      <c r="L24" s="281">
        <f t="shared" si="32"/>
        <v>0</v>
      </c>
      <c r="M24" s="281">
        <f t="shared" si="32"/>
        <v>0</v>
      </c>
      <c r="N24" s="281">
        <f t="shared" si="32"/>
        <v>0</v>
      </c>
      <c r="O24" s="281">
        <f t="shared" si="32"/>
        <v>0</v>
      </c>
      <c r="P24" s="281">
        <f t="shared" si="32"/>
        <v>0</v>
      </c>
      <c r="Q24" s="281">
        <f t="shared" si="32"/>
        <v>0</v>
      </c>
      <c r="R24" s="562">
        <f t="shared" si="32"/>
        <v>0</v>
      </c>
      <c r="S24" s="563"/>
      <c r="T24" s="281">
        <f t="shared" si="32"/>
        <v>0</v>
      </c>
      <c r="U24" s="281">
        <f t="shared" si="32"/>
        <v>0</v>
      </c>
      <c r="V24" s="281">
        <f t="shared" si="32"/>
        <v>0</v>
      </c>
      <c r="W24" s="281">
        <f t="shared" si="32"/>
        <v>0</v>
      </c>
      <c r="X24" s="281">
        <f t="shared" si="32"/>
        <v>0</v>
      </c>
      <c r="Y24" s="281">
        <f t="shared" si="32"/>
        <v>0</v>
      </c>
      <c r="Z24" s="281">
        <f t="shared" si="32"/>
        <v>0</v>
      </c>
      <c r="AA24" s="281">
        <f t="shared" si="32"/>
        <v>0</v>
      </c>
      <c r="AB24" s="281">
        <f t="shared" si="32"/>
        <v>0</v>
      </c>
      <c r="AC24" s="281">
        <f t="shared" si="32"/>
        <v>0</v>
      </c>
      <c r="AD24" s="281">
        <f t="shared" si="32"/>
        <v>0</v>
      </c>
      <c r="AE24" s="281">
        <f t="shared" si="32"/>
        <v>0</v>
      </c>
      <c r="AF24" s="281">
        <f t="shared" si="32"/>
        <v>0</v>
      </c>
      <c r="AG24" s="281">
        <f t="shared" ref="AG24:AM24" si="33">AG181</f>
        <v>0</v>
      </c>
      <c r="AH24" s="281">
        <f t="shared" si="33"/>
        <v>0</v>
      </c>
      <c r="AI24" s="281">
        <f t="shared" si="33"/>
        <v>0</v>
      </c>
      <c r="AJ24" s="281">
        <f t="shared" si="33"/>
        <v>0</v>
      </c>
      <c r="AK24" s="281">
        <f t="shared" si="33"/>
        <v>0</v>
      </c>
      <c r="AL24" s="281">
        <f t="shared" si="33"/>
        <v>0</v>
      </c>
      <c r="AM24" s="281">
        <f t="shared" si="33"/>
        <v>0</v>
      </c>
    </row>
    <row r="25" spans="1:39" x14ac:dyDescent="0.25">
      <c r="A25" s="170" t="str">
        <f>'Пр 1 (произв)'!A24</f>
        <v>0.7</v>
      </c>
      <c r="B25" s="160" t="str">
        <f>'Пр 1 (произв)'!B24</f>
        <v>Прочие инвестиционные проекты, всего</v>
      </c>
      <c r="C25" s="170" t="str">
        <f>'Пр 1 (произв)'!C24</f>
        <v>Г</v>
      </c>
      <c r="D25" s="281">
        <f>D185</f>
        <v>0</v>
      </c>
      <c r="E25" s="281">
        <f>E185</f>
        <v>0</v>
      </c>
      <c r="F25" s="281">
        <f t="shared" ref="F25:AF25" si="34">F185</f>
        <v>0</v>
      </c>
      <c r="G25" s="281">
        <f t="shared" si="34"/>
        <v>0</v>
      </c>
      <c r="H25" s="281">
        <f t="shared" si="34"/>
        <v>0</v>
      </c>
      <c r="I25" s="281">
        <f t="shared" si="34"/>
        <v>0</v>
      </c>
      <c r="J25" s="281">
        <f t="shared" si="34"/>
        <v>0</v>
      </c>
      <c r="K25" s="281">
        <f t="shared" si="34"/>
        <v>0</v>
      </c>
      <c r="L25" s="281">
        <f t="shared" si="34"/>
        <v>0</v>
      </c>
      <c r="M25" s="281">
        <f t="shared" si="34"/>
        <v>0</v>
      </c>
      <c r="N25" s="281">
        <f t="shared" si="34"/>
        <v>0</v>
      </c>
      <c r="O25" s="281">
        <f t="shared" si="34"/>
        <v>0</v>
      </c>
      <c r="P25" s="281">
        <f t="shared" si="34"/>
        <v>0</v>
      </c>
      <c r="Q25" s="281">
        <f t="shared" si="34"/>
        <v>0</v>
      </c>
      <c r="R25" s="562">
        <f t="shared" si="34"/>
        <v>0</v>
      </c>
      <c r="S25" s="563"/>
      <c r="T25" s="281">
        <f t="shared" si="34"/>
        <v>0</v>
      </c>
      <c r="U25" s="281">
        <f t="shared" si="34"/>
        <v>0</v>
      </c>
      <c r="V25" s="281">
        <f t="shared" si="34"/>
        <v>0</v>
      </c>
      <c r="W25" s="281">
        <f t="shared" si="34"/>
        <v>0</v>
      </c>
      <c r="X25" s="281">
        <f t="shared" si="34"/>
        <v>0</v>
      </c>
      <c r="Y25" s="281">
        <f t="shared" si="34"/>
        <v>0</v>
      </c>
      <c r="Z25" s="281">
        <f t="shared" si="34"/>
        <v>0</v>
      </c>
      <c r="AA25" s="281">
        <f t="shared" si="34"/>
        <v>0</v>
      </c>
      <c r="AB25" s="281">
        <f t="shared" si="34"/>
        <v>0</v>
      </c>
      <c r="AC25" s="281">
        <f t="shared" si="34"/>
        <v>0</v>
      </c>
      <c r="AD25" s="281">
        <f t="shared" si="34"/>
        <v>0</v>
      </c>
      <c r="AE25" s="281">
        <f t="shared" si="34"/>
        <v>0</v>
      </c>
      <c r="AF25" s="281">
        <f t="shared" si="34"/>
        <v>0</v>
      </c>
      <c r="AG25" s="281">
        <f t="shared" ref="AG25:AM25" si="35">AG185</f>
        <v>0</v>
      </c>
      <c r="AH25" s="281">
        <f t="shared" si="35"/>
        <v>0</v>
      </c>
      <c r="AI25" s="281">
        <f t="shared" si="35"/>
        <v>0</v>
      </c>
      <c r="AJ25" s="281">
        <f t="shared" si="35"/>
        <v>0</v>
      </c>
      <c r="AK25" s="281">
        <f t="shared" si="35"/>
        <v>0</v>
      </c>
      <c r="AL25" s="281">
        <f t="shared" si="35"/>
        <v>0</v>
      </c>
      <c r="AM25" s="281">
        <f t="shared" si="35"/>
        <v>0</v>
      </c>
    </row>
    <row r="26" spans="1:39" x14ac:dyDescent="0.25">
      <c r="A26" s="170">
        <f>'Пр 1 (произв)'!A25</f>
        <v>0</v>
      </c>
      <c r="B26" s="118">
        <f>'Пр 1 (произв)'!B25</f>
        <v>0</v>
      </c>
      <c r="C26" s="170">
        <f>'Пр 1 (произв)'!C25</f>
        <v>0</v>
      </c>
    </row>
    <row r="27" spans="1:39" x14ac:dyDescent="0.25">
      <c r="A27" s="170">
        <f>'Пр 1 (произв)'!A26</f>
        <v>1</v>
      </c>
      <c r="B27" s="168" t="str">
        <f>'Пр 1 (произв)'!B26</f>
        <v>Ненецкий автономный окгуг</v>
      </c>
      <c r="C27" s="170">
        <f>'Пр 1 (произв)'!C26</f>
        <v>0</v>
      </c>
      <c r="D27" s="252">
        <f t="shared" ref="D27:R27" si="36">D28+D70+D87+D145+D162+D180</f>
        <v>0</v>
      </c>
      <c r="E27" s="252">
        <f t="shared" si="36"/>
        <v>0</v>
      </c>
      <c r="F27" s="252">
        <f t="shared" si="36"/>
        <v>0</v>
      </c>
      <c r="G27" s="252">
        <f t="shared" si="36"/>
        <v>0</v>
      </c>
      <c r="H27" s="252">
        <f t="shared" si="36"/>
        <v>0</v>
      </c>
      <c r="I27" s="252">
        <f t="shared" si="36"/>
        <v>0</v>
      </c>
      <c r="J27" s="252">
        <f t="shared" si="36"/>
        <v>0</v>
      </c>
      <c r="K27" s="252">
        <f t="shared" si="36"/>
        <v>0</v>
      </c>
      <c r="L27" s="252">
        <f t="shared" si="36"/>
        <v>0</v>
      </c>
      <c r="M27" s="252">
        <f t="shared" si="36"/>
        <v>0</v>
      </c>
      <c r="N27" s="252">
        <f t="shared" si="36"/>
        <v>0</v>
      </c>
      <c r="O27" s="252">
        <f t="shared" si="36"/>
        <v>0</v>
      </c>
      <c r="P27" s="252">
        <f t="shared" si="36"/>
        <v>0</v>
      </c>
      <c r="Q27" s="252">
        <f t="shared" si="36"/>
        <v>0</v>
      </c>
      <c r="R27" s="656">
        <f t="shared" si="36"/>
        <v>0</v>
      </c>
      <c r="S27" s="657"/>
      <c r="T27" s="252">
        <f t="shared" ref="T27:AM27" si="37">T28+T70+T87+T145+T162+T180</f>
        <v>0</v>
      </c>
      <c r="U27" s="252">
        <f t="shared" si="37"/>
        <v>0</v>
      </c>
      <c r="V27" s="252">
        <f t="shared" si="37"/>
        <v>0</v>
      </c>
      <c r="W27" s="252">
        <f t="shared" si="37"/>
        <v>0</v>
      </c>
      <c r="X27" s="252">
        <f t="shared" si="37"/>
        <v>0</v>
      </c>
      <c r="Y27" s="252">
        <f t="shared" si="37"/>
        <v>0</v>
      </c>
      <c r="Z27" s="252">
        <f t="shared" si="37"/>
        <v>0</v>
      </c>
      <c r="AA27" s="252">
        <f t="shared" si="37"/>
        <v>1</v>
      </c>
      <c r="AB27" s="252">
        <f t="shared" si="37"/>
        <v>0</v>
      </c>
      <c r="AC27" s="252">
        <f t="shared" si="37"/>
        <v>0</v>
      </c>
      <c r="AD27" s="252">
        <f t="shared" si="37"/>
        <v>0</v>
      </c>
      <c r="AE27" s="252">
        <f t="shared" si="37"/>
        <v>0</v>
      </c>
      <c r="AF27" s="252">
        <f t="shared" si="37"/>
        <v>0</v>
      </c>
      <c r="AG27" s="252">
        <f t="shared" si="37"/>
        <v>0</v>
      </c>
      <c r="AH27" s="252">
        <f t="shared" si="37"/>
        <v>1</v>
      </c>
      <c r="AI27" s="252">
        <f t="shared" si="37"/>
        <v>0</v>
      </c>
      <c r="AJ27" s="252">
        <f t="shared" si="37"/>
        <v>0</v>
      </c>
      <c r="AK27" s="252">
        <f t="shared" si="37"/>
        <v>0</v>
      </c>
      <c r="AL27" s="252">
        <f t="shared" si="37"/>
        <v>0</v>
      </c>
      <c r="AM27" s="252">
        <f t="shared" si="37"/>
        <v>0</v>
      </c>
    </row>
    <row r="28" spans="1:39" ht="18" x14ac:dyDescent="0.25">
      <c r="A28" s="170" t="str">
        <f>'Пр 1 (произв)'!A27</f>
        <v>1.1</v>
      </c>
      <c r="B28" s="130" t="str">
        <f>'Пр 1 (произв)'!B27</f>
        <v>Технологическое присоединение (подключение), всего, в том числе:</v>
      </c>
      <c r="C28" s="170" t="str">
        <f>'Пр 1 (произв)'!C27</f>
        <v>Г</v>
      </c>
      <c r="D28" s="146">
        <f>D29+D36+D45</f>
        <v>0</v>
      </c>
      <c r="E28" s="146">
        <f t="shared" ref="E28:AM28" si="38">E29+E36+E45</f>
        <v>0</v>
      </c>
      <c r="F28" s="146">
        <f t="shared" si="38"/>
        <v>0</v>
      </c>
      <c r="G28" s="146">
        <f t="shared" si="38"/>
        <v>0</v>
      </c>
      <c r="H28" s="146">
        <f t="shared" si="38"/>
        <v>0</v>
      </c>
      <c r="I28" s="146">
        <f t="shared" si="38"/>
        <v>0</v>
      </c>
      <c r="J28" s="146">
        <f t="shared" si="38"/>
        <v>0</v>
      </c>
      <c r="K28" s="146">
        <f t="shared" si="38"/>
        <v>0</v>
      </c>
      <c r="L28" s="146">
        <f t="shared" si="38"/>
        <v>0</v>
      </c>
      <c r="M28" s="146">
        <f t="shared" si="38"/>
        <v>0</v>
      </c>
      <c r="N28" s="146">
        <f t="shared" si="38"/>
        <v>0</v>
      </c>
      <c r="O28" s="146">
        <f t="shared" si="38"/>
        <v>0</v>
      </c>
      <c r="P28" s="146">
        <f t="shared" si="38"/>
        <v>0</v>
      </c>
      <c r="Q28" s="146">
        <f t="shared" si="38"/>
        <v>0</v>
      </c>
      <c r="R28" s="640">
        <f t="shared" si="38"/>
        <v>0</v>
      </c>
      <c r="S28" s="641"/>
      <c r="T28" s="146">
        <f t="shared" si="38"/>
        <v>0</v>
      </c>
      <c r="U28" s="146">
        <f t="shared" si="38"/>
        <v>0</v>
      </c>
      <c r="V28" s="146">
        <f t="shared" si="38"/>
        <v>0</v>
      </c>
      <c r="W28" s="146">
        <f t="shared" si="38"/>
        <v>0</v>
      </c>
      <c r="X28" s="146">
        <f t="shared" si="38"/>
        <v>0</v>
      </c>
      <c r="Y28" s="146">
        <f t="shared" si="38"/>
        <v>0</v>
      </c>
      <c r="Z28" s="146">
        <f t="shared" si="38"/>
        <v>0</v>
      </c>
      <c r="AA28" s="146">
        <f t="shared" si="38"/>
        <v>0</v>
      </c>
      <c r="AB28" s="146">
        <f t="shared" si="38"/>
        <v>0</v>
      </c>
      <c r="AC28" s="146">
        <f t="shared" si="38"/>
        <v>0</v>
      </c>
      <c r="AD28" s="146">
        <f t="shared" si="38"/>
        <v>0</v>
      </c>
      <c r="AE28" s="146">
        <f t="shared" si="38"/>
        <v>0</v>
      </c>
      <c r="AF28" s="146">
        <f t="shared" si="38"/>
        <v>0</v>
      </c>
      <c r="AG28" s="146">
        <f t="shared" si="38"/>
        <v>0</v>
      </c>
      <c r="AH28" s="146">
        <f t="shared" si="38"/>
        <v>0</v>
      </c>
      <c r="AI28" s="146">
        <f t="shared" si="38"/>
        <v>0</v>
      </c>
      <c r="AJ28" s="146">
        <f t="shared" si="38"/>
        <v>0</v>
      </c>
      <c r="AK28" s="146">
        <f t="shared" si="38"/>
        <v>0</v>
      </c>
      <c r="AL28" s="146">
        <f t="shared" si="38"/>
        <v>0</v>
      </c>
      <c r="AM28" s="146">
        <f t="shared" si="38"/>
        <v>0</v>
      </c>
    </row>
    <row r="29" spans="1:39" ht="54" x14ac:dyDescent="0.25">
      <c r="A29" s="170" t="str">
        <f>'Пр 1 (произв)'!A28</f>
        <v>1.1.1</v>
      </c>
      <c r="B29" s="134" t="str">
        <f>'Пр 1 (произв)'!B28</f>
        <v>Технологическое присоединение энергопринимающих устройств потребителей, объектов электросетевого хозяйства к распределительным устройствам объектов по производству электрической энергии, всего, в том числе:</v>
      </c>
      <c r="C29" s="170" t="str">
        <f>'Пр 1 (произв)'!C28</f>
        <v>Г</v>
      </c>
      <c r="D29" s="147">
        <f>SUM(D30,D33)</f>
        <v>0</v>
      </c>
      <c r="E29" s="147">
        <f t="shared" ref="E29:AM29" si="39">SUM(E30,E33)</f>
        <v>0</v>
      </c>
      <c r="F29" s="147">
        <f t="shared" si="39"/>
        <v>0</v>
      </c>
      <c r="G29" s="147">
        <f t="shared" si="39"/>
        <v>0</v>
      </c>
      <c r="H29" s="147">
        <f t="shared" si="39"/>
        <v>0</v>
      </c>
      <c r="I29" s="147">
        <f t="shared" si="39"/>
        <v>0</v>
      </c>
      <c r="J29" s="147">
        <f t="shared" si="39"/>
        <v>0</v>
      </c>
      <c r="K29" s="147">
        <f t="shared" si="39"/>
        <v>0</v>
      </c>
      <c r="L29" s="147">
        <f t="shared" si="39"/>
        <v>0</v>
      </c>
      <c r="M29" s="147">
        <f t="shared" si="39"/>
        <v>0</v>
      </c>
      <c r="N29" s="147">
        <f t="shared" si="39"/>
        <v>0</v>
      </c>
      <c r="O29" s="147">
        <f t="shared" si="39"/>
        <v>0</v>
      </c>
      <c r="P29" s="147">
        <f t="shared" si="39"/>
        <v>0</v>
      </c>
      <c r="Q29" s="147">
        <f t="shared" si="39"/>
        <v>0</v>
      </c>
      <c r="R29" s="638">
        <f t="shared" si="39"/>
        <v>0</v>
      </c>
      <c r="S29" s="639"/>
      <c r="T29" s="147">
        <f t="shared" si="39"/>
        <v>0</v>
      </c>
      <c r="U29" s="147">
        <f t="shared" si="39"/>
        <v>0</v>
      </c>
      <c r="V29" s="147">
        <f t="shared" si="39"/>
        <v>0</v>
      </c>
      <c r="W29" s="147">
        <f t="shared" si="39"/>
        <v>0</v>
      </c>
      <c r="X29" s="147">
        <f t="shared" si="39"/>
        <v>0</v>
      </c>
      <c r="Y29" s="147">
        <f t="shared" si="39"/>
        <v>0</v>
      </c>
      <c r="Z29" s="147">
        <f t="shared" si="39"/>
        <v>0</v>
      </c>
      <c r="AA29" s="147">
        <f t="shared" si="39"/>
        <v>0</v>
      </c>
      <c r="AB29" s="147">
        <f t="shared" si="39"/>
        <v>0</v>
      </c>
      <c r="AC29" s="147">
        <f t="shared" si="39"/>
        <v>0</v>
      </c>
      <c r="AD29" s="147">
        <f t="shared" si="39"/>
        <v>0</v>
      </c>
      <c r="AE29" s="147">
        <f t="shared" si="39"/>
        <v>0</v>
      </c>
      <c r="AF29" s="147">
        <f t="shared" si="39"/>
        <v>0</v>
      </c>
      <c r="AG29" s="147">
        <f t="shared" si="39"/>
        <v>0</v>
      </c>
      <c r="AH29" s="147">
        <f t="shared" si="39"/>
        <v>0</v>
      </c>
      <c r="AI29" s="147">
        <f t="shared" si="39"/>
        <v>0</v>
      </c>
      <c r="AJ29" s="147">
        <f t="shared" si="39"/>
        <v>0</v>
      </c>
      <c r="AK29" s="147">
        <f t="shared" si="39"/>
        <v>0</v>
      </c>
      <c r="AL29" s="147">
        <f t="shared" si="39"/>
        <v>0</v>
      </c>
      <c r="AM29" s="147">
        <f t="shared" si="39"/>
        <v>0</v>
      </c>
    </row>
    <row r="30" spans="1:39" ht="18" hidden="1" outlineLevel="1" x14ac:dyDescent="0.25">
      <c r="A30" s="170" t="str">
        <f>'Пр 1 (произв)'!A29</f>
        <v>1.1.1.1</v>
      </c>
      <c r="B30" s="118" t="str">
        <f>'Пр 1 (произв)'!B29</f>
        <v>Наименование объекта по производству электрической энергии, всего, в том числе:</v>
      </c>
      <c r="C30" s="170">
        <f>'Пр 1 (произв)'!C29</f>
        <v>0</v>
      </c>
      <c r="D30" s="249"/>
    </row>
    <row r="31" spans="1:39" hidden="1" outlineLevel="1" x14ac:dyDescent="0.25">
      <c r="A31" s="170" t="str">
        <f>'Пр 1 (произв)'!A30</f>
        <v>1.1.1.1</v>
      </c>
      <c r="B31" s="118" t="str">
        <f>'Пр 1 (произв)'!B30</f>
        <v>Наименование инвестиционного проекта</v>
      </c>
      <c r="C31" s="170">
        <f>'Пр 1 (произв)'!C30</f>
        <v>0</v>
      </c>
      <c r="D31" s="249"/>
    </row>
    <row r="32" spans="1:39" hidden="1" outlineLevel="1" x14ac:dyDescent="0.25">
      <c r="A32" s="170" t="str">
        <f>'Пр 1 (произв)'!A31</f>
        <v>1.1.1.1</v>
      </c>
      <c r="B32" s="118" t="str">
        <f>'Пр 1 (произв)'!B31</f>
        <v>Наименование инвестиционного проекта</v>
      </c>
      <c r="C32" s="170">
        <f>'Пр 1 (произв)'!C31</f>
        <v>0</v>
      </c>
      <c r="D32" s="249"/>
    </row>
    <row r="33" spans="1:39" ht="18" hidden="1" outlineLevel="1" x14ac:dyDescent="0.25">
      <c r="A33" s="170" t="str">
        <f>'Пр 1 (произв)'!A32</f>
        <v>1.1.1.2</v>
      </c>
      <c r="B33" s="139" t="str">
        <f>'Пр 1 (произв)'!B32</f>
        <v>Наименование объекта по производству электрической энергии, всего, в том числе:</v>
      </c>
      <c r="C33" s="170">
        <f>'Пр 1 (произв)'!C32</f>
        <v>0</v>
      </c>
      <c r="D33" s="148"/>
    </row>
    <row r="34" spans="1:39" hidden="1" outlineLevel="1" x14ac:dyDescent="0.25">
      <c r="A34" s="170" t="str">
        <f>'Пр 1 (произв)'!A33</f>
        <v>1.1.1.2</v>
      </c>
      <c r="B34" s="118" t="str">
        <f>'Пр 1 (произв)'!B33</f>
        <v>Наименование инвестиционного проекта</v>
      </c>
      <c r="C34" s="170">
        <f>'Пр 1 (произв)'!C33</f>
        <v>0</v>
      </c>
      <c r="D34" s="249"/>
    </row>
    <row r="35" spans="1:39" hidden="1" outlineLevel="1" x14ac:dyDescent="0.25">
      <c r="A35" s="170" t="str">
        <f>'Пр 1 (произв)'!A34</f>
        <v>1.1.1.2</v>
      </c>
      <c r="B35" s="118" t="str">
        <f>'Пр 1 (произв)'!B34</f>
        <v>Наименование инвестиционного проекта</v>
      </c>
      <c r="C35" s="170">
        <f>'Пр 1 (произв)'!C34</f>
        <v>0</v>
      </c>
      <c r="D35" s="249"/>
    </row>
    <row r="36" spans="1:39" ht="27" collapsed="1" x14ac:dyDescent="0.25">
      <c r="A36" s="170" t="str">
        <f>'Пр 1 (произв)'!A35</f>
        <v>1.1.2</v>
      </c>
      <c r="B36" s="134" t="str">
        <f>'Пр 1 (произв)'!B35</f>
        <v>Технологическое присоединение объектов по производству электрической энергии к электрическим сетям, всего, в том числе:</v>
      </c>
      <c r="C36" s="170" t="str">
        <f>'Пр 1 (произв)'!C35</f>
        <v>Г</v>
      </c>
      <c r="D36" s="147">
        <f>SUM(D37,D41)</f>
        <v>0</v>
      </c>
      <c r="E36" s="147">
        <f t="shared" ref="E36:AM36" si="40">SUM(E37,E41)</f>
        <v>0</v>
      </c>
      <c r="F36" s="147">
        <f t="shared" si="40"/>
        <v>0</v>
      </c>
      <c r="G36" s="147">
        <f t="shared" si="40"/>
        <v>0</v>
      </c>
      <c r="H36" s="147">
        <f t="shared" si="40"/>
        <v>0</v>
      </c>
      <c r="I36" s="147">
        <f t="shared" si="40"/>
        <v>0</v>
      </c>
      <c r="J36" s="147">
        <f t="shared" si="40"/>
        <v>0</v>
      </c>
      <c r="K36" s="147">
        <f t="shared" si="40"/>
        <v>0</v>
      </c>
      <c r="L36" s="147">
        <f t="shared" si="40"/>
        <v>0</v>
      </c>
      <c r="M36" s="147">
        <f t="shared" si="40"/>
        <v>0</v>
      </c>
      <c r="N36" s="147">
        <f t="shared" si="40"/>
        <v>0</v>
      </c>
      <c r="O36" s="147">
        <f t="shared" si="40"/>
        <v>0</v>
      </c>
      <c r="P36" s="147">
        <f t="shared" si="40"/>
        <v>0</v>
      </c>
      <c r="Q36" s="147">
        <f t="shared" si="40"/>
        <v>0</v>
      </c>
      <c r="R36" s="638">
        <f t="shared" si="40"/>
        <v>0</v>
      </c>
      <c r="S36" s="639"/>
      <c r="T36" s="147">
        <f t="shared" si="40"/>
        <v>0</v>
      </c>
      <c r="U36" s="147">
        <f t="shared" si="40"/>
        <v>0</v>
      </c>
      <c r="V36" s="147">
        <f t="shared" si="40"/>
        <v>0</v>
      </c>
      <c r="W36" s="147">
        <f t="shared" si="40"/>
        <v>0</v>
      </c>
      <c r="X36" s="147">
        <f t="shared" si="40"/>
        <v>0</v>
      </c>
      <c r="Y36" s="147">
        <f t="shared" si="40"/>
        <v>0</v>
      </c>
      <c r="Z36" s="147">
        <f t="shared" si="40"/>
        <v>0</v>
      </c>
      <c r="AA36" s="147">
        <f t="shared" si="40"/>
        <v>0</v>
      </c>
      <c r="AB36" s="147">
        <f t="shared" si="40"/>
        <v>0</v>
      </c>
      <c r="AC36" s="147">
        <f t="shared" si="40"/>
        <v>0</v>
      </c>
      <c r="AD36" s="147">
        <f t="shared" si="40"/>
        <v>0</v>
      </c>
      <c r="AE36" s="147">
        <f t="shared" si="40"/>
        <v>0</v>
      </c>
      <c r="AF36" s="147">
        <f t="shared" si="40"/>
        <v>0</v>
      </c>
      <c r="AG36" s="147">
        <f t="shared" si="40"/>
        <v>0</v>
      </c>
      <c r="AH36" s="147">
        <f t="shared" si="40"/>
        <v>0</v>
      </c>
      <c r="AI36" s="147">
        <f t="shared" si="40"/>
        <v>0</v>
      </c>
      <c r="AJ36" s="147">
        <f t="shared" si="40"/>
        <v>0</v>
      </c>
      <c r="AK36" s="147">
        <f t="shared" si="40"/>
        <v>0</v>
      </c>
      <c r="AL36" s="147">
        <f t="shared" si="40"/>
        <v>0</v>
      </c>
      <c r="AM36" s="147">
        <f t="shared" si="40"/>
        <v>0</v>
      </c>
    </row>
    <row r="37" spans="1:39" ht="18" hidden="1" outlineLevel="1" x14ac:dyDescent="0.25">
      <c r="A37" s="170" t="str">
        <f>'Пр 1 (произв)'!A36</f>
        <v>1.1.2.1</v>
      </c>
      <c r="B37" s="118" t="str">
        <f>'Пр 1 (произв)'!B36</f>
        <v>Наименование объекта по производству электрической энергии, всего, в том числе:</v>
      </c>
      <c r="C37" s="170">
        <f>'Пр 1 (произв)'!C36</f>
        <v>0</v>
      </c>
      <c r="D37" s="249"/>
    </row>
    <row r="38" spans="1:39" hidden="1" outlineLevel="1" x14ac:dyDescent="0.25">
      <c r="A38" s="170" t="str">
        <f>'Пр 1 (произв)'!A37</f>
        <v>1.1.2.1</v>
      </c>
      <c r="B38" s="118" t="str">
        <f>'Пр 1 (произв)'!B37</f>
        <v>Наименование инвестиционного проекта</v>
      </c>
      <c r="C38" s="170">
        <f>'Пр 1 (произв)'!C37</f>
        <v>0</v>
      </c>
      <c r="D38" s="249"/>
    </row>
    <row r="39" spans="1:39" hidden="1" outlineLevel="1" x14ac:dyDescent="0.25">
      <c r="A39" s="170" t="str">
        <f>'Пр 1 (произв)'!A38</f>
        <v>1.1.2.1</v>
      </c>
      <c r="B39" s="118" t="str">
        <f>'Пр 1 (произв)'!B38</f>
        <v>Наименование инвестиционного проекта</v>
      </c>
      <c r="C39" s="170">
        <f>'Пр 1 (произв)'!C38</f>
        <v>0</v>
      </c>
      <c r="D39" s="249"/>
    </row>
    <row r="40" spans="1:39" hidden="1" outlineLevel="1" x14ac:dyDescent="0.25">
      <c r="A40" s="170" t="str">
        <f>'Пр 1 (произв)'!A39</f>
        <v>...</v>
      </c>
      <c r="B40" s="118" t="str">
        <f>'Пр 1 (произв)'!B39</f>
        <v>...</v>
      </c>
      <c r="C40" s="170">
        <f>'Пр 1 (произв)'!C39</f>
        <v>0</v>
      </c>
      <c r="D40" s="249"/>
    </row>
    <row r="41" spans="1:39" ht="18" hidden="1" outlineLevel="1" x14ac:dyDescent="0.25">
      <c r="A41" s="170" t="str">
        <f>'Пр 1 (произв)'!A40</f>
        <v>1.1.2.2</v>
      </c>
      <c r="B41" s="118" t="str">
        <f>'Пр 1 (произв)'!B40</f>
        <v>Наименование объекта по производству электрической энергии, всего, в том числе:</v>
      </c>
      <c r="C41" s="170">
        <f>'Пр 1 (произв)'!C40</f>
        <v>0</v>
      </c>
      <c r="D41" s="249"/>
    </row>
    <row r="42" spans="1:39" hidden="1" outlineLevel="1" x14ac:dyDescent="0.25">
      <c r="A42" s="170" t="str">
        <f>'Пр 1 (произв)'!A41</f>
        <v>1.1.2.2</v>
      </c>
      <c r="B42" s="118" t="str">
        <f>'Пр 1 (произв)'!B41</f>
        <v>Наименование инвестиционного проекта</v>
      </c>
      <c r="C42" s="170">
        <f>'Пр 1 (произв)'!C41</f>
        <v>0</v>
      </c>
      <c r="D42" s="249"/>
    </row>
    <row r="43" spans="1:39" hidden="1" outlineLevel="1" x14ac:dyDescent="0.25">
      <c r="A43" s="170" t="str">
        <f>'Пр 1 (произв)'!A42</f>
        <v>1.1.2.2</v>
      </c>
      <c r="B43" s="118" t="str">
        <f>'Пр 1 (произв)'!B42</f>
        <v>Наименование инвестиционного проекта</v>
      </c>
      <c r="C43" s="170">
        <f>'Пр 1 (произв)'!C42</f>
        <v>0</v>
      </c>
      <c r="D43" s="249"/>
    </row>
    <row r="44" spans="1:39" hidden="1" outlineLevel="1" x14ac:dyDescent="0.25">
      <c r="A44" s="170" t="str">
        <f>'Пр 1 (произв)'!A43</f>
        <v>...</v>
      </c>
      <c r="B44" s="118" t="str">
        <f>'Пр 1 (произв)'!B43</f>
        <v>...</v>
      </c>
      <c r="C44" s="170">
        <f>'Пр 1 (произв)'!C43</f>
        <v>0</v>
      </c>
      <c r="D44" s="249"/>
    </row>
    <row r="45" spans="1:39" ht="27" collapsed="1" x14ac:dyDescent="0.25">
      <c r="A45" s="170" t="str">
        <f>'Пр 1 (произв)'!A44</f>
        <v>1.1.3</v>
      </c>
      <c r="B45" s="134" t="str">
        <f>'Пр 1 (произв)'!B44</f>
        <v>Подключение теплопотребляющих установок потребителей тепловой энергии к системе теплоснабжения, всего, в том числе:</v>
      </c>
      <c r="C45" s="170" t="str">
        <f>'Пр 1 (произв)'!C44</f>
        <v>Г</v>
      </c>
      <c r="D45" s="147">
        <f>D46+D50+D54+D58+D62</f>
        <v>0</v>
      </c>
      <c r="E45" s="147">
        <f t="shared" ref="E45:AM45" si="41">E46+E50+E54+E58+E62</f>
        <v>0</v>
      </c>
      <c r="F45" s="147">
        <f t="shared" si="41"/>
        <v>0</v>
      </c>
      <c r="G45" s="147">
        <f t="shared" si="41"/>
        <v>0</v>
      </c>
      <c r="H45" s="147">
        <f t="shared" si="41"/>
        <v>0</v>
      </c>
      <c r="I45" s="147">
        <f t="shared" si="41"/>
        <v>0</v>
      </c>
      <c r="J45" s="147">
        <f t="shared" si="41"/>
        <v>0</v>
      </c>
      <c r="K45" s="147">
        <f t="shared" si="41"/>
        <v>0</v>
      </c>
      <c r="L45" s="147">
        <f t="shared" si="41"/>
        <v>0</v>
      </c>
      <c r="M45" s="147">
        <f t="shared" si="41"/>
        <v>0</v>
      </c>
      <c r="N45" s="147">
        <f t="shared" si="41"/>
        <v>0</v>
      </c>
      <c r="O45" s="147">
        <f t="shared" si="41"/>
        <v>0</v>
      </c>
      <c r="P45" s="147">
        <f t="shared" si="41"/>
        <v>0</v>
      </c>
      <c r="Q45" s="147">
        <f t="shared" si="41"/>
        <v>0</v>
      </c>
      <c r="R45" s="638">
        <f t="shared" si="41"/>
        <v>0</v>
      </c>
      <c r="S45" s="639"/>
      <c r="T45" s="147">
        <f t="shared" si="41"/>
        <v>0</v>
      </c>
      <c r="U45" s="147">
        <f t="shared" si="41"/>
        <v>0</v>
      </c>
      <c r="V45" s="147">
        <f t="shared" si="41"/>
        <v>0</v>
      </c>
      <c r="W45" s="147">
        <f t="shared" si="41"/>
        <v>0</v>
      </c>
      <c r="X45" s="147">
        <f t="shared" si="41"/>
        <v>0</v>
      </c>
      <c r="Y45" s="147">
        <f t="shared" si="41"/>
        <v>0</v>
      </c>
      <c r="Z45" s="147">
        <f t="shared" si="41"/>
        <v>0</v>
      </c>
      <c r="AA45" s="147">
        <f t="shared" si="41"/>
        <v>0</v>
      </c>
      <c r="AB45" s="147">
        <f t="shared" si="41"/>
        <v>0</v>
      </c>
      <c r="AC45" s="147">
        <f t="shared" si="41"/>
        <v>0</v>
      </c>
      <c r="AD45" s="147">
        <f t="shared" si="41"/>
        <v>0</v>
      </c>
      <c r="AE45" s="147">
        <f t="shared" si="41"/>
        <v>0</v>
      </c>
      <c r="AF45" s="147">
        <f t="shared" si="41"/>
        <v>0</v>
      </c>
      <c r="AG45" s="147">
        <f t="shared" si="41"/>
        <v>0</v>
      </c>
      <c r="AH45" s="147">
        <f t="shared" si="41"/>
        <v>0</v>
      </c>
      <c r="AI45" s="147">
        <f t="shared" si="41"/>
        <v>0</v>
      </c>
      <c r="AJ45" s="147">
        <f t="shared" si="41"/>
        <v>0</v>
      </c>
      <c r="AK45" s="147">
        <f t="shared" si="41"/>
        <v>0</v>
      </c>
      <c r="AL45" s="147">
        <f t="shared" si="41"/>
        <v>0</v>
      </c>
      <c r="AM45" s="147">
        <f t="shared" si="41"/>
        <v>0</v>
      </c>
    </row>
    <row r="46" spans="1:39" ht="45" hidden="1" outlineLevel="1" x14ac:dyDescent="0.25">
      <c r="A46" s="170" t="str">
        <f>'Пр 1 (произв)'!A45</f>
        <v>1.1.3.1</v>
      </c>
      <c r="B46" s="118" t="str">
        <f>'Пр 1 (произв)'!B45</f>
        <v>Подключение теплопотребляющих установок потребителей тепловой энергии, подключаемая тепловая нагрузка которых не превышает 0,1 Гкал/ч, к системе теплоснабжения, всего, в том числе:</v>
      </c>
      <c r="C46" s="170">
        <f>'Пр 1 (произв)'!C45</f>
        <v>0</v>
      </c>
      <c r="D46" s="249"/>
    </row>
    <row r="47" spans="1:39" hidden="1" outlineLevel="1" x14ac:dyDescent="0.25">
      <c r="A47" s="170" t="str">
        <f>'Пр 1 (произв)'!A46</f>
        <v>1.1.3.1</v>
      </c>
      <c r="B47" s="118" t="str">
        <f>'Пр 1 (произв)'!B46</f>
        <v>Наименование инвестиционного проекта</v>
      </c>
      <c r="C47" s="170">
        <f>'Пр 1 (произв)'!C46</f>
        <v>0</v>
      </c>
      <c r="D47" s="249"/>
    </row>
    <row r="48" spans="1:39" hidden="1" outlineLevel="1" x14ac:dyDescent="0.25">
      <c r="A48" s="170" t="str">
        <f>'Пр 1 (произв)'!A47</f>
        <v>1.1.3.1</v>
      </c>
      <c r="B48" s="118" t="str">
        <f>'Пр 1 (произв)'!B47</f>
        <v>Наименование инвестиционного проекта</v>
      </c>
      <c r="C48" s="170">
        <f>'Пр 1 (произв)'!C47</f>
        <v>0</v>
      </c>
      <c r="D48" s="249"/>
    </row>
    <row r="49" spans="1:4" hidden="1" outlineLevel="1" x14ac:dyDescent="0.25">
      <c r="A49" s="170" t="str">
        <f>'Пр 1 (произв)'!A48</f>
        <v>...</v>
      </c>
      <c r="B49" s="118" t="str">
        <f>'Пр 1 (произв)'!B48</f>
        <v>...</v>
      </c>
      <c r="C49" s="170">
        <f>'Пр 1 (произв)'!C48</f>
        <v>0</v>
      </c>
      <c r="D49" s="249"/>
    </row>
    <row r="50" spans="1:4" ht="45" hidden="1" outlineLevel="1" x14ac:dyDescent="0.25">
      <c r="A50" s="170" t="str">
        <f>'Пр 1 (произв)'!A49</f>
        <v>1.1.3.2</v>
      </c>
      <c r="B50" s="118" t="str">
        <f>'Пр 1 (произв)'!B49</f>
        <v>Подключение теплопотребляющих установок потребителей тепловой энергии, подключаемая тепловая нагрузка которых более 0,1 Гкал/ч и не превышает 1,5 Гкал/ч, к системе теплоснабжения, всего, в том числе:</v>
      </c>
      <c r="C50" s="170">
        <f>'Пр 1 (произв)'!C49</f>
        <v>0</v>
      </c>
      <c r="D50" s="249"/>
    </row>
    <row r="51" spans="1:4" hidden="1" outlineLevel="1" x14ac:dyDescent="0.25">
      <c r="A51" s="170" t="str">
        <f>'Пр 1 (произв)'!A50</f>
        <v>1.1.3.2</v>
      </c>
      <c r="B51" s="118" t="str">
        <f>'Пр 1 (произв)'!B50</f>
        <v>Наименование инвестиционного проекта</v>
      </c>
      <c r="C51" s="170">
        <f>'Пр 1 (произв)'!C50</f>
        <v>0</v>
      </c>
      <c r="D51" s="249"/>
    </row>
    <row r="52" spans="1:4" hidden="1" outlineLevel="1" x14ac:dyDescent="0.25">
      <c r="A52" s="170" t="str">
        <f>'Пр 1 (произв)'!A51</f>
        <v>1.1.3.2</v>
      </c>
      <c r="B52" s="118" t="str">
        <f>'Пр 1 (произв)'!B51</f>
        <v>Наименование инвестиционного проекта</v>
      </c>
      <c r="C52" s="170">
        <f>'Пр 1 (произв)'!C51</f>
        <v>0</v>
      </c>
      <c r="D52" s="249"/>
    </row>
    <row r="53" spans="1:4" hidden="1" outlineLevel="1" x14ac:dyDescent="0.25">
      <c r="A53" s="170" t="str">
        <f>'Пр 1 (произв)'!A52</f>
        <v>...</v>
      </c>
      <c r="B53" s="118" t="str">
        <f>'Пр 1 (произв)'!B52</f>
        <v>...</v>
      </c>
      <c r="C53" s="170">
        <f>'Пр 1 (произв)'!C52</f>
        <v>0</v>
      </c>
      <c r="D53" s="249"/>
    </row>
    <row r="54" spans="1:4" ht="36" hidden="1" outlineLevel="1" x14ac:dyDescent="0.25">
      <c r="A54" s="170" t="str">
        <f>'Пр 1 (произв)'!A53</f>
        <v>1.1.3.3</v>
      </c>
      <c r="B54" s="118" t="str">
        <f>'Пр 1 (произв)'!B53</f>
        <v>Подключение теплопотребляющих установок потребителей тепловой энергии, подключаемая тепловая нагрузка которых более 1,5 Гкал/ч, к системе теплоснабжения, всего, в том числе:</v>
      </c>
      <c r="C54" s="170">
        <f>'Пр 1 (произв)'!C53</f>
        <v>0</v>
      </c>
      <c r="D54" s="249"/>
    </row>
    <row r="55" spans="1:4" hidden="1" outlineLevel="1" x14ac:dyDescent="0.25">
      <c r="A55" s="170" t="str">
        <f>'Пр 1 (произв)'!A54</f>
        <v>1.1.3.3</v>
      </c>
      <c r="B55" s="118" t="str">
        <f>'Пр 1 (произв)'!B54</f>
        <v>Наименование инвестиционного проекта</v>
      </c>
      <c r="C55" s="170">
        <f>'Пр 1 (произв)'!C54</f>
        <v>0</v>
      </c>
      <c r="D55" s="249"/>
    </row>
    <row r="56" spans="1:4" hidden="1" outlineLevel="1" x14ac:dyDescent="0.25">
      <c r="A56" s="170" t="str">
        <f>'Пр 1 (произв)'!A55</f>
        <v>1.1.3.3</v>
      </c>
      <c r="B56" s="118" t="str">
        <f>'Пр 1 (произв)'!B55</f>
        <v>Наименование инвестиционного проекта</v>
      </c>
      <c r="C56" s="170">
        <f>'Пр 1 (произв)'!C55</f>
        <v>0</v>
      </c>
      <c r="D56" s="249"/>
    </row>
    <row r="57" spans="1:4" hidden="1" outlineLevel="1" x14ac:dyDescent="0.25">
      <c r="A57" s="170" t="str">
        <f>'Пр 1 (произв)'!A56</f>
        <v>...</v>
      </c>
      <c r="B57" s="118" t="str">
        <f>'Пр 1 (произв)'!B56</f>
        <v>...</v>
      </c>
      <c r="C57" s="170">
        <f>'Пр 1 (произв)'!C56</f>
        <v>0</v>
      </c>
      <c r="D57" s="249"/>
    </row>
    <row r="58" spans="1:4" ht="54" hidden="1" outlineLevel="1" x14ac:dyDescent="0.25">
      <c r="A58" s="170" t="str">
        <f>'Пр 1 (произв)'!A57</f>
        <v>1.1.3.4</v>
      </c>
      <c r="B58" s="118" t="str">
        <f>'Пр 1 (произв)'!B57</f>
        <v>Строительство, реконструкция, модернизация и (или) техническое перевооружение источников тепловой энергии в целях подключения теплопотребляющих установок потребителей тепловой энергии к системе теплоснабжения, всего, в том числе:</v>
      </c>
      <c r="C58" s="170">
        <f>'Пр 1 (произв)'!C57</f>
        <v>0</v>
      </c>
      <c r="D58" s="249"/>
    </row>
    <row r="59" spans="1:4" hidden="1" outlineLevel="1" x14ac:dyDescent="0.25">
      <c r="A59" s="170" t="str">
        <f>'Пр 1 (произв)'!A58</f>
        <v>1.1.3.4</v>
      </c>
      <c r="B59" s="118" t="str">
        <f>'Пр 1 (произв)'!B58</f>
        <v>Наименование инвестиционного проекта</v>
      </c>
      <c r="C59" s="170">
        <f>'Пр 1 (произв)'!C58</f>
        <v>0</v>
      </c>
      <c r="D59" s="249"/>
    </row>
    <row r="60" spans="1:4" hidden="1" outlineLevel="1" x14ac:dyDescent="0.25">
      <c r="A60" s="170" t="str">
        <f>'Пр 1 (произв)'!A59</f>
        <v>1.1.3.4</v>
      </c>
      <c r="B60" s="118" t="str">
        <f>'Пр 1 (произв)'!B59</f>
        <v>Наименование инвестиционного проекта</v>
      </c>
      <c r="C60" s="170">
        <f>'Пр 1 (произв)'!C59</f>
        <v>0</v>
      </c>
      <c r="D60" s="249"/>
    </row>
    <row r="61" spans="1:4" hidden="1" outlineLevel="1" x14ac:dyDescent="0.25">
      <c r="A61" s="170" t="str">
        <f>'Пр 1 (произв)'!A60</f>
        <v>...</v>
      </c>
      <c r="B61" s="118" t="str">
        <f>'Пр 1 (произв)'!B60</f>
        <v>...</v>
      </c>
      <c r="C61" s="170">
        <f>'Пр 1 (произв)'!C60</f>
        <v>0</v>
      </c>
      <c r="D61" s="249"/>
    </row>
    <row r="62" spans="1:4" ht="54" hidden="1" outlineLevel="1" x14ac:dyDescent="0.25">
      <c r="A62" s="170" t="str">
        <f>'Пр 1 (произв)'!A61</f>
        <v>1.1.3.5</v>
      </c>
      <c r="B62" s="118" t="str">
        <f>'Пр 1 (произв)'!B61</f>
        <v>Строительство, реконструкция, модернизация и (или) техническое перевооружение тепловых сетей в целях подключения теплопотребляющих установок потребителей тепловой энергии к системе теплоснабжения, всего, в том числе:</v>
      </c>
      <c r="C62" s="170">
        <f>'Пр 1 (произв)'!C61</f>
        <v>0</v>
      </c>
      <c r="D62" s="249"/>
    </row>
    <row r="63" spans="1:4" hidden="1" outlineLevel="1" x14ac:dyDescent="0.25">
      <c r="A63" s="170" t="str">
        <f>'Пр 1 (произв)'!A62</f>
        <v>1.1.3.5</v>
      </c>
      <c r="B63" s="118" t="str">
        <f>'Пр 1 (произв)'!B62</f>
        <v>Наименование инвестиционного проекта</v>
      </c>
      <c r="C63" s="170">
        <f>'Пр 1 (произв)'!C62</f>
        <v>0</v>
      </c>
      <c r="D63" s="249"/>
    </row>
    <row r="64" spans="1:4" hidden="1" outlineLevel="1" x14ac:dyDescent="0.25">
      <c r="A64" s="170" t="str">
        <f>'Пр 1 (произв)'!A63</f>
        <v>1.1.3.5</v>
      </c>
      <c r="B64" s="118" t="str">
        <f>'Пр 1 (произв)'!B63</f>
        <v>Наименование инвестиционного проекта</v>
      </c>
      <c r="C64" s="170">
        <f>'Пр 1 (произв)'!C63</f>
        <v>0</v>
      </c>
      <c r="D64" s="249"/>
    </row>
    <row r="65" spans="1:39 16384:16384" hidden="1" outlineLevel="1" x14ac:dyDescent="0.25">
      <c r="A65" s="170" t="str">
        <f>'Пр 1 (произв)'!A64</f>
        <v>...</v>
      </c>
      <c r="B65" s="118" t="str">
        <f>'Пр 1 (произв)'!B64</f>
        <v>...</v>
      </c>
      <c r="C65" s="170">
        <f>'Пр 1 (произв)'!C64</f>
        <v>0</v>
      </c>
      <c r="D65" s="249"/>
    </row>
    <row r="66" spans="1:39 16384:16384" ht="28.5" customHeight="1" collapsed="1" x14ac:dyDescent="0.25">
      <c r="A66" s="170" t="str">
        <f>'Пр 1 (произв)'!A65</f>
        <v>1.1.4</v>
      </c>
      <c r="B66" s="134" t="str">
        <f>'Пр 1 (произв)'!B65</f>
        <v>Подключение объектов теплоснабжения к системам теплоснабжения, всего, в том числе:</v>
      </c>
      <c r="C66" s="170" t="str">
        <f>'Пр 1 (произв)'!C65</f>
        <v>Г</v>
      </c>
      <c r="D66" s="147">
        <f>SUM(D67:D69)</f>
        <v>0</v>
      </c>
      <c r="E66" s="147">
        <f t="shared" ref="E66:AM66" si="42">SUM(E67:E69)</f>
        <v>0</v>
      </c>
      <c r="F66" s="147">
        <f t="shared" si="42"/>
        <v>0</v>
      </c>
      <c r="G66" s="147">
        <f t="shared" si="42"/>
        <v>0</v>
      </c>
      <c r="H66" s="147">
        <f t="shared" si="42"/>
        <v>0</v>
      </c>
      <c r="I66" s="147">
        <f t="shared" si="42"/>
        <v>0</v>
      </c>
      <c r="J66" s="147">
        <f t="shared" si="42"/>
        <v>0</v>
      </c>
      <c r="K66" s="147">
        <f t="shared" si="42"/>
        <v>0</v>
      </c>
      <c r="L66" s="147">
        <f t="shared" si="42"/>
        <v>0</v>
      </c>
      <c r="M66" s="147">
        <f t="shared" si="42"/>
        <v>0</v>
      </c>
      <c r="N66" s="147">
        <f t="shared" si="42"/>
        <v>0</v>
      </c>
      <c r="O66" s="147">
        <f t="shared" si="42"/>
        <v>0</v>
      </c>
      <c r="P66" s="147">
        <f t="shared" si="42"/>
        <v>0</v>
      </c>
      <c r="Q66" s="147">
        <f t="shared" si="42"/>
        <v>0</v>
      </c>
      <c r="R66" s="638">
        <f t="shared" si="42"/>
        <v>0</v>
      </c>
      <c r="S66" s="639"/>
      <c r="T66" s="147">
        <f t="shared" si="42"/>
        <v>0</v>
      </c>
      <c r="U66" s="147">
        <f t="shared" si="42"/>
        <v>0</v>
      </c>
      <c r="V66" s="147">
        <f t="shared" si="42"/>
        <v>0</v>
      </c>
      <c r="W66" s="147">
        <f t="shared" si="42"/>
        <v>0</v>
      </c>
      <c r="X66" s="147">
        <f t="shared" si="42"/>
        <v>0</v>
      </c>
      <c r="Y66" s="147">
        <f t="shared" si="42"/>
        <v>0</v>
      </c>
      <c r="Z66" s="147">
        <f t="shared" si="42"/>
        <v>0</v>
      </c>
      <c r="AA66" s="147">
        <f t="shared" si="42"/>
        <v>0</v>
      </c>
      <c r="AB66" s="147">
        <f t="shared" si="42"/>
        <v>0</v>
      </c>
      <c r="AC66" s="147">
        <f t="shared" si="42"/>
        <v>0</v>
      </c>
      <c r="AD66" s="147">
        <f t="shared" si="42"/>
        <v>0</v>
      </c>
      <c r="AE66" s="147">
        <f t="shared" si="42"/>
        <v>0</v>
      </c>
      <c r="AF66" s="147">
        <f t="shared" si="42"/>
        <v>0</v>
      </c>
      <c r="AG66" s="147">
        <f t="shared" si="42"/>
        <v>0</v>
      </c>
      <c r="AH66" s="147">
        <f t="shared" si="42"/>
        <v>0</v>
      </c>
      <c r="AI66" s="147">
        <f t="shared" si="42"/>
        <v>0</v>
      </c>
      <c r="AJ66" s="147">
        <f t="shared" si="42"/>
        <v>0</v>
      </c>
      <c r="AK66" s="147">
        <f t="shared" si="42"/>
        <v>0</v>
      </c>
      <c r="AL66" s="147">
        <f t="shared" si="42"/>
        <v>0</v>
      </c>
      <c r="AM66" s="147">
        <f t="shared" si="42"/>
        <v>0</v>
      </c>
    </row>
    <row r="67" spans="1:39 16384:16384" hidden="1" outlineLevel="1" x14ac:dyDescent="0.25">
      <c r="A67" s="170" t="str">
        <f>'Пр 1 (произв)'!A66</f>
        <v>1.1.4</v>
      </c>
      <c r="B67" s="118" t="str">
        <f>'Пр 1 (произв)'!B66</f>
        <v>Наименование инвестиционного проекта</v>
      </c>
      <c r="C67" s="170">
        <f>'Пр 1 (произв)'!C66</f>
        <v>0</v>
      </c>
      <c r="D67" s="249"/>
    </row>
    <row r="68" spans="1:39 16384:16384" hidden="1" outlineLevel="1" x14ac:dyDescent="0.25">
      <c r="A68" s="170" t="str">
        <f>'Пр 1 (произв)'!A67</f>
        <v>1.1.4</v>
      </c>
      <c r="B68" s="118" t="str">
        <f>'Пр 1 (произв)'!B67</f>
        <v>Наименование инвестиционного проекта</v>
      </c>
      <c r="C68" s="170">
        <f>'Пр 1 (произв)'!C67</f>
        <v>0</v>
      </c>
      <c r="D68" s="249"/>
    </row>
    <row r="69" spans="1:39 16384:16384" hidden="1" outlineLevel="1" x14ac:dyDescent="0.25">
      <c r="A69" s="170" t="str">
        <f>'Пр 1 (произв)'!A68</f>
        <v>...</v>
      </c>
      <c r="B69" s="118" t="str">
        <f>'Пр 1 (произв)'!B68</f>
        <v>...</v>
      </c>
      <c r="C69" s="170">
        <f>'Пр 1 (произв)'!C68</f>
        <v>0</v>
      </c>
      <c r="D69" s="249"/>
    </row>
    <row r="70" spans="1:39 16384:16384" ht="36" collapsed="1" x14ac:dyDescent="0.25">
      <c r="A70" s="170" t="str">
        <f>'Пр 1 (произв)'!A69</f>
        <v>1.2</v>
      </c>
      <c r="B70" s="130" t="str">
        <f>'Пр 1 (произв)'!B69</f>
        <v>Реконструкция объектов по производству электрической энергии, объектов теплоснабжения и прочих объектов основных средств, всего, в том числе:</v>
      </c>
      <c r="C70" s="170" t="str">
        <f>'Пр 1 (произв)'!C69</f>
        <v>Г</v>
      </c>
      <c r="D70" s="146">
        <f>D71+D75+D79+D83</f>
        <v>0</v>
      </c>
      <c r="E70" s="146">
        <f t="shared" ref="E70:AM70" si="43">E71+E75+E79+E83</f>
        <v>0</v>
      </c>
      <c r="F70" s="146">
        <f t="shared" si="43"/>
        <v>0</v>
      </c>
      <c r="G70" s="146">
        <f t="shared" si="43"/>
        <v>0</v>
      </c>
      <c r="H70" s="146">
        <f t="shared" si="43"/>
        <v>0</v>
      </c>
      <c r="I70" s="146">
        <f t="shared" si="43"/>
        <v>0</v>
      </c>
      <c r="J70" s="146">
        <f t="shared" si="43"/>
        <v>0</v>
      </c>
      <c r="K70" s="146">
        <f t="shared" si="43"/>
        <v>0</v>
      </c>
      <c r="L70" s="146">
        <f t="shared" si="43"/>
        <v>0</v>
      </c>
      <c r="M70" s="146">
        <f t="shared" si="43"/>
        <v>0</v>
      </c>
      <c r="N70" s="146">
        <f t="shared" si="43"/>
        <v>0</v>
      </c>
      <c r="O70" s="146">
        <f t="shared" si="43"/>
        <v>0</v>
      </c>
      <c r="P70" s="146">
        <f t="shared" si="43"/>
        <v>0</v>
      </c>
      <c r="Q70" s="146">
        <f t="shared" si="43"/>
        <v>0</v>
      </c>
      <c r="R70" s="640">
        <f t="shared" si="43"/>
        <v>0</v>
      </c>
      <c r="S70" s="641"/>
      <c r="T70" s="146">
        <f t="shared" si="43"/>
        <v>0</v>
      </c>
      <c r="U70" s="146">
        <f t="shared" si="43"/>
        <v>0</v>
      </c>
      <c r="V70" s="146">
        <f t="shared" si="43"/>
        <v>0</v>
      </c>
      <c r="W70" s="146">
        <f t="shared" si="43"/>
        <v>0</v>
      </c>
      <c r="X70" s="146">
        <f t="shared" si="43"/>
        <v>0</v>
      </c>
      <c r="Y70" s="146">
        <f t="shared" si="43"/>
        <v>0</v>
      </c>
      <c r="Z70" s="146">
        <f t="shared" si="43"/>
        <v>0</v>
      </c>
      <c r="AA70" s="146">
        <f t="shared" si="43"/>
        <v>0</v>
      </c>
      <c r="AB70" s="146">
        <f t="shared" si="43"/>
        <v>0</v>
      </c>
      <c r="AC70" s="146">
        <f t="shared" si="43"/>
        <v>0</v>
      </c>
      <c r="AD70" s="146">
        <f t="shared" si="43"/>
        <v>0</v>
      </c>
      <c r="AE70" s="146">
        <f t="shared" si="43"/>
        <v>0</v>
      </c>
      <c r="AF70" s="146">
        <f t="shared" si="43"/>
        <v>0</v>
      </c>
      <c r="AG70" s="146">
        <f t="shared" si="43"/>
        <v>0</v>
      </c>
      <c r="AH70" s="146">
        <f t="shared" si="43"/>
        <v>0</v>
      </c>
      <c r="AI70" s="146">
        <f t="shared" si="43"/>
        <v>0</v>
      </c>
      <c r="AJ70" s="146">
        <f t="shared" si="43"/>
        <v>0</v>
      </c>
      <c r="AK70" s="146">
        <f t="shared" si="43"/>
        <v>0</v>
      </c>
      <c r="AL70" s="146">
        <f t="shared" si="43"/>
        <v>0</v>
      </c>
      <c r="AM70" s="146">
        <f t="shared" si="43"/>
        <v>0</v>
      </c>
    </row>
    <row r="71" spans="1:39 16384:16384" ht="18" x14ac:dyDescent="0.25">
      <c r="A71" s="170" t="str">
        <f>'Пр 1 (произв)'!A70</f>
        <v>1.2.1</v>
      </c>
      <c r="B71" s="134" t="str">
        <f>'Пр 1 (произв)'!B70</f>
        <v>Реконструкция объектов по производству электрической энергии всего, в том числе:</v>
      </c>
      <c r="C71" s="170">
        <f>'Пр 1 (произв)'!C70</f>
        <v>0</v>
      </c>
      <c r="D71" s="147">
        <f>SUM(D72:D74)</f>
        <v>0</v>
      </c>
      <c r="E71" s="147">
        <f t="shared" ref="E71:AM71" si="44">SUM(E72:E74)</f>
        <v>0</v>
      </c>
      <c r="F71" s="147">
        <f t="shared" si="44"/>
        <v>0</v>
      </c>
      <c r="G71" s="147">
        <f t="shared" si="44"/>
        <v>0</v>
      </c>
      <c r="H71" s="147">
        <f t="shared" si="44"/>
        <v>0</v>
      </c>
      <c r="I71" s="147">
        <f t="shared" si="44"/>
        <v>0</v>
      </c>
      <c r="J71" s="147">
        <f t="shared" si="44"/>
        <v>0</v>
      </c>
      <c r="K71" s="147">
        <f t="shared" si="44"/>
        <v>0</v>
      </c>
      <c r="L71" s="147">
        <f t="shared" si="44"/>
        <v>0</v>
      </c>
      <c r="M71" s="147">
        <f t="shared" si="44"/>
        <v>0</v>
      </c>
      <c r="N71" s="147">
        <f t="shared" si="44"/>
        <v>0</v>
      </c>
      <c r="O71" s="147">
        <f t="shared" si="44"/>
        <v>0</v>
      </c>
      <c r="P71" s="147">
        <f t="shared" si="44"/>
        <v>0</v>
      </c>
      <c r="Q71" s="147">
        <f t="shared" si="44"/>
        <v>0</v>
      </c>
      <c r="R71" s="638">
        <f t="shared" si="44"/>
        <v>0</v>
      </c>
      <c r="S71" s="639"/>
      <c r="T71" s="147">
        <f t="shared" si="44"/>
        <v>0</v>
      </c>
      <c r="U71" s="147">
        <f t="shared" si="44"/>
        <v>0</v>
      </c>
      <c r="V71" s="147">
        <f t="shared" si="44"/>
        <v>0</v>
      </c>
      <c r="W71" s="147">
        <f t="shared" si="44"/>
        <v>0</v>
      </c>
      <c r="X71" s="147">
        <f t="shared" si="44"/>
        <v>0</v>
      </c>
      <c r="Y71" s="147">
        <f t="shared" si="44"/>
        <v>0</v>
      </c>
      <c r="Z71" s="147">
        <f t="shared" si="44"/>
        <v>0</v>
      </c>
      <c r="AA71" s="147">
        <f t="shared" si="44"/>
        <v>0</v>
      </c>
      <c r="AB71" s="147">
        <f t="shared" si="44"/>
        <v>0</v>
      </c>
      <c r="AC71" s="147">
        <f t="shared" si="44"/>
        <v>0</v>
      </c>
      <c r="AD71" s="147">
        <f t="shared" si="44"/>
        <v>0</v>
      </c>
      <c r="AE71" s="147">
        <f t="shared" si="44"/>
        <v>0</v>
      </c>
      <c r="AF71" s="147">
        <f t="shared" si="44"/>
        <v>0</v>
      </c>
      <c r="AG71" s="147">
        <f t="shared" si="44"/>
        <v>0</v>
      </c>
      <c r="AH71" s="147">
        <f t="shared" si="44"/>
        <v>0</v>
      </c>
      <c r="AI71" s="147">
        <f t="shared" si="44"/>
        <v>0</v>
      </c>
      <c r="AJ71" s="147">
        <f t="shared" si="44"/>
        <v>0</v>
      </c>
      <c r="AK71" s="147">
        <f t="shared" si="44"/>
        <v>0</v>
      </c>
      <c r="AL71" s="147">
        <f t="shared" si="44"/>
        <v>0</v>
      </c>
      <c r="AM71" s="147">
        <f t="shared" si="44"/>
        <v>0</v>
      </c>
    </row>
    <row r="72" spans="1:39 16384:16384" hidden="1" outlineLevel="1" x14ac:dyDescent="0.25">
      <c r="A72" s="170" t="str">
        <f>'Пр 1 (произв)'!A71</f>
        <v>1.2.1</v>
      </c>
      <c r="B72" s="118" t="str">
        <f>'Пр 1 (произв)'!B71</f>
        <v>Наименование инвестиционного проекта</v>
      </c>
      <c r="C72" s="170">
        <f>'Пр 1 (произв)'!C71</f>
        <v>0</v>
      </c>
      <c r="D72" s="249"/>
    </row>
    <row r="73" spans="1:39 16384:16384" hidden="1" outlineLevel="1" x14ac:dyDescent="0.25">
      <c r="A73" s="170" t="str">
        <f>'Пр 1 (произв)'!A72</f>
        <v>1.2.1</v>
      </c>
      <c r="B73" s="118" t="str">
        <f>'Пр 1 (произв)'!B72</f>
        <v>Наименование инвестиционного проекта</v>
      </c>
      <c r="C73" s="170">
        <f>'Пр 1 (произв)'!C72</f>
        <v>0</v>
      </c>
      <c r="D73" s="249"/>
    </row>
    <row r="74" spans="1:39 16384:16384" hidden="1" outlineLevel="1" x14ac:dyDescent="0.25">
      <c r="A74" s="170" t="str">
        <f>'Пр 1 (произв)'!A73</f>
        <v>...</v>
      </c>
      <c r="B74" s="118" t="str">
        <f>'Пр 1 (произв)'!B73</f>
        <v>...</v>
      </c>
      <c r="C74" s="170">
        <f>'Пр 1 (произв)'!C73</f>
        <v>0</v>
      </c>
      <c r="D74" s="249"/>
    </row>
    <row r="75" spans="1:39 16384:16384" collapsed="1" x14ac:dyDescent="0.25">
      <c r="A75" s="170" t="str">
        <f>'Пр 1 (произв)'!A74</f>
        <v>1.2.2</v>
      </c>
      <c r="B75" s="134" t="str">
        <f>'Пр 1 (произв)'!B74</f>
        <v>Реконструкция котельных, всего, в том числе:</v>
      </c>
      <c r="C75" s="170">
        <f>'Пр 1 (произв)'!C74</f>
        <v>0</v>
      </c>
      <c r="D75" s="147">
        <f>SUM(D76:D78)</f>
        <v>0</v>
      </c>
      <c r="E75" s="147">
        <f t="shared" ref="E75:AM75" si="45">SUM(E76:E78)</f>
        <v>0</v>
      </c>
      <c r="F75" s="147">
        <f t="shared" si="45"/>
        <v>0</v>
      </c>
      <c r="G75" s="147">
        <f t="shared" si="45"/>
        <v>0</v>
      </c>
      <c r="H75" s="147">
        <f t="shared" si="45"/>
        <v>0</v>
      </c>
      <c r="I75" s="147">
        <f t="shared" si="45"/>
        <v>0</v>
      </c>
      <c r="J75" s="147">
        <f t="shared" si="45"/>
        <v>0</v>
      </c>
      <c r="K75" s="147">
        <f t="shared" si="45"/>
        <v>0</v>
      </c>
      <c r="L75" s="147">
        <f t="shared" si="45"/>
        <v>0</v>
      </c>
      <c r="M75" s="147">
        <f t="shared" si="45"/>
        <v>0</v>
      </c>
      <c r="N75" s="147">
        <f t="shared" si="45"/>
        <v>0</v>
      </c>
      <c r="O75" s="147">
        <f t="shared" si="45"/>
        <v>0</v>
      </c>
      <c r="P75" s="147">
        <f t="shared" si="45"/>
        <v>0</v>
      </c>
      <c r="Q75" s="147">
        <f t="shared" si="45"/>
        <v>0</v>
      </c>
      <c r="R75" s="638">
        <f t="shared" si="45"/>
        <v>0</v>
      </c>
      <c r="S75" s="639"/>
      <c r="T75" s="147">
        <f t="shared" si="45"/>
        <v>0</v>
      </c>
      <c r="U75" s="147">
        <f t="shared" si="45"/>
        <v>0</v>
      </c>
      <c r="V75" s="147">
        <f t="shared" si="45"/>
        <v>0</v>
      </c>
      <c r="W75" s="147">
        <f t="shared" si="45"/>
        <v>0</v>
      </c>
      <c r="X75" s="147">
        <f t="shared" si="45"/>
        <v>0</v>
      </c>
      <c r="Y75" s="147">
        <f t="shared" si="45"/>
        <v>0</v>
      </c>
      <c r="Z75" s="147">
        <f t="shared" si="45"/>
        <v>0</v>
      </c>
      <c r="AA75" s="147">
        <f t="shared" si="45"/>
        <v>0</v>
      </c>
      <c r="AB75" s="147">
        <f t="shared" si="45"/>
        <v>0</v>
      </c>
      <c r="AC75" s="147">
        <f t="shared" si="45"/>
        <v>0</v>
      </c>
      <c r="AD75" s="147">
        <f t="shared" si="45"/>
        <v>0</v>
      </c>
      <c r="AE75" s="147">
        <f t="shared" si="45"/>
        <v>0</v>
      </c>
      <c r="AF75" s="147">
        <f t="shared" si="45"/>
        <v>0</v>
      </c>
      <c r="AG75" s="147">
        <f t="shared" si="45"/>
        <v>0</v>
      </c>
      <c r="AH75" s="147">
        <f t="shared" si="45"/>
        <v>0</v>
      </c>
      <c r="AI75" s="147">
        <f t="shared" si="45"/>
        <v>0</v>
      </c>
      <c r="AJ75" s="147">
        <f t="shared" si="45"/>
        <v>0</v>
      </c>
      <c r="AK75" s="147">
        <f t="shared" si="45"/>
        <v>0</v>
      </c>
      <c r="AL75" s="147">
        <f t="shared" si="45"/>
        <v>0</v>
      </c>
      <c r="AM75" s="147">
        <f t="shared" si="45"/>
        <v>0</v>
      </c>
    </row>
    <row r="76" spans="1:39 16384:16384" hidden="1" outlineLevel="1" x14ac:dyDescent="0.25">
      <c r="A76" s="170" t="str">
        <f>'Пр 1 (произв)'!A75</f>
        <v>1.2.2</v>
      </c>
      <c r="B76" s="118" t="str">
        <f>'Пр 1 (произв)'!B75</f>
        <v>Наименование инвестиционного проекта</v>
      </c>
      <c r="C76" s="170">
        <f>'Пр 1 (произв)'!C75</f>
        <v>0</v>
      </c>
      <c r="D76" s="249"/>
    </row>
    <row r="77" spans="1:39 16384:16384" hidden="1" outlineLevel="1" x14ac:dyDescent="0.25">
      <c r="A77" s="170" t="str">
        <f>'Пр 1 (произв)'!A76</f>
        <v>1.2.2</v>
      </c>
      <c r="B77" s="118" t="str">
        <f>'Пр 1 (произв)'!B76</f>
        <v>Наименование инвестиционного проекта</v>
      </c>
      <c r="C77" s="170">
        <f>'Пр 1 (произв)'!C76</f>
        <v>0</v>
      </c>
      <c r="D77" s="249"/>
    </row>
    <row r="78" spans="1:39 16384:16384" hidden="1" outlineLevel="1" x14ac:dyDescent="0.25">
      <c r="A78" s="170" t="str">
        <f>'Пр 1 (произв)'!A77</f>
        <v>...</v>
      </c>
      <c r="B78" s="118" t="str">
        <f>'Пр 1 (произв)'!B77</f>
        <v>...</v>
      </c>
      <c r="C78" s="170">
        <f>'Пр 1 (произв)'!C77</f>
        <v>0</v>
      </c>
      <c r="D78" s="249"/>
    </row>
    <row r="79" spans="1:39 16384:16384" ht="18" collapsed="1" x14ac:dyDescent="0.25">
      <c r="A79" s="170" t="str">
        <f>'Пр 1 (произв)'!A78</f>
        <v>1.2.3</v>
      </c>
      <c r="B79" s="134" t="str">
        <f>'Пр 1 (произв)'!B78</f>
        <v>Реконструкция тепловых сетей, всего, в том числе:</v>
      </c>
      <c r="C79" s="170">
        <f>'Пр 1 (произв)'!C78</f>
        <v>0</v>
      </c>
      <c r="D79" s="147">
        <f>SUM(D80:D82)</f>
        <v>0</v>
      </c>
      <c r="E79" s="147">
        <f t="shared" ref="E79:R79" si="46">SUM(E80:E82)</f>
        <v>0</v>
      </c>
      <c r="F79" s="147">
        <f t="shared" si="46"/>
        <v>0</v>
      </c>
      <c r="G79" s="147">
        <f t="shared" si="46"/>
        <v>0</v>
      </c>
      <c r="H79" s="147">
        <f t="shared" si="46"/>
        <v>0</v>
      </c>
      <c r="I79" s="147">
        <f t="shared" si="46"/>
        <v>0</v>
      </c>
      <c r="J79" s="147">
        <f t="shared" si="46"/>
        <v>0</v>
      </c>
      <c r="K79" s="147">
        <f t="shared" si="46"/>
        <v>0</v>
      </c>
      <c r="L79" s="147">
        <f t="shared" si="46"/>
        <v>0</v>
      </c>
      <c r="M79" s="147">
        <f t="shared" si="46"/>
        <v>0</v>
      </c>
      <c r="N79" s="147">
        <f t="shared" si="46"/>
        <v>0</v>
      </c>
      <c r="O79" s="147">
        <f t="shared" si="46"/>
        <v>0</v>
      </c>
      <c r="P79" s="147">
        <f t="shared" si="46"/>
        <v>0</v>
      </c>
      <c r="Q79" s="147">
        <f t="shared" si="46"/>
        <v>0</v>
      </c>
      <c r="R79" s="638">
        <f t="shared" si="46"/>
        <v>0</v>
      </c>
      <c r="S79" s="639"/>
      <c r="T79" s="147">
        <f t="shared" ref="T79" si="47">SUM(T80:T82)</f>
        <v>0</v>
      </c>
      <c r="U79" s="147">
        <f t="shared" ref="U79" si="48">SUM(U80:U82)</f>
        <v>0</v>
      </c>
      <c r="V79" s="147">
        <f t="shared" ref="V79" si="49">SUM(V80:V82)</f>
        <v>0</v>
      </c>
      <c r="W79" s="147">
        <f t="shared" ref="W79" si="50">SUM(W80:W82)</f>
        <v>0</v>
      </c>
      <c r="X79" s="147">
        <f t="shared" ref="X79" si="51">SUM(X80:X82)</f>
        <v>0</v>
      </c>
      <c r="Y79" s="147">
        <f t="shared" ref="Y79" si="52">SUM(Y80:Y82)</f>
        <v>0</v>
      </c>
      <c r="Z79" s="147">
        <f t="shared" ref="Z79" si="53">SUM(Z80:Z82)</f>
        <v>0</v>
      </c>
      <c r="AA79" s="147">
        <f t="shared" ref="AA79" si="54">SUM(AA80:AA82)</f>
        <v>0</v>
      </c>
      <c r="AB79" s="147">
        <f t="shared" ref="AB79" si="55">SUM(AB80:AB82)</f>
        <v>0</v>
      </c>
      <c r="AC79" s="147">
        <f t="shared" ref="AC79" si="56">SUM(AC80:AC82)</f>
        <v>0</v>
      </c>
      <c r="AD79" s="147">
        <f t="shared" ref="AD79" si="57">SUM(AD80:AD82)</f>
        <v>0</v>
      </c>
      <c r="AE79" s="147">
        <f t="shared" ref="AE79" si="58">SUM(AE80:AE82)</f>
        <v>0</v>
      </c>
      <c r="AF79" s="147">
        <f t="shared" ref="AF79" si="59">SUM(AF80:AF82)</f>
        <v>0</v>
      </c>
      <c r="AG79" s="147">
        <f t="shared" ref="AG79:AH79" si="60">SUM(AG80:AG82)</f>
        <v>0</v>
      </c>
      <c r="AH79" s="147">
        <f t="shared" si="60"/>
        <v>0</v>
      </c>
      <c r="AI79" s="147">
        <f t="shared" ref="AI79" si="61">SUM(AI80:AI82)</f>
        <v>0</v>
      </c>
      <c r="AJ79" s="147">
        <f t="shared" ref="AJ79" si="62">SUM(AJ80:AJ82)</f>
        <v>0</v>
      </c>
      <c r="AK79" s="147">
        <f t="shared" ref="AK79" si="63">SUM(AK80:AK82)</f>
        <v>0</v>
      </c>
      <c r="AL79" s="147">
        <f t="shared" ref="AL79" si="64">SUM(AL80:AL82)</f>
        <v>0</v>
      </c>
      <c r="AM79" s="147">
        <f t="shared" ref="AM79" si="65">SUM(AM80:AM82)</f>
        <v>0</v>
      </c>
    </row>
    <row r="80" spans="1:39 16384:16384" hidden="1" outlineLevel="1" x14ac:dyDescent="0.25">
      <c r="A80" s="170" t="str">
        <f>'Пр 1 (произв)'!A79</f>
        <v>1.2.3</v>
      </c>
      <c r="B80" s="118" t="str">
        <f>'Пр 1 (произв)'!B79</f>
        <v>Наименование инвестиционного проекта</v>
      </c>
      <c r="C80" s="170">
        <f>'Пр 1 (произв)'!C79</f>
        <v>0</v>
      </c>
      <c r="D80" s="249"/>
      <c r="XFD80" s="12">
        <f>SUM(C80:XFC80)</f>
        <v>0</v>
      </c>
    </row>
    <row r="81" spans="1:39 16384:16384" hidden="1" outlineLevel="1" x14ac:dyDescent="0.25">
      <c r="A81" s="170" t="str">
        <f>'Пр 1 (произв)'!A80</f>
        <v>1.2.3</v>
      </c>
      <c r="B81" s="118" t="str">
        <f>'Пр 1 (произв)'!B80</f>
        <v>Наименование инвестиционного проекта</v>
      </c>
      <c r="C81" s="170">
        <f>'Пр 1 (произв)'!C80</f>
        <v>0</v>
      </c>
      <c r="D81" s="249"/>
      <c r="XFD81" s="12">
        <f>SUM(C81:XFC81)</f>
        <v>0</v>
      </c>
    </row>
    <row r="82" spans="1:39 16384:16384" hidden="1" outlineLevel="1" x14ac:dyDescent="0.25">
      <c r="A82" s="170" t="str">
        <f>'Пр 1 (произв)'!A81</f>
        <v>...</v>
      </c>
      <c r="B82" s="118" t="str">
        <f>'Пр 1 (произв)'!B81</f>
        <v>...</v>
      </c>
      <c r="C82" s="170">
        <f>'Пр 1 (произв)'!C81</f>
        <v>0</v>
      </c>
      <c r="D82" s="249"/>
      <c r="XFD82" s="12">
        <f>SUM(C82:XFC82)</f>
        <v>0</v>
      </c>
    </row>
    <row r="83" spans="1:39 16384:16384" ht="18" collapsed="1" x14ac:dyDescent="0.25">
      <c r="A83" s="170" t="str">
        <f>'Пр 1 (произв)'!A82</f>
        <v>1.2.4</v>
      </c>
      <c r="B83" s="134" t="str">
        <f>'Пр 1 (произв)'!B82</f>
        <v>Реконструкция прочих объектов основных средств, всего, в том числе:</v>
      </c>
      <c r="C83" s="170">
        <f>'Пр 1 (произв)'!C82</f>
        <v>0</v>
      </c>
      <c r="D83" s="147">
        <f>SUM(D84:D86)</f>
        <v>0</v>
      </c>
      <c r="E83" s="147">
        <f t="shared" ref="E83:AM83" si="66">SUM(E84:E86)</f>
        <v>0</v>
      </c>
      <c r="F83" s="147">
        <f t="shared" si="66"/>
        <v>0</v>
      </c>
      <c r="G83" s="147">
        <f t="shared" si="66"/>
        <v>0</v>
      </c>
      <c r="H83" s="147">
        <f t="shared" si="66"/>
        <v>0</v>
      </c>
      <c r="I83" s="147">
        <f t="shared" si="66"/>
        <v>0</v>
      </c>
      <c r="J83" s="147">
        <f t="shared" si="66"/>
        <v>0</v>
      </c>
      <c r="K83" s="147">
        <f t="shared" si="66"/>
        <v>0</v>
      </c>
      <c r="L83" s="147">
        <f t="shared" si="66"/>
        <v>0</v>
      </c>
      <c r="M83" s="147">
        <f t="shared" si="66"/>
        <v>0</v>
      </c>
      <c r="N83" s="147">
        <f t="shared" si="66"/>
        <v>0</v>
      </c>
      <c r="O83" s="147">
        <f t="shared" si="66"/>
        <v>0</v>
      </c>
      <c r="P83" s="147">
        <f t="shared" si="66"/>
        <v>0</v>
      </c>
      <c r="Q83" s="147">
        <f t="shared" si="66"/>
        <v>0</v>
      </c>
      <c r="R83" s="638">
        <f t="shared" si="66"/>
        <v>0</v>
      </c>
      <c r="S83" s="639"/>
      <c r="T83" s="147">
        <f t="shared" si="66"/>
        <v>0</v>
      </c>
      <c r="U83" s="147">
        <f t="shared" si="66"/>
        <v>0</v>
      </c>
      <c r="V83" s="147">
        <f t="shared" si="66"/>
        <v>0</v>
      </c>
      <c r="W83" s="147">
        <f t="shared" si="66"/>
        <v>0</v>
      </c>
      <c r="X83" s="147">
        <f t="shared" si="66"/>
        <v>0</v>
      </c>
      <c r="Y83" s="147">
        <f t="shared" si="66"/>
        <v>0</v>
      </c>
      <c r="Z83" s="147">
        <f t="shared" si="66"/>
        <v>0</v>
      </c>
      <c r="AA83" s="147">
        <f t="shared" si="66"/>
        <v>0</v>
      </c>
      <c r="AB83" s="147">
        <f t="shared" si="66"/>
        <v>0</v>
      </c>
      <c r="AC83" s="147">
        <f t="shared" si="66"/>
        <v>0</v>
      </c>
      <c r="AD83" s="147">
        <f t="shared" si="66"/>
        <v>0</v>
      </c>
      <c r="AE83" s="147">
        <f t="shared" si="66"/>
        <v>0</v>
      </c>
      <c r="AF83" s="147">
        <f t="shared" si="66"/>
        <v>0</v>
      </c>
      <c r="AG83" s="147">
        <f t="shared" si="66"/>
        <v>0</v>
      </c>
      <c r="AH83" s="147">
        <f t="shared" si="66"/>
        <v>0</v>
      </c>
      <c r="AI83" s="147">
        <f t="shared" si="66"/>
        <v>0</v>
      </c>
      <c r="AJ83" s="147">
        <f t="shared" si="66"/>
        <v>0</v>
      </c>
      <c r="AK83" s="147">
        <f t="shared" si="66"/>
        <v>0</v>
      </c>
      <c r="AL83" s="147">
        <f t="shared" si="66"/>
        <v>0</v>
      </c>
      <c r="AM83" s="147">
        <f t="shared" si="66"/>
        <v>0</v>
      </c>
    </row>
    <row r="84" spans="1:39 16384:16384" hidden="1" outlineLevel="1" x14ac:dyDescent="0.25">
      <c r="A84" s="170" t="str">
        <f>'Пр 1 (произв)'!A83</f>
        <v>1.2.4</v>
      </c>
      <c r="B84" s="118" t="str">
        <f>'Пр 1 (произв)'!B83</f>
        <v>Наименование инвестиционного проекта</v>
      </c>
      <c r="C84" s="170">
        <f>'Пр 1 (произв)'!C83</f>
        <v>0</v>
      </c>
      <c r="D84" s="249"/>
    </row>
    <row r="85" spans="1:39 16384:16384" hidden="1" outlineLevel="1" x14ac:dyDescent="0.25">
      <c r="A85" s="170" t="str">
        <f>'Пр 1 (произв)'!A84</f>
        <v>1.2.4</v>
      </c>
      <c r="B85" s="118" t="str">
        <f>'Пр 1 (произв)'!B84</f>
        <v>Наименование инвестиционного проекта</v>
      </c>
      <c r="C85" s="170">
        <f>'Пр 1 (произв)'!C84</f>
        <v>0</v>
      </c>
      <c r="D85" s="249"/>
    </row>
    <row r="86" spans="1:39 16384:16384" hidden="1" outlineLevel="1" x14ac:dyDescent="0.25">
      <c r="A86" s="170" t="str">
        <f>'Пр 1 (произв)'!A85</f>
        <v>...</v>
      </c>
      <c r="B86" s="118" t="str">
        <f>'Пр 1 (произв)'!B85</f>
        <v>...</v>
      </c>
      <c r="C86" s="170">
        <f>'Пр 1 (произв)'!C85</f>
        <v>0</v>
      </c>
      <c r="D86" s="249"/>
    </row>
    <row r="87" spans="1:39 16384:16384" ht="18" collapsed="1" x14ac:dyDescent="0.25">
      <c r="A87" s="170" t="str">
        <f>'Пр 1 (произв)'!A86</f>
        <v>1.3</v>
      </c>
      <c r="B87" s="130" t="str">
        <f>'Пр 1 (произв)'!B86</f>
        <v>Модернизация, техническое перевооружение, всего, в том числе:</v>
      </c>
      <c r="C87" s="170" t="str">
        <f>'Пр 1 (произв)'!C86</f>
        <v>Г</v>
      </c>
      <c r="D87" s="146">
        <f>D88+D133+D137+D141</f>
        <v>0</v>
      </c>
      <c r="E87" s="146">
        <f t="shared" ref="E87:R87" si="67">E88+E134+E138+E142</f>
        <v>0</v>
      </c>
      <c r="F87" s="146">
        <f t="shared" si="67"/>
        <v>0</v>
      </c>
      <c r="G87" s="146">
        <f t="shared" si="67"/>
        <v>0</v>
      </c>
      <c r="H87" s="146">
        <f t="shared" si="67"/>
        <v>0</v>
      </c>
      <c r="I87" s="146">
        <f t="shared" si="67"/>
        <v>0</v>
      </c>
      <c r="J87" s="146">
        <f t="shared" si="67"/>
        <v>0</v>
      </c>
      <c r="K87" s="146">
        <f t="shared" si="67"/>
        <v>0</v>
      </c>
      <c r="L87" s="146">
        <f t="shared" si="67"/>
        <v>0</v>
      </c>
      <c r="M87" s="146">
        <f t="shared" si="67"/>
        <v>0</v>
      </c>
      <c r="N87" s="146">
        <f t="shared" si="67"/>
        <v>0</v>
      </c>
      <c r="O87" s="146">
        <f t="shared" si="67"/>
        <v>0</v>
      </c>
      <c r="P87" s="146">
        <f t="shared" si="67"/>
        <v>0</v>
      </c>
      <c r="Q87" s="146">
        <f t="shared" si="67"/>
        <v>0</v>
      </c>
      <c r="R87" s="640">
        <f t="shared" si="67"/>
        <v>0</v>
      </c>
      <c r="S87" s="641"/>
      <c r="T87" s="146">
        <f>T88+T134+T138+T142</f>
        <v>0</v>
      </c>
      <c r="U87" s="146">
        <f>U88+U134+U138+U142</f>
        <v>0</v>
      </c>
      <c r="V87" s="146">
        <f>V88+V134+V138+V142</f>
        <v>0</v>
      </c>
      <c r="W87" s="146">
        <f>W88+W134+W138+W142</f>
        <v>0</v>
      </c>
      <c r="X87" s="146">
        <f>X88+X134+X138+X142</f>
        <v>0</v>
      </c>
      <c r="Y87" s="146">
        <f>Y88+Y134+Y138+Y142</f>
        <v>0</v>
      </c>
      <c r="Z87" s="146">
        <f>Z88+Z134+Z138+Z142</f>
        <v>0</v>
      </c>
      <c r="AA87" s="146">
        <f>AA88+AA134+AA138+AA142</f>
        <v>0</v>
      </c>
      <c r="AB87" s="146">
        <f>AB88+AB134+AB138+AB142</f>
        <v>0</v>
      </c>
      <c r="AC87" s="146">
        <f>AC88+AC134+AC138+AC142</f>
        <v>0</v>
      </c>
      <c r="AD87" s="146">
        <f>AD88+AD134+AD138+AD142</f>
        <v>0</v>
      </c>
      <c r="AE87" s="146">
        <f>AE88+AE134+AE138+AE142</f>
        <v>0</v>
      </c>
      <c r="AF87" s="146">
        <f>AF88+AF134+AF138+AF142</f>
        <v>0</v>
      </c>
      <c r="AG87" s="146">
        <f>AG88+AG134+AG138+AG142</f>
        <v>0</v>
      </c>
      <c r="AH87" s="146">
        <f>AH88+AH134+AH138+AH142</f>
        <v>0</v>
      </c>
      <c r="AI87" s="146">
        <f>AI88+AI134+AI138+AI142</f>
        <v>0</v>
      </c>
      <c r="AJ87" s="146">
        <f>AJ88+AJ134+AJ138+AJ142</f>
        <v>0</v>
      </c>
      <c r="AK87" s="146">
        <f>AK88+AK134+AK138+AK142</f>
        <v>0</v>
      </c>
      <c r="AL87" s="146">
        <f>AL88+AL134+AL138+AL142</f>
        <v>0</v>
      </c>
      <c r="AM87" s="146">
        <f>AM88+AM134+AM138+AM142</f>
        <v>0</v>
      </c>
    </row>
    <row r="88" spans="1:39 16384:16384" ht="27" x14ac:dyDescent="0.25">
      <c r="A88" s="170" t="str">
        <f>'Пр 1 (произв)'!A87</f>
        <v>1.3.1</v>
      </c>
      <c r="B88" s="134" t="str">
        <f>'Пр 1 (произв)'!B87</f>
        <v>Модернизация, техническое перевооружение объектов по производству электрической энергии, всего, в том числе:</v>
      </c>
      <c r="C88" s="170" t="str">
        <f>'Пр 1 (произв)'!C87</f>
        <v>Г</v>
      </c>
      <c r="D88" s="143">
        <f>SUM(D89:D107)</f>
        <v>0</v>
      </c>
      <c r="E88" s="143">
        <f t="shared" ref="E88:AM88" si="68">SUM(E89:E107)</f>
        <v>0</v>
      </c>
      <c r="F88" s="143">
        <f t="shared" si="68"/>
        <v>0</v>
      </c>
      <c r="G88" s="143">
        <f t="shared" si="68"/>
        <v>0</v>
      </c>
      <c r="H88" s="143">
        <f t="shared" si="68"/>
        <v>0</v>
      </c>
      <c r="I88" s="143">
        <f t="shared" si="68"/>
        <v>0</v>
      </c>
      <c r="J88" s="143">
        <f t="shared" si="68"/>
        <v>0</v>
      </c>
      <c r="K88" s="143">
        <f t="shared" si="68"/>
        <v>0</v>
      </c>
      <c r="L88" s="143">
        <f t="shared" si="68"/>
        <v>0</v>
      </c>
      <c r="M88" s="143">
        <f t="shared" si="68"/>
        <v>0</v>
      </c>
      <c r="N88" s="143">
        <f t="shared" si="68"/>
        <v>0</v>
      </c>
      <c r="O88" s="143">
        <f t="shared" si="68"/>
        <v>0</v>
      </c>
      <c r="P88" s="143">
        <f t="shared" si="68"/>
        <v>0</v>
      </c>
      <c r="Q88" s="143">
        <f t="shared" si="68"/>
        <v>0</v>
      </c>
      <c r="R88" s="642">
        <f t="shared" si="68"/>
        <v>0</v>
      </c>
      <c r="S88" s="643"/>
      <c r="T88" s="143">
        <f t="shared" si="68"/>
        <v>0</v>
      </c>
      <c r="U88" s="143">
        <f t="shared" si="68"/>
        <v>0</v>
      </c>
      <c r="V88" s="143">
        <f t="shared" si="68"/>
        <v>0</v>
      </c>
      <c r="W88" s="143">
        <f t="shared" si="68"/>
        <v>0</v>
      </c>
      <c r="X88" s="143">
        <f t="shared" si="68"/>
        <v>0</v>
      </c>
      <c r="Y88" s="143">
        <f t="shared" si="68"/>
        <v>0</v>
      </c>
      <c r="Z88" s="143">
        <f t="shared" si="68"/>
        <v>0</v>
      </c>
      <c r="AA88" s="143">
        <f t="shared" si="68"/>
        <v>0</v>
      </c>
      <c r="AB88" s="143">
        <f t="shared" si="68"/>
        <v>0</v>
      </c>
      <c r="AC88" s="143">
        <f t="shared" si="68"/>
        <v>0</v>
      </c>
      <c r="AD88" s="143">
        <f t="shared" si="68"/>
        <v>0</v>
      </c>
      <c r="AE88" s="143">
        <f t="shared" si="68"/>
        <v>0</v>
      </c>
      <c r="AF88" s="143">
        <f t="shared" si="68"/>
        <v>0</v>
      </c>
      <c r="AG88" s="143">
        <f t="shared" si="68"/>
        <v>0</v>
      </c>
      <c r="AH88" s="143">
        <f>SUM(AH89:AH107)</f>
        <v>0</v>
      </c>
      <c r="AI88" s="143">
        <f t="shared" si="68"/>
        <v>0</v>
      </c>
      <c r="AJ88" s="143">
        <f t="shared" si="68"/>
        <v>0</v>
      </c>
      <c r="AK88" s="143">
        <f t="shared" si="68"/>
        <v>0</v>
      </c>
      <c r="AL88" s="143">
        <f t="shared" si="68"/>
        <v>0</v>
      </c>
      <c r="AM88" s="143">
        <f t="shared" si="68"/>
        <v>0</v>
      </c>
    </row>
    <row r="89" spans="1:39 16384:16384" ht="18" x14ac:dyDescent="0.25">
      <c r="A89" s="170" t="str">
        <f>'Пр 1 (произв)'!A88</f>
        <v>1.3.1.1</v>
      </c>
      <c r="B89" s="118" t="str">
        <f>'Пр 1 (произв)'!B88</f>
        <v>Установка Li-ion источника бесперебойного питания в д. Снопа</v>
      </c>
      <c r="C89" s="170" t="str">
        <f>'Пр 1 (произв)'!C88</f>
        <v>K_ЗР.1</v>
      </c>
      <c r="D89" s="9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632"/>
      <c r="S89" s="633"/>
      <c r="T89" s="313"/>
      <c r="U89" s="313"/>
      <c r="V89" s="313"/>
      <c r="W89" s="313"/>
      <c r="X89" s="313"/>
      <c r="Y89" s="313"/>
      <c r="Z89" s="313"/>
      <c r="AA89" s="517">
        <f>'Пр 3 (произв)'!U87</f>
        <v>0</v>
      </c>
      <c r="AB89" s="517">
        <f>'Пр 3 (произв)'!V87</f>
        <v>0</v>
      </c>
      <c r="AC89" s="517">
        <f>'Пр 3 (произв)'!W87</f>
        <v>0</v>
      </c>
      <c r="AD89" s="517">
        <f>'Пр 3 (произв)'!X87</f>
        <v>0</v>
      </c>
      <c r="AE89" s="517">
        <f>'Пр 3 (произв)'!Y87</f>
        <v>0</v>
      </c>
      <c r="AF89" s="517">
        <f>'Пр 3 (произв)'!Z87</f>
        <v>0</v>
      </c>
      <c r="AG89" s="9">
        <f>D89+K89+R89+Z89</f>
        <v>0</v>
      </c>
      <c r="AH89" s="9">
        <f t="shared" ref="AH89:AM89" si="69">E89+L89+S89+AA89</f>
        <v>0</v>
      </c>
      <c r="AI89" s="9">
        <f t="shared" si="69"/>
        <v>0</v>
      </c>
      <c r="AJ89" s="9">
        <f t="shared" si="69"/>
        <v>0</v>
      </c>
      <c r="AK89" s="9">
        <f t="shared" si="69"/>
        <v>0</v>
      </c>
      <c r="AL89" s="9">
        <f t="shared" si="69"/>
        <v>0</v>
      </c>
      <c r="AM89" s="9">
        <f t="shared" si="69"/>
        <v>0</v>
      </c>
    </row>
    <row r="90" spans="1:39 16384:16384" ht="18" x14ac:dyDescent="0.25">
      <c r="A90" s="170" t="str">
        <f>'Пр 1 (произв)'!A89</f>
        <v>1.3.1.2</v>
      </c>
      <c r="B90" s="118" t="str">
        <f>'Пр 1 (произв)'!B89</f>
        <v>Установка Li-ion источника бесперебойного питания в д. Вижас</v>
      </c>
      <c r="C90" s="170" t="str">
        <f>'Пр 1 (произв)'!C89</f>
        <v>K_ЗР.2</v>
      </c>
      <c r="D90" s="9"/>
      <c r="E90" s="313"/>
      <c r="F90" s="313"/>
      <c r="G90" s="313"/>
      <c r="H90" s="313"/>
      <c r="I90" s="313"/>
      <c r="J90" s="313"/>
      <c r="K90" s="313"/>
      <c r="L90" s="313"/>
      <c r="M90" s="313"/>
      <c r="N90" s="313"/>
      <c r="O90" s="313"/>
      <c r="P90" s="313"/>
      <c r="Q90" s="313"/>
      <c r="R90" s="632"/>
      <c r="S90" s="633"/>
      <c r="T90" s="313"/>
      <c r="U90" s="313"/>
      <c r="V90" s="313"/>
      <c r="W90" s="313"/>
      <c r="X90" s="313"/>
      <c r="Y90" s="313"/>
      <c r="Z90" s="313"/>
      <c r="AA90" s="517">
        <f>'Пр 3 (произв)'!U88</f>
        <v>0</v>
      </c>
      <c r="AB90" s="517">
        <f>'Пр 3 (произв)'!V88</f>
        <v>0</v>
      </c>
      <c r="AC90" s="517">
        <f>'Пр 3 (произв)'!W88</f>
        <v>0</v>
      </c>
      <c r="AD90" s="517">
        <f>'Пр 3 (произв)'!X88</f>
        <v>0</v>
      </c>
      <c r="AE90" s="517">
        <f>'Пр 3 (произв)'!Y88</f>
        <v>0</v>
      </c>
      <c r="AF90" s="517">
        <f>'Пр 3 (произв)'!Z88</f>
        <v>0</v>
      </c>
      <c r="AG90" s="9">
        <f t="shared" ref="AG90:AG132" si="70">D90+K90+R90+Z90</f>
        <v>0</v>
      </c>
      <c r="AH90" s="9">
        <f t="shared" ref="AH90:AH132" si="71">E90+L90+S90+AA90</f>
        <v>0</v>
      </c>
      <c r="AI90" s="9">
        <f t="shared" ref="AI90:AI132" si="72">F90+M90+T90+AB90</f>
        <v>0</v>
      </c>
      <c r="AJ90" s="9">
        <f t="shared" ref="AJ90:AJ132" si="73">G90+N90+U90+AC90</f>
        <v>0</v>
      </c>
      <c r="AK90" s="9">
        <f t="shared" ref="AK90:AK132" si="74">H90+O90+V90+AD90</f>
        <v>0</v>
      </c>
      <c r="AL90" s="9">
        <f t="shared" ref="AL90:AL132" si="75">I90+P90+W90+AE90</f>
        <v>0</v>
      </c>
      <c r="AM90" s="9">
        <f t="shared" ref="AM90:AM132" si="76">J90+Q90+X90+AF90</f>
        <v>0</v>
      </c>
    </row>
    <row r="91" spans="1:39 16384:16384" ht="18" x14ac:dyDescent="0.25">
      <c r="A91" s="170" t="str">
        <f>'Пр 1 (произв)'!A90</f>
        <v>1.3.1.3</v>
      </c>
      <c r="B91" s="118" t="str">
        <f>'Пр 1 (произв)'!B90</f>
        <v>Установка Li-ion источника бесперебойного питания в д. Чижа</v>
      </c>
      <c r="C91" s="170" t="str">
        <f>'Пр 1 (произв)'!C90</f>
        <v>K_ЗР.3</v>
      </c>
      <c r="D91" s="9"/>
      <c r="E91" s="313"/>
      <c r="F91" s="313"/>
      <c r="G91" s="313"/>
      <c r="H91" s="313"/>
      <c r="I91" s="313"/>
      <c r="J91" s="313"/>
      <c r="K91" s="313"/>
      <c r="L91" s="313"/>
      <c r="M91" s="313"/>
      <c r="N91" s="313"/>
      <c r="O91" s="313"/>
      <c r="P91" s="313"/>
      <c r="Q91" s="313"/>
      <c r="R91" s="632"/>
      <c r="S91" s="633"/>
      <c r="T91" s="313"/>
      <c r="U91" s="313"/>
      <c r="V91" s="313"/>
      <c r="W91" s="313"/>
      <c r="X91" s="313"/>
      <c r="Y91" s="313"/>
      <c r="Z91" s="313"/>
      <c r="AA91" s="517">
        <f>'Пр 3 (произв)'!U89</f>
        <v>0</v>
      </c>
      <c r="AB91" s="517">
        <f>'Пр 3 (произв)'!V89</f>
        <v>0</v>
      </c>
      <c r="AC91" s="517">
        <f>'Пр 3 (произв)'!W89</f>
        <v>0</v>
      </c>
      <c r="AD91" s="517">
        <f>'Пр 3 (произв)'!X89</f>
        <v>0</v>
      </c>
      <c r="AE91" s="517">
        <f>'Пр 3 (произв)'!Y89</f>
        <v>0</v>
      </c>
      <c r="AF91" s="517">
        <f>'Пр 3 (произв)'!Z89</f>
        <v>0</v>
      </c>
      <c r="AG91" s="9">
        <f t="shared" si="70"/>
        <v>0</v>
      </c>
      <c r="AH91" s="9">
        <f t="shared" si="71"/>
        <v>0</v>
      </c>
      <c r="AI91" s="9">
        <f t="shared" si="72"/>
        <v>0</v>
      </c>
      <c r="AJ91" s="9">
        <f t="shared" si="73"/>
        <v>0</v>
      </c>
      <c r="AK91" s="9">
        <f t="shared" si="74"/>
        <v>0</v>
      </c>
      <c r="AL91" s="9">
        <f t="shared" si="75"/>
        <v>0</v>
      </c>
      <c r="AM91" s="9">
        <f t="shared" si="76"/>
        <v>0</v>
      </c>
    </row>
    <row r="92" spans="1:39 16384:16384" ht="18" x14ac:dyDescent="0.25">
      <c r="A92" s="170" t="str">
        <f>'Пр 1 (произв)'!A91</f>
        <v>1.3.1.4</v>
      </c>
      <c r="B92" s="118" t="str">
        <f>'Пр 1 (произв)'!B91</f>
        <v>Установка Li-ion источника бесперебойного питания в д. Волонга</v>
      </c>
      <c r="C92" s="170" t="str">
        <f>'Пр 1 (произв)'!C91</f>
        <v>K_ЗР.4</v>
      </c>
      <c r="D92" s="9"/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632"/>
      <c r="S92" s="633"/>
      <c r="T92" s="313"/>
      <c r="U92" s="313"/>
      <c r="V92" s="313"/>
      <c r="W92" s="313"/>
      <c r="X92" s="313"/>
      <c r="Y92" s="313"/>
      <c r="Z92" s="313"/>
      <c r="AA92" s="517">
        <f>'Пр 3 (произв)'!U90</f>
        <v>0</v>
      </c>
      <c r="AB92" s="517">
        <f>'Пр 3 (произв)'!V90</f>
        <v>0</v>
      </c>
      <c r="AC92" s="517">
        <f>'Пр 3 (произв)'!W90</f>
        <v>0</v>
      </c>
      <c r="AD92" s="517">
        <f>'Пр 3 (произв)'!X90</f>
        <v>0</v>
      </c>
      <c r="AE92" s="517">
        <f>'Пр 3 (произв)'!Y90</f>
        <v>0</v>
      </c>
      <c r="AF92" s="517">
        <f>'Пр 3 (произв)'!Z90</f>
        <v>0</v>
      </c>
      <c r="AG92" s="9">
        <f t="shared" si="70"/>
        <v>0</v>
      </c>
      <c r="AH92" s="9">
        <f t="shared" si="71"/>
        <v>0</v>
      </c>
      <c r="AI92" s="9">
        <f t="shared" si="72"/>
        <v>0</v>
      </c>
      <c r="AJ92" s="9">
        <f t="shared" si="73"/>
        <v>0</v>
      </c>
      <c r="AK92" s="9">
        <f t="shared" si="74"/>
        <v>0</v>
      </c>
      <c r="AL92" s="9">
        <f t="shared" si="75"/>
        <v>0</v>
      </c>
      <c r="AM92" s="9">
        <f t="shared" si="76"/>
        <v>0</v>
      </c>
    </row>
    <row r="93" spans="1:39 16384:16384" ht="18" x14ac:dyDescent="0.25">
      <c r="A93" s="170" t="str">
        <f>'Пр 1 (произв)'!A92</f>
        <v>1.3.1.5</v>
      </c>
      <c r="B93" s="118" t="str">
        <f>'Пр 1 (произв)'!B92</f>
        <v>Установка Li-ion источника бесперебойного питания в д. Кия</v>
      </c>
      <c r="C93" s="170" t="str">
        <f>'Пр 1 (произв)'!C92</f>
        <v>K_ЗР.5</v>
      </c>
      <c r="D93" s="9"/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632"/>
      <c r="S93" s="633"/>
      <c r="T93" s="313"/>
      <c r="U93" s="313"/>
      <c r="V93" s="313"/>
      <c r="W93" s="313"/>
      <c r="X93" s="313"/>
      <c r="Y93" s="313"/>
      <c r="Z93" s="313"/>
      <c r="AA93" s="517">
        <f>'Пр 3 (произв)'!U91</f>
        <v>0</v>
      </c>
      <c r="AB93" s="517">
        <f>'Пр 3 (произв)'!V91</f>
        <v>0</v>
      </c>
      <c r="AC93" s="517">
        <f>'Пр 3 (произв)'!W91</f>
        <v>0</v>
      </c>
      <c r="AD93" s="517">
        <f>'Пр 3 (произв)'!X91</f>
        <v>0</v>
      </c>
      <c r="AE93" s="517">
        <f>'Пр 3 (произв)'!Y91</f>
        <v>0</v>
      </c>
      <c r="AF93" s="517">
        <f>'Пр 3 (произв)'!Z91</f>
        <v>0</v>
      </c>
      <c r="AG93" s="9">
        <f t="shared" si="70"/>
        <v>0</v>
      </c>
      <c r="AH93" s="9">
        <f t="shared" si="71"/>
        <v>0</v>
      </c>
      <c r="AI93" s="9">
        <f t="shared" si="72"/>
        <v>0</v>
      </c>
      <c r="AJ93" s="9">
        <f t="shared" si="73"/>
        <v>0</v>
      </c>
      <c r="AK93" s="9">
        <f t="shared" si="74"/>
        <v>0</v>
      </c>
      <c r="AL93" s="9">
        <f t="shared" si="75"/>
        <v>0</v>
      </c>
      <c r="AM93" s="9">
        <f t="shared" si="76"/>
        <v>0</v>
      </c>
    </row>
    <row r="94" spans="1:39 16384:16384" ht="18" x14ac:dyDescent="0.25">
      <c r="A94" s="170" t="str">
        <f>'Пр 1 (произв)'!A93</f>
        <v>1.3.1.6</v>
      </c>
      <c r="B94" s="118" t="str">
        <f>'Пр 1 (произв)'!B93</f>
        <v>Установка Li-ion источника бесперебойного питания в д. Куя</v>
      </c>
      <c r="C94" s="170" t="str">
        <f>'Пр 1 (произв)'!C93</f>
        <v>K_ЗР.6</v>
      </c>
      <c r="D94" s="9"/>
      <c r="E94" s="313"/>
      <c r="F94" s="313"/>
      <c r="G94" s="313"/>
      <c r="H94" s="313"/>
      <c r="I94" s="313"/>
      <c r="J94" s="313"/>
      <c r="K94" s="313"/>
      <c r="L94" s="313"/>
      <c r="M94" s="313"/>
      <c r="N94" s="313"/>
      <c r="O94" s="313"/>
      <c r="P94" s="313"/>
      <c r="Q94" s="313"/>
      <c r="R94" s="632"/>
      <c r="S94" s="633"/>
      <c r="T94" s="313"/>
      <c r="U94" s="313"/>
      <c r="V94" s="313"/>
      <c r="W94" s="313"/>
      <c r="X94" s="313"/>
      <c r="Y94" s="313"/>
      <c r="Z94" s="313"/>
      <c r="AA94" s="517">
        <f>'Пр 3 (произв)'!U92</f>
        <v>0</v>
      </c>
      <c r="AB94" s="517">
        <f>'Пр 3 (произв)'!V92</f>
        <v>0</v>
      </c>
      <c r="AC94" s="517">
        <f>'Пр 3 (произв)'!W92</f>
        <v>0</v>
      </c>
      <c r="AD94" s="517">
        <f>'Пр 3 (произв)'!X92</f>
        <v>0</v>
      </c>
      <c r="AE94" s="517">
        <f>'Пр 3 (произв)'!Y92</f>
        <v>0</v>
      </c>
      <c r="AF94" s="517">
        <f>'Пр 3 (произв)'!Z92</f>
        <v>0</v>
      </c>
      <c r="AG94" s="9">
        <f t="shared" si="70"/>
        <v>0</v>
      </c>
      <c r="AH94" s="9">
        <f t="shared" si="71"/>
        <v>0</v>
      </c>
      <c r="AI94" s="9">
        <f t="shared" si="72"/>
        <v>0</v>
      </c>
      <c r="AJ94" s="9">
        <f t="shared" si="73"/>
        <v>0</v>
      </c>
      <c r="AK94" s="9">
        <f t="shared" si="74"/>
        <v>0</v>
      </c>
      <c r="AL94" s="9">
        <f t="shared" si="75"/>
        <v>0</v>
      </c>
      <c r="AM94" s="9">
        <f t="shared" si="76"/>
        <v>0</v>
      </c>
    </row>
    <row r="95" spans="1:39 16384:16384" ht="18" x14ac:dyDescent="0.25">
      <c r="A95" s="170" t="str">
        <f>'Пр 1 (произв)'!A94</f>
        <v>1.3.1.7</v>
      </c>
      <c r="B95" s="118" t="str">
        <f>'Пр 1 (произв)'!B94</f>
        <v>Установка Li-ion источника бесперебойного питания в д. Пылемец</v>
      </c>
      <c r="C95" s="170" t="str">
        <f>'Пр 1 (произв)'!C94</f>
        <v>K_ЗР.7</v>
      </c>
      <c r="D95" s="9"/>
      <c r="E95" s="313"/>
      <c r="F95" s="313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632"/>
      <c r="S95" s="633"/>
      <c r="T95" s="313"/>
      <c r="U95" s="313"/>
      <c r="V95" s="313"/>
      <c r="W95" s="313"/>
      <c r="X95" s="313"/>
      <c r="Y95" s="313"/>
      <c r="Z95" s="313"/>
      <c r="AA95" s="517">
        <f>'Пр 3 (произв)'!U93</f>
        <v>0</v>
      </c>
      <c r="AB95" s="517">
        <f>'Пр 3 (произв)'!V93</f>
        <v>0</v>
      </c>
      <c r="AC95" s="517">
        <f>'Пр 3 (произв)'!W93</f>
        <v>0</v>
      </c>
      <c r="AD95" s="517">
        <f>'Пр 3 (произв)'!X93</f>
        <v>0</v>
      </c>
      <c r="AE95" s="517">
        <f>'Пр 3 (произв)'!Y93</f>
        <v>0</v>
      </c>
      <c r="AF95" s="517">
        <f>'Пр 3 (произв)'!Z93</f>
        <v>0</v>
      </c>
      <c r="AG95" s="9">
        <f t="shared" si="70"/>
        <v>0</v>
      </c>
      <c r="AH95" s="9">
        <f t="shared" si="71"/>
        <v>0</v>
      </c>
      <c r="AI95" s="9">
        <f t="shared" si="72"/>
        <v>0</v>
      </c>
      <c r="AJ95" s="9">
        <f t="shared" si="73"/>
        <v>0</v>
      </c>
      <c r="AK95" s="9">
        <f t="shared" si="74"/>
        <v>0</v>
      </c>
      <c r="AL95" s="9">
        <f t="shared" si="75"/>
        <v>0</v>
      </c>
      <c r="AM95" s="9">
        <f t="shared" si="76"/>
        <v>0</v>
      </c>
    </row>
    <row r="96" spans="1:39 16384:16384" ht="18" x14ac:dyDescent="0.25">
      <c r="A96" s="170" t="str">
        <f>'Пр 1 (произв)'!A95</f>
        <v>1.3.1.8</v>
      </c>
      <c r="B96" s="118" t="str">
        <f>'Пр 1 (произв)'!B95</f>
        <v>Установка Li-ion источника бесперебойного питания в д. Тошвиска</v>
      </c>
      <c r="C96" s="170" t="str">
        <f>'Пр 1 (произв)'!C95</f>
        <v>K_ЗР.8</v>
      </c>
      <c r="D96" s="9"/>
      <c r="E96" s="313"/>
      <c r="F96" s="313"/>
      <c r="G96" s="313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632"/>
      <c r="S96" s="633"/>
      <c r="T96" s="313"/>
      <c r="U96" s="313"/>
      <c r="V96" s="313"/>
      <c r="W96" s="313"/>
      <c r="X96" s="313"/>
      <c r="Y96" s="313"/>
      <c r="Z96" s="313"/>
      <c r="AA96" s="517">
        <f>'Пр 3 (произв)'!U94</f>
        <v>0</v>
      </c>
      <c r="AB96" s="517">
        <f>'Пр 3 (произв)'!V94</f>
        <v>0</v>
      </c>
      <c r="AC96" s="517">
        <f>'Пр 3 (произв)'!W94</f>
        <v>0</v>
      </c>
      <c r="AD96" s="517">
        <f>'Пр 3 (произв)'!X94</f>
        <v>0</v>
      </c>
      <c r="AE96" s="517">
        <f>'Пр 3 (произв)'!Y94</f>
        <v>0</v>
      </c>
      <c r="AF96" s="517">
        <f>'Пр 3 (произв)'!Z94</f>
        <v>0</v>
      </c>
      <c r="AG96" s="9">
        <f t="shared" si="70"/>
        <v>0</v>
      </c>
      <c r="AH96" s="9">
        <f t="shared" si="71"/>
        <v>0</v>
      </c>
      <c r="AI96" s="9">
        <f t="shared" si="72"/>
        <v>0</v>
      </c>
      <c r="AJ96" s="9">
        <f t="shared" si="73"/>
        <v>0</v>
      </c>
      <c r="AK96" s="9">
        <f t="shared" si="74"/>
        <v>0</v>
      </c>
      <c r="AL96" s="9">
        <f t="shared" si="75"/>
        <v>0</v>
      </c>
      <c r="AM96" s="9">
        <f t="shared" si="76"/>
        <v>0</v>
      </c>
    </row>
    <row r="97" spans="1:39" ht="18" x14ac:dyDescent="0.25">
      <c r="A97" s="170" t="str">
        <f>'Пр 1 (произв)'!A96</f>
        <v>1.3.1.9</v>
      </c>
      <c r="B97" s="118" t="str">
        <f>'Пр 1 (произв)'!B96</f>
        <v>Установка Li-ion источника бесперебойного питания в д. Щелино</v>
      </c>
      <c r="C97" s="170" t="str">
        <f>'Пр 1 (произв)'!C96</f>
        <v>K_ЗР.9</v>
      </c>
      <c r="D97" s="9"/>
      <c r="E97" s="313"/>
      <c r="F97" s="313"/>
      <c r="G97" s="313"/>
      <c r="H97" s="313"/>
      <c r="I97" s="313"/>
      <c r="J97" s="313"/>
      <c r="K97" s="313"/>
      <c r="L97" s="313"/>
      <c r="M97" s="313"/>
      <c r="N97" s="313"/>
      <c r="O97" s="313"/>
      <c r="P97" s="313"/>
      <c r="Q97" s="313"/>
      <c r="R97" s="632"/>
      <c r="S97" s="633"/>
      <c r="T97" s="313"/>
      <c r="U97" s="313"/>
      <c r="V97" s="313"/>
      <c r="W97" s="313"/>
      <c r="X97" s="313"/>
      <c r="Y97" s="313"/>
      <c r="Z97" s="313"/>
      <c r="AA97" s="517">
        <f>'Пр 3 (произв)'!U95</f>
        <v>0</v>
      </c>
      <c r="AB97" s="517">
        <f>'Пр 3 (произв)'!V95</f>
        <v>0</v>
      </c>
      <c r="AC97" s="517">
        <f>'Пр 3 (произв)'!W95</f>
        <v>0</v>
      </c>
      <c r="AD97" s="517">
        <f>'Пр 3 (произв)'!X95</f>
        <v>0</v>
      </c>
      <c r="AE97" s="517">
        <f>'Пр 3 (произв)'!Y95</f>
        <v>0</v>
      </c>
      <c r="AF97" s="517">
        <f>'Пр 3 (произв)'!Z95</f>
        <v>0</v>
      </c>
      <c r="AG97" s="9">
        <f t="shared" si="70"/>
        <v>0</v>
      </c>
      <c r="AH97" s="9">
        <f t="shared" si="71"/>
        <v>0</v>
      </c>
      <c r="AI97" s="9">
        <f t="shared" si="72"/>
        <v>0</v>
      </c>
      <c r="AJ97" s="9">
        <f t="shared" si="73"/>
        <v>0</v>
      </c>
      <c r="AK97" s="9">
        <f t="shared" si="74"/>
        <v>0</v>
      </c>
      <c r="AL97" s="9">
        <f t="shared" si="75"/>
        <v>0</v>
      </c>
      <c r="AM97" s="9">
        <f t="shared" si="76"/>
        <v>0</v>
      </c>
    </row>
    <row r="98" spans="1:39" ht="18" x14ac:dyDescent="0.25">
      <c r="A98" s="170" t="str">
        <f>'Пр 1 (произв)'!A97</f>
        <v>1.3.1.10</v>
      </c>
      <c r="B98" s="118" t="str">
        <f>'Пр 1 (произв)'!B97</f>
        <v>Приобретение 2-х дизель-генераторов 200 кВт на ДЭС п. Усть-Кара</v>
      </c>
      <c r="C98" s="170" t="str">
        <f>'Пр 1 (произв)'!C97</f>
        <v>L_ЗР.14</v>
      </c>
      <c r="D98" s="9"/>
      <c r="E98" s="313"/>
      <c r="F98" s="313"/>
      <c r="G98" s="313"/>
      <c r="H98" s="313"/>
      <c r="I98" s="313"/>
      <c r="J98" s="313"/>
      <c r="K98" s="313"/>
      <c r="L98" s="313"/>
      <c r="M98" s="313"/>
      <c r="N98" s="313"/>
      <c r="O98" s="313"/>
      <c r="P98" s="313"/>
      <c r="Q98" s="313"/>
      <c r="R98" s="632"/>
      <c r="S98" s="633"/>
      <c r="T98" s="313"/>
      <c r="U98" s="313"/>
      <c r="V98" s="313"/>
      <c r="W98" s="313"/>
      <c r="X98" s="313"/>
      <c r="Y98" s="313"/>
      <c r="Z98" s="313"/>
      <c r="AA98" s="517">
        <f>'Пр 3 (произв)'!U96</f>
        <v>0</v>
      </c>
      <c r="AB98" s="517">
        <f>'Пр 3 (произв)'!V96</f>
        <v>0</v>
      </c>
      <c r="AC98" s="517">
        <f>'Пр 3 (произв)'!W96</f>
        <v>0</v>
      </c>
      <c r="AD98" s="517">
        <f>'Пр 3 (произв)'!X96</f>
        <v>0</v>
      </c>
      <c r="AE98" s="517">
        <f>'Пр 3 (произв)'!Y96</f>
        <v>0</v>
      </c>
      <c r="AF98" s="517">
        <f>'Пр 3 (произв)'!Z96</f>
        <v>0</v>
      </c>
      <c r="AG98" s="9">
        <f t="shared" si="70"/>
        <v>0</v>
      </c>
      <c r="AH98" s="9">
        <f t="shared" si="71"/>
        <v>0</v>
      </c>
      <c r="AI98" s="9">
        <f t="shared" si="72"/>
        <v>0</v>
      </c>
      <c r="AJ98" s="9">
        <f t="shared" si="73"/>
        <v>0</v>
      </c>
      <c r="AK98" s="9">
        <f t="shared" si="74"/>
        <v>0</v>
      </c>
      <c r="AL98" s="9">
        <f t="shared" si="75"/>
        <v>0</v>
      </c>
      <c r="AM98" s="9">
        <f t="shared" si="76"/>
        <v>0</v>
      </c>
    </row>
    <row r="99" spans="1:39" ht="18" x14ac:dyDescent="0.25">
      <c r="A99" s="170" t="str">
        <f>'Пр 1 (произв)'!A98</f>
        <v>1.3.1.11</v>
      </c>
      <c r="B99" s="118" t="str">
        <f>'Пр 1 (произв)'!B98</f>
        <v>Приобретение 2-х дизель-генераторов 100 кВт на ДЭС п. Усть-Кара</v>
      </c>
      <c r="C99" s="170" t="str">
        <f>'Пр 1 (произв)'!C98</f>
        <v>L_ЗР.15</v>
      </c>
      <c r="D99" s="9"/>
      <c r="E99" s="313"/>
      <c r="F99" s="313"/>
      <c r="G99" s="313"/>
      <c r="H99" s="313"/>
      <c r="I99" s="313"/>
      <c r="J99" s="313"/>
      <c r="K99" s="313"/>
      <c r="L99" s="313"/>
      <c r="M99" s="313"/>
      <c r="N99" s="313"/>
      <c r="O99" s="313"/>
      <c r="P99" s="313"/>
      <c r="Q99" s="313"/>
      <c r="R99" s="632"/>
      <c r="S99" s="633"/>
      <c r="T99" s="313"/>
      <c r="U99" s="313"/>
      <c r="V99" s="313"/>
      <c r="W99" s="313"/>
      <c r="X99" s="313"/>
      <c r="Y99" s="313"/>
      <c r="Z99" s="313"/>
      <c r="AA99" s="517">
        <f>'Пр 3 (произв)'!U97</f>
        <v>0</v>
      </c>
      <c r="AB99" s="517">
        <f>'Пр 3 (произв)'!V97</f>
        <v>0</v>
      </c>
      <c r="AC99" s="517">
        <f>'Пр 3 (произв)'!W97</f>
        <v>0</v>
      </c>
      <c r="AD99" s="517">
        <f>'Пр 3 (произв)'!X97</f>
        <v>0</v>
      </c>
      <c r="AE99" s="517">
        <f>'Пр 3 (произв)'!Y97</f>
        <v>0</v>
      </c>
      <c r="AF99" s="517">
        <f>'Пр 3 (произв)'!Z97</f>
        <v>0</v>
      </c>
      <c r="AG99" s="9">
        <f t="shared" si="70"/>
        <v>0</v>
      </c>
      <c r="AH99" s="9">
        <f t="shared" si="71"/>
        <v>0</v>
      </c>
      <c r="AI99" s="9">
        <f t="shared" si="72"/>
        <v>0</v>
      </c>
      <c r="AJ99" s="9">
        <f t="shared" si="73"/>
        <v>0</v>
      </c>
      <c r="AK99" s="9">
        <f t="shared" si="74"/>
        <v>0</v>
      </c>
      <c r="AL99" s="9">
        <f t="shared" si="75"/>
        <v>0</v>
      </c>
      <c r="AM99" s="9">
        <f t="shared" si="76"/>
        <v>0</v>
      </c>
    </row>
    <row r="100" spans="1:39" ht="18" x14ac:dyDescent="0.25">
      <c r="A100" s="170" t="str">
        <f>'Пр 1 (произв)'!A99</f>
        <v>1.3.1.12</v>
      </c>
      <c r="B100" s="118" t="str">
        <f>'Пр 1 (произв)'!B99</f>
        <v>Приобретение дизель-генератора 250 кВт на ДЭС п.Хорей-Вер</v>
      </c>
      <c r="C100" s="170" t="str">
        <f>'Пр 1 (произв)'!C99</f>
        <v>L_ЗР.16</v>
      </c>
      <c r="D100" s="9"/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632"/>
      <c r="S100" s="633"/>
      <c r="T100" s="313"/>
      <c r="U100" s="313"/>
      <c r="V100" s="313"/>
      <c r="W100" s="313"/>
      <c r="X100" s="313"/>
      <c r="Y100" s="313"/>
      <c r="Z100" s="313"/>
      <c r="AA100" s="517">
        <f>'Пр 3 (произв)'!U98</f>
        <v>0</v>
      </c>
      <c r="AB100" s="517">
        <f>'Пр 3 (произв)'!V98</f>
        <v>0</v>
      </c>
      <c r="AC100" s="517">
        <f>'Пр 3 (произв)'!W98</f>
        <v>0</v>
      </c>
      <c r="AD100" s="517">
        <f>'Пр 3 (произв)'!X98</f>
        <v>0</v>
      </c>
      <c r="AE100" s="517">
        <f>'Пр 3 (произв)'!Y98</f>
        <v>0</v>
      </c>
      <c r="AF100" s="517">
        <f>'Пр 3 (произв)'!Z98</f>
        <v>0</v>
      </c>
      <c r="AG100" s="9">
        <f t="shared" si="70"/>
        <v>0</v>
      </c>
      <c r="AH100" s="9">
        <f t="shared" si="71"/>
        <v>0</v>
      </c>
      <c r="AI100" s="9">
        <f t="shared" si="72"/>
        <v>0</v>
      </c>
      <c r="AJ100" s="9">
        <f t="shared" si="73"/>
        <v>0</v>
      </c>
      <c r="AK100" s="9">
        <f t="shared" si="74"/>
        <v>0</v>
      </c>
      <c r="AL100" s="9">
        <f t="shared" si="75"/>
        <v>0</v>
      </c>
      <c r="AM100" s="9">
        <f t="shared" si="76"/>
        <v>0</v>
      </c>
    </row>
    <row r="101" spans="1:39" ht="18" x14ac:dyDescent="0.25">
      <c r="A101" s="170" t="str">
        <f>'Пр 1 (произв)'!A100</f>
        <v>1.3.1.13</v>
      </c>
      <c r="B101" s="118" t="str">
        <f>'Пр 1 (произв)'!B100</f>
        <v>Приобретение дизель-генератора 30 кВт на ДЭС п.Варнек</v>
      </c>
      <c r="C101" s="170" t="str">
        <f>'Пр 1 (произв)'!C100</f>
        <v>L_ЗР.17</v>
      </c>
      <c r="D101" s="9"/>
      <c r="E101" s="313"/>
      <c r="F101" s="313"/>
      <c r="G101" s="313"/>
      <c r="H101" s="313"/>
      <c r="I101" s="313"/>
      <c r="J101" s="313"/>
      <c r="K101" s="313"/>
      <c r="L101" s="313"/>
      <c r="M101" s="313"/>
      <c r="N101" s="313"/>
      <c r="O101" s="313"/>
      <c r="P101" s="313"/>
      <c r="Q101" s="313"/>
      <c r="R101" s="632"/>
      <c r="S101" s="633"/>
      <c r="T101" s="313"/>
      <c r="U101" s="313"/>
      <c r="V101" s="313"/>
      <c r="W101" s="313"/>
      <c r="X101" s="313"/>
      <c r="Y101" s="313"/>
      <c r="Z101" s="313"/>
      <c r="AA101" s="517">
        <f>'Пр 3 (произв)'!U99</f>
        <v>0</v>
      </c>
      <c r="AB101" s="517">
        <f>'Пр 3 (произв)'!V99</f>
        <v>0</v>
      </c>
      <c r="AC101" s="517">
        <f>'Пр 3 (произв)'!W99</f>
        <v>0</v>
      </c>
      <c r="AD101" s="517">
        <f>'Пр 3 (произв)'!X99</f>
        <v>0</v>
      </c>
      <c r="AE101" s="517">
        <f>'Пр 3 (произв)'!Y99</f>
        <v>0</v>
      </c>
      <c r="AF101" s="517">
        <f>'Пр 3 (произв)'!Z99</f>
        <v>0</v>
      </c>
      <c r="AG101" s="9">
        <f t="shared" si="70"/>
        <v>0</v>
      </c>
      <c r="AH101" s="9">
        <f t="shared" si="71"/>
        <v>0</v>
      </c>
      <c r="AI101" s="9">
        <f t="shared" si="72"/>
        <v>0</v>
      </c>
      <c r="AJ101" s="9">
        <f t="shared" si="73"/>
        <v>0</v>
      </c>
      <c r="AK101" s="9">
        <f t="shared" si="74"/>
        <v>0</v>
      </c>
      <c r="AL101" s="9">
        <f t="shared" si="75"/>
        <v>0</v>
      </c>
      <c r="AM101" s="9">
        <f t="shared" si="76"/>
        <v>0</v>
      </c>
    </row>
    <row r="102" spans="1:39" ht="18" x14ac:dyDescent="0.25">
      <c r="A102" s="170" t="str">
        <f>'Пр 1 (произв)'!A101</f>
        <v>1.3.1.14</v>
      </c>
      <c r="B102" s="118" t="str">
        <f>'Пр 1 (произв)'!B101</f>
        <v>Приобретение дизель-генератоа 60 кВт на ДЭС п.Варнек</v>
      </c>
      <c r="C102" s="170" t="str">
        <f>'Пр 1 (произв)'!C101</f>
        <v>L_ЗР.18</v>
      </c>
      <c r="D102" s="9"/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632"/>
      <c r="S102" s="633"/>
      <c r="T102" s="313"/>
      <c r="U102" s="313"/>
      <c r="V102" s="313"/>
      <c r="W102" s="313"/>
      <c r="X102" s="313"/>
      <c r="Y102" s="313"/>
      <c r="Z102" s="313"/>
      <c r="AA102" s="517">
        <f>'Пр 3 (произв)'!U100</f>
        <v>0</v>
      </c>
      <c r="AB102" s="517">
        <f>'Пр 3 (произв)'!V100</f>
        <v>0</v>
      </c>
      <c r="AC102" s="517">
        <f>'Пр 3 (произв)'!W100</f>
        <v>0</v>
      </c>
      <c r="AD102" s="517">
        <f>'Пр 3 (произв)'!X100</f>
        <v>0</v>
      </c>
      <c r="AE102" s="517">
        <f>'Пр 3 (произв)'!Y100</f>
        <v>0</v>
      </c>
      <c r="AF102" s="517">
        <f>'Пр 3 (произв)'!Z100</f>
        <v>0</v>
      </c>
      <c r="AG102" s="9">
        <f t="shared" si="70"/>
        <v>0</v>
      </c>
      <c r="AH102" s="9">
        <f t="shared" si="71"/>
        <v>0</v>
      </c>
      <c r="AI102" s="9">
        <f t="shared" si="72"/>
        <v>0</v>
      </c>
      <c r="AJ102" s="9">
        <f t="shared" si="73"/>
        <v>0</v>
      </c>
      <c r="AK102" s="9">
        <f t="shared" si="74"/>
        <v>0</v>
      </c>
      <c r="AL102" s="9">
        <f t="shared" si="75"/>
        <v>0</v>
      </c>
      <c r="AM102" s="9">
        <f t="shared" si="76"/>
        <v>0</v>
      </c>
    </row>
    <row r="103" spans="1:39" ht="18" x14ac:dyDescent="0.25">
      <c r="A103" s="170" t="str">
        <f>'Пр 1 (произв)'!A102</f>
        <v>1.3.1.15</v>
      </c>
      <c r="B103" s="118" t="str">
        <f>'Пр 1 (произв)'!B102</f>
        <v>Приобретение 2-х дизель-генераторов 200 кВт на ДЭС п. Каратайка</v>
      </c>
      <c r="C103" s="170" t="str">
        <f>'Пр 1 (произв)'!C102</f>
        <v>L_ЗР.19</v>
      </c>
      <c r="D103" s="9"/>
      <c r="E103" s="313"/>
      <c r="F103" s="313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632"/>
      <c r="S103" s="633"/>
      <c r="T103" s="313"/>
      <c r="U103" s="313"/>
      <c r="V103" s="313"/>
      <c r="W103" s="313"/>
      <c r="X103" s="313"/>
      <c r="Y103" s="313"/>
      <c r="Z103" s="313"/>
      <c r="AA103" s="517">
        <f>'Пр 3 (произв)'!U101</f>
        <v>0</v>
      </c>
      <c r="AB103" s="517">
        <f>'Пр 3 (произв)'!V101</f>
        <v>0</v>
      </c>
      <c r="AC103" s="517">
        <f>'Пр 3 (произв)'!W101</f>
        <v>0</v>
      </c>
      <c r="AD103" s="517">
        <f>'Пр 3 (произв)'!X101</f>
        <v>0</v>
      </c>
      <c r="AE103" s="517">
        <f>'Пр 3 (произв)'!Y101</f>
        <v>0</v>
      </c>
      <c r="AF103" s="517">
        <f>'Пр 3 (произв)'!Z101</f>
        <v>0</v>
      </c>
      <c r="AG103" s="9">
        <f t="shared" si="70"/>
        <v>0</v>
      </c>
      <c r="AH103" s="9">
        <f t="shared" si="71"/>
        <v>0</v>
      </c>
      <c r="AI103" s="9">
        <f t="shared" si="72"/>
        <v>0</v>
      </c>
      <c r="AJ103" s="9">
        <f t="shared" si="73"/>
        <v>0</v>
      </c>
      <c r="AK103" s="9">
        <f t="shared" si="74"/>
        <v>0</v>
      </c>
      <c r="AL103" s="9">
        <f t="shared" si="75"/>
        <v>0</v>
      </c>
      <c r="AM103" s="9">
        <f t="shared" si="76"/>
        <v>0</v>
      </c>
    </row>
    <row r="104" spans="1:39" ht="18" x14ac:dyDescent="0.25">
      <c r="A104" s="170" t="str">
        <f>'Пр 1 (произв)'!A103</f>
        <v>1.3.1.16</v>
      </c>
      <c r="B104" s="118" t="str">
        <f>'Пр 1 (произв)'!B103</f>
        <v>Приобретение 2-х дизель-генераторов 315 кВт на ДЭС п. Каратайка</v>
      </c>
      <c r="C104" s="170" t="str">
        <f>'Пр 1 (произв)'!C103</f>
        <v>L_ЗР.20</v>
      </c>
      <c r="D104" s="9"/>
      <c r="E104" s="313"/>
      <c r="F104" s="313"/>
      <c r="G104" s="313"/>
      <c r="H104" s="313"/>
      <c r="I104" s="313"/>
      <c r="J104" s="313"/>
      <c r="K104" s="313"/>
      <c r="L104" s="313"/>
      <c r="M104" s="313"/>
      <c r="N104" s="313"/>
      <c r="O104" s="313"/>
      <c r="P104" s="313"/>
      <c r="Q104" s="313"/>
      <c r="R104" s="632"/>
      <c r="S104" s="633"/>
      <c r="T104" s="313"/>
      <c r="U104" s="313"/>
      <c r="V104" s="313"/>
      <c r="W104" s="313"/>
      <c r="X104" s="313"/>
      <c r="Y104" s="313"/>
      <c r="Z104" s="313"/>
      <c r="AA104" s="517">
        <f>'Пр 3 (произв)'!U102</f>
        <v>0</v>
      </c>
      <c r="AB104" s="517">
        <f>'Пр 3 (произв)'!V102</f>
        <v>0</v>
      </c>
      <c r="AC104" s="517">
        <f>'Пр 3 (произв)'!W102</f>
        <v>0</v>
      </c>
      <c r="AD104" s="517">
        <f>'Пр 3 (произв)'!X102</f>
        <v>0</v>
      </c>
      <c r="AE104" s="517">
        <f>'Пр 3 (произв)'!Y102</f>
        <v>0</v>
      </c>
      <c r="AF104" s="517">
        <f>'Пр 3 (произв)'!Z102</f>
        <v>0</v>
      </c>
      <c r="AG104" s="9">
        <f t="shared" si="70"/>
        <v>0</v>
      </c>
      <c r="AH104" s="9">
        <f t="shared" si="71"/>
        <v>0</v>
      </c>
      <c r="AI104" s="9">
        <f t="shared" si="72"/>
        <v>0</v>
      </c>
      <c r="AJ104" s="9">
        <f t="shared" si="73"/>
        <v>0</v>
      </c>
      <c r="AK104" s="9">
        <f t="shared" si="74"/>
        <v>0</v>
      </c>
      <c r="AL104" s="9">
        <f t="shared" si="75"/>
        <v>0</v>
      </c>
      <c r="AM104" s="9">
        <f t="shared" si="76"/>
        <v>0</v>
      </c>
    </row>
    <row r="105" spans="1:39" ht="18" x14ac:dyDescent="0.25">
      <c r="A105" s="170" t="str">
        <f>'Пр 1 (произв)'!A104</f>
        <v>1.3.1.17</v>
      </c>
      <c r="B105" s="118" t="str">
        <f>'Пр 1 (произв)'!B104</f>
        <v>Приобретение  2-х дизель-генераторов 30 кВт на ДЭС д. Мгла</v>
      </c>
      <c r="C105" s="170" t="str">
        <f>'Пр 1 (произв)'!C104</f>
        <v>L_ЗР.21</v>
      </c>
      <c r="D105" s="9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632"/>
      <c r="S105" s="633"/>
      <c r="T105" s="313"/>
      <c r="U105" s="313"/>
      <c r="V105" s="313"/>
      <c r="W105" s="313"/>
      <c r="X105" s="313"/>
      <c r="Y105" s="313"/>
      <c r="Z105" s="313"/>
      <c r="AA105" s="517">
        <f>'Пр 3 (произв)'!U103</f>
        <v>0</v>
      </c>
      <c r="AB105" s="517">
        <f>'Пр 3 (произв)'!V103</f>
        <v>0</v>
      </c>
      <c r="AC105" s="517">
        <f>'Пр 3 (произв)'!W103</f>
        <v>0</v>
      </c>
      <c r="AD105" s="517">
        <f>'Пр 3 (произв)'!X103</f>
        <v>0</v>
      </c>
      <c r="AE105" s="517">
        <f>'Пр 3 (произв)'!Y103</f>
        <v>0</v>
      </c>
      <c r="AF105" s="517">
        <f>'Пр 3 (произв)'!Z103</f>
        <v>0</v>
      </c>
      <c r="AG105" s="9">
        <f t="shared" si="70"/>
        <v>0</v>
      </c>
      <c r="AH105" s="9">
        <f t="shared" si="71"/>
        <v>0</v>
      </c>
      <c r="AI105" s="9">
        <f t="shared" si="72"/>
        <v>0</v>
      </c>
      <c r="AJ105" s="9">
        <f t="shared" si="73"/>
        <v>0</v>
      </c>
      <c r="AK105" s="9">
        <f t="shared" si="74"/>
        <v>0</v>
      </c>
      <c r="AL105" s="9">
        <f t="shared" si="75"/>
        <v>0</v>
      </c>
      <c r="AM105" s="9">
        <f t="shared" si="76"/>
        <v>0</v>
      </c>
    </row>
    <row r="106" spans="1:39" ht="18" x14ac:dyDescent="0.25">
      <c r="A106" s="170" t="str">
        <f>'Пр 1 (произв)'!A105</f>
        <v>1.3.1.18</v>
      </c>
      <c r="B106" s="118" t="str">
        <f>'Пр 1 (произв)'!B105</f>
        <v>Приобретение 2-х  дизель-генераторов 30 кВт на ДЭС д.Вижас</v>
      </c>
      <c r="C106" s="170" t="str">
        <f>'Пр 1 (произв)'!C105</f>
        <v>L_ЗР.22</v>
      </c>
      <c r="D106" s="9"/>
      <c r="E106" s="313"/>
      <c r="F106" s="313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632"/>
      <c r="S106" s="633"/>
      <c r="T106" s="313"/>
      <c r="U106" s="313"/>
      <c r="V106" s="313"/>
      <c r="W106" s="313"/>
      <c r="X106" s="313"/>
      <c r="Y106" s="313"/>
      <c r="Z106" s="313"/>
      <c r="AA106" s="517">
        <f>'Пр 3 (произв)'!U104</f>
        <v>0</v>
      </c>
      <c r="AB106" s="517">
        <f>'Пр 3 (произв)'!V104</f>
        <v>0</v>
      </c>
      <c r="AC106" s="517">
        <f>'Пр 3 (произв)'!W104</f>
        <v>0</v>
      </c>
      <c r="AD106" s="517">
        <f>'Пр 3 (произв)'!X104</f>
        <v>0</v>
      </c>
      <c r="AE106" s="517">
        <f>'Пр 3 (произв)'!Y104</f>
        <v>0</v>
      </c>
      <c r="AF106" s="517">
        <f>'Пр 3 (произв)'!Z104</f>
        <v>0</v>
      </c>
      <c r="AG106" s="9">
        <f t="shared" si="70"/>
        <v>0</v>
      </c>
      <c r="AH106" s="9">
        <f t="shared" si="71"/>
        <v>0</v>
      </c>
      <c r="AI106" s="9">
        <f t="shared" si="72"/>
        <v>0</v>
      </c>
      <c r="AJ106" s="9">
        <f t="shared" si="73"/>
        <v>0</v>
      </c>
      <c r="AK106" s="9">
        <f t="shared" si="74"/>
        <v>0</v>
      </c>
      <c r="AL106" s="9">
        <f t="shared" si="75"/>
        <v>0</v>
      </c>
      <c r="AM106" s="9">
        <f t="shared" si="76"/>
        <v>0</v>
      </c>
    </row>
    <row r="107" spans="1:39" ht="18" x14ac:dyDescent="0.25">
      <c r="A107" s="170" t="str">
        <f>'Пр 1 (произв)'!A106</f>
        <v>1.3.1.19</v>
      </c>
      <c r="B107" s="118" t="str">
        <f>'Пр 1 (произв)'!B106</f>
        <v>Приобретение 3-х  дизель-генераторов 60 кВт на ДЭС д.Вижас</v>
      </c>
      <c r="C107" s="170" t="str">
        <f>'Пр 1 (произв)'!C106</f>
        <v>L_ЗР.23</v>
      </c>
      <c r="D107" s="9"/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632"/>
      <c r="S107" s="633"/>
      <c r="T107" s="313"/>
      <c r="U107" s="313"/>
      <c r="V107" s="313"/>
      <c r="W107" s="313"/>
      <c r="X107" s="313"/>
      <c r="Y107" s="313"/>
      <c r="Z107" s="313"/>
      <c r="AA107" s="517">
        <f>'Пр 3 (произв)'!U105</f>
        <v>0</v>
      </c>
      <c r="AB107" s="517">
        <f>'Пр 3 (произв)'!V105</f>
        <v>0</v>
      </c>
      <c r="AC107" s="517">
        <f>'Пр 3 (произв)'!W105</f>
        <v>0</v>
      </c>
      <c r="AD107" s="517">
        <f>'Пр 3 (произв)'!X105</f>
        <v>0</v>
      </c>
      <c r="AE107" s="517">
        <f>'Пр 3 (произв)'!Y105</f>
        <v>0</v>
      </c>
      <c r="AF107" s="517">
        <f>'Пр 3 (произв)'!Z105</f>
        <v>0</v>
      </c>
      <c r="AG107" s="9">
        <f t="shared" si="70"/>
        <v>0</v>
      </c>
      <c r="AH107" s="9">
        <f t="shared" si="71"/>
        <v>0</v>
      </c>
      <c r="AI107" s="9">
        <f t="shared" si="72"/>
        <v>0</v>
      </c>
      <c r="AJ107" s="9">
        <f t="shared" si="73"/>
        <v>0</v>
      </c>
      <c r="AK107" s="9">
        <f t="shared" si="74"/>
        <v>0</v>
      </c>
      <c r="AL107" s="9">
        <f t="shared" si="75"/>
        <v>0</v>
      </c>
      <c r="AM107" s="9">
        <f t="shared" si="76"/>
        <v>0</v>
      </c>
    </row>
    <row r="108" spans="1:39" ht="18" x14ac:dyDescent="0.25">
      <c r="A108" s="170" t="str">
        <f>'Пр 1 (произв)'!A107</f>
        <v>1.3.1.20</v>
      </c>
      <c r="B108" s="118" t="str">
        <f>'Пр 1 (произв)'!B107</f>
        <v>Приобретение 2-х дизель-генератов 30 кВт на ДЭС д.Снопа</v>
      </c>
      <c r="C108" s="170" t="str">
        <f>'Пр 1 (произв)'!C107</f>
        <v>L_ЗР.24</v>
      </c>
      <c r="D108" s="9"/>
      <c r="E108" s="313"/>
      <c r="F108" s="313"/>
      <c r="G108" s="313"/>
      <c r="H108" s="313"/>
      <c r="I108" s="313"/>
      <c r="J108" s="313"/>
      <c r="K108" s="313"/>
      <c r="L108" s="313"/>
      <c r="M108" s="313"/>
      <c r="N108" s="313"/>
      <c r="O108" s="313"/>
      <c r="P108" s="313"/>
      <c r="Q108" s="313"/>
      <c r="R108" s="632"/>
      <c r="S108" s="633"/>
      <c r="T108" s="313"/>
      <c r="U108" s="313"/>
      <c r="V108" s="313"/>
      <c r="W108" s="313"/>
      <c r="X108" s="313"/>
      <c r="Y108" s="313"/>
      <c r="Z108" s="313"/>
      <c r="AA108" s="517">
        <f>'Пр 3 (произв)'!U106</f>
        <v>0</v>
      </c>
      <c r="AB108" s="517">
        <f>'Пр 3 (произв)'!V106</f>
        <v>0</v>
      </c>
      <c r="AC108" s="517">
        <f>'Пр 3 (произв)'!W106</f>
        <v>0</v>
      </c>
      <c r="AD108" s="517">
        <f>'Пр 3 (произв)'!X106</f>
        <v>0</v>
      </c>
      <c r="AE108" s="517">
        <f>'Пр 3 (произв)'!Y106</f>
        <v>0</v>
      </c>
      <c r="AF108" s="517">
        <f>'Пр 3 (произв)'!Z106</f>
        <v>0</v>
      </c>
      <c r="AG108" s="9">
        <f t="shared" si="70"/>
        <v>0</v>
      </c>
      <c r="AH108" s="9">
        <f t="shared" si="71"/>
        <v>0</v>
      </c>
      <c r="AI108" s="9">
        <f t="shared" si="72"/>
        <v>0</v>
      </c>
      <c r="AJ108" s="9">
        <f t="shared" si="73"/>
        <v>0</v>
      </c>
      <c r="AK108" s="9">
        <f t="shared" si="74"/>
        <v>0</v>
      </c>
      <c r="AL108" s="9">
        <f t="shared" si="75"/>
        <v>0</v>
      </c>
      <c r="AM108" s="9">
        <f t="shared" si="76"/>
        <v>0</v>
      </c>
    </row>
    <row r="109" spans="1:39" ht="18" x14ac:dyDescent="0.25">
      <c r="A109" s="170" t="str">
        <f>'Пр 1 (произв)'!A108</f>
        <v>1.3.1.21</v>
      </c>
      <c r="B109" s="118" t="str">
        <f>'Пр 1 (произв)'!B108</f>
        <v>Приобретение 2-х дизель-генератов 30 кВт на ДЭС д.Белушье</v>
      </c>
      <c r="C109" s="170" t="str">
        <f>'Пр 1 (произв)'!C108</f>
        <v>L_ЗР.25</v>
      </c>
      <c r="D109" s="9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632"/>
      <c r="S109" s="633"/>
      <c r="T109" s="313"/>
      <c r="U109" s="313"/>
      <c r="V109" s="313"/>
      <c r="W109" s="313"/>
      <c r="X109" s="313"/>
      <c r="Y109" s="313"/>
      <c r="Z109" s="313"/>
      <c r="AA109" s="517">
        <f>'Пр 3 (произв)'!U107</f>
        <v>0</v>
      </c>
      <c r="AB109" s="517">
        <f>'Пр 3 (произв)'!V107</f>
        <v>0</v>
      </c>
      <c r="AC109" s="517">
        <f>'Пр 3 (произв)'!W107</f>
        <v>0</v>
      </c>
      <c r="AD109" s="517">
        <f>'Пр 3 (произв)'!X107</f>
        <v>0</v>
      </c>
      <c r="AE109" s="517">
        <f>'Пр 3 (произв)'!Y107</f>
        <v>0</v>
      </c>
      <c r="AF109" s="517">
        <f>'Пр 3 (произв)'!Z107</f>
        <v>0</v>
      </c>
      <c r="AG109" s="9">
        <f t="shared" si="70"/>
        <v>0</v>
      </c>
      <c r="AH109" s="9">
        <f t="shared" si="71"/>
        <v>0</v>
      </c>
      <c r="AI109" s="9">
        <f t="shared" si="72"/>
        <v>0</v>
      </c>
      <c r="AJ109" s="9">
        <f t="shared" si="73"/>
        <v>0</v>
      </c>
      <c r="AK109" s="9">
        <f t="shared" si="74"/>
        <v>0</v>
      </c>
      <c r="AL109" s="9">
        <f t="shared" si="75"/>
        <v>0</v>
      </c>
      <c r="AM109" s="9">
        <f t="shared" si="76"/>
        <v>0</v>
      </c>
    </row>
    <row r="110" spans="1:39" ht="18" x14ac:dyDescent="0.25">
      <c r="A110" s="170" t="str">
        <f>'Пр 1 (произв)'!A109</f>
        <v>1.3.1.22</v>
      </c>
      <c r="B110" s="118" t="str">
        <f>'Пр 1 (произв)'!B109</f>
        <v>Приобретение 2-х дизель-генератов 30 кВт на ДЭС д.Устье</v>
      </c>
      <c r="C110" s="170" t="str">
        <f>'Пр 1 (произв)'!C109</f>
        <v>L_ЗР.26</v>
      </c>
      <c r="D110" s="9"/>
      <c r="E110" s="313"/>
      <c r="F110" s="313"/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632"/>
      <c r="S110" s="633"/>
      <c r="T110" s="313"/>
      <c r="U110" s="313"/>
      <c r="V110" s="313"/>
      <c r="W110" s="313"/>
      <c r="X110" s="313"/>
      <c r="Y110" s="313"/>
      <c r="Z110" s="313"/>
      <c r="AA110" s="517">
        <f>'Пр 3 (произв)'!U108</f>
        <v>0</v>
      </c>
      <c r="AB110" s="517">
        <f>'Пр 3 (произв)'!V108</f>
        <v>0</v>
      </c>
      <c r="AC110" s="517">
        <f>'Пр 3 (произв)'!W108</f>
        <v>0</v>
      </c>
      <c r="AD110" s="517">
        <f>'Пр 3 (произв)'!X108</f>
        <v>0</v>
      </c>
      <c r="AE110" s="517">
        <f>'Пр 3 (произв)'!Y108</f>
        <v>0</v>
      </c>
      <c r="AF110" s="517">
        <f>'Пр 3 (произв)'!Z108</f>
        <v>0</v>
      </c>
      <c r="AG110" s="9">
        <f t="shared" si="70"/>
        <v>0</v>
      </c>
      <c r="AH110" s="9">
        <f t="shared" si="71"/>
        <v>0</v>
      </c>
      <c r="AI110" s="9">
        <f t="shared" si="72"/>
        <v>0</v>
      </c>
      <c r="AJ110" s="9">
        <f t="shared" si="73"/>
        <v>0</v>
      </c>
      <c r="AK110" s="9">
        <f t="shared" si="74"/>
        <v>0</v>
      </c>
      <c r="AL110" s="9">
        <f t="shared" si="75"/>
        <v>0</v>
      </c>
      <c r="AM110" s="9">
        <f t="shared" si="76"/>
        <v>0</v>
      </c>
    </row>
    <row r="111" spans="1:39" ht="18" x14ac:dyDescent="0.25">
      <c r="A111" s="170" t="str">
        <f>'Пр 1 (произв)'!A110</f>
        <v>1.3.1.23</v>
      </c>
      <c r="B111" s="118" t="str">
        <f>'Пр 1 (произв)'!B110</f>
        <v>Приобретение дизель-генератора 315 кВт на ДЭС п.Харута</v>
      </c>
      <c r="C111" s="170" t="str">
        <f>'Пр 1 (произв)'!C110</f>
        <v>L_ЗР.27</v>
      </c>
      <c r="D111" s="9"/>
      <c r="E111" s="313"/>
      <c r="F111" s="313"/>
      <c r="G111" s="313"/>
      <c r="H111" s="313"/>
      <c r="I111" s="313"/>
      <c r="J111" s="313"/>
      <c r="K111" s="313"/>
      <c r="L111" s="313"/>
      <c r="M111" s="313"/>
      <c r="N111" s="313"/>
      <c r="O111" s="313"/>
      <c r="P111" s="313"/>
      <c r="Q111" s="313"/>
      <c r="R111" s="632"/>
      <c r="S111" s="633"/>
      <c r="T111" s="313"/>
      <c r="U111" s="313"/>
      <c r="V111" s="313"/>
      <c r="W111" s="313"/>
      <c r="X111" s="313"/>
      <c r="Y111" s="313"/>
      <c r="Z111" s="313"/>
      <c r="AA111" s="517">
        <f>'Пр 3 (произв)'!U109</f>
        <v>0</v>
      </c>
      <c r="AB111" s="517">
        <f>'Пр 3 (произв)'!V109</f>
        <v>0</v>
      </c>
      <c r="AC111" s="517">
        <f>'Пр 3 (произв)'!W109</f>
        <v>0</v>
      </c>
      <c r="AD111" s="517">
        <f>'Пр 3 (произв)'!X109</f>
        <v>0</v>
      </c>
      <c r="AE111" s="517">
        <f>'Пр 3 (произв)'!Y109</f>
        <v>0</v>
      </c>
      <c r="AF111" s="517">
        <f>'Пр 3 (произв)'!Z109</f>
        <v>0</v>
      </c>
      <c r="AG111" s="9">
        <f t="shared" si="70"/>
        <v>0</v>
      </c>
      <c r="AH111" s="9">
        <f t="shared" si="71"/>
        <v>0</v>
      </c>
      <c r="AI111" s="9">
        <f t="shared" si="72"/>
        <v>0</v>
      </c>
      <c r="AJ111" s="9">
        <f t="shared" si="73"/>
        <v>0</v>
      </c>
      <c r="AK111" s="9">
        <f t="shared" si="74"/>
        <v>0</v>
      </c>
      <c r="AL111" s="9">
        <f t="shared" si="75"/>
        <v>0</v>
      </c>
      <c r="AM111" s="9">
        <f t="shared" si="76"/>
        <v>0</v>
      </c>
    </row>
    <row r="112" spans="1:39" ht="18" x14ac:dyDescent="0.25">
      <c r="A112" s="170" t="str">
        <f>'Пр 1 (произв)'!A111</f>
        <v>1.3.1.24</v>
      </c>
      <c r="B112" s="118" t="str">
        <f>'Пр 1 (произв)'!B111</f>
        <v>Приобретение 2-х дизель-генератов 30 кВт на ДЭС д.Чижа</v>
      </c>
      <c r="C112" s="170" t="str">
        <f>'Пр 1 (произв)'!C111</f>
        <v>L_ЗР.28</v>
      </c>
      <c r="D112" s="9"/>
      <c r="E112" s="313"/>
      <c r="F112" s="313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313"/>
      <c r="R112" s="632"/>
      <c r="S112" s="633"/>
      <c r="T112" s="313"/>
      <c r="U112" s="313"/>
      <c r="V112" s="313"/>
      <c r="W112" s="313"/>
      <c r="X112" s="313"/>
      <c r="Y112" s="313"/>
      <c r="Z112" s="313"/>
      <c r="AA112" s="517">
        <f>'Пр 3 (произв)'!U110</f>
        <v>0</v>
      </c>
      <c r="AB112" s="517">
        <f>'Пр 3 (произв)'!V110</f>
        <v>0</v>
      </c>
      <c r="AC112" s="517">
        <f>'Пр 3 (произв)'!W110</f>
        <v>0</v>
      </c>
      <c r="AD112" s="517">
        <f>'Пр 3 (произв)'!X110</f>
        <v>0</v>
      </c>
      <c r="AE112" s="517">
        <f>'Пр 3 (произв)'!Y110</f>
        <v>0</v>
      </c>
      <c r="AF112" s="517">
        <f>'Пр 3 (произв)'!Z110</f>
        <v>0</v>
      </c>
      <c r="AG112" s="9">
        <f t="shared" si="70"/>
        <v>0</v>
      </c>
      <c r="AH112" s="9">
        <f t="shared" si="71"/>
        <v>0</v>
      </c>
      <c r="AI112" s="9">
        <f t="shared" si="72"/>
        <v>0</v>
      </c>
      <c r="AJ112" s="9">
        <f t="shared" si="73"/>
        <v>0</v>
      </c>
      <c r="AK112" s="9">
        <f t="shared" si="74"/>
        <v>0</v>
      </c>
      <c r="AL112" s="9">
        <f t="shared" si="75"/>
        <v>0</v>
      </c>
      <c r="AM112" s="9">
        <f t="shared" si="76"/>
        <v>0</v>
      </c>
    </row>
    <row r="113" spans="1:39" ht="18" x14ac:dyDescent="0.25">
      <c r="A113" s="170" t="str">
        <f>'Пр 1 (произв)'!A112</f>
        <v>1.3.1.25</v>
      </c>
      <c r="B113" s="118" t="str">
        <f>'Пр 1 (произв)'!B112</f>
        <v>Приобретение 2-х  дизель-генераторов 60 кВт на ДЭС д.Чижа</v>
      </c>
      <c r="C113" s="170" t="str">
        <f>'Пр 1 (произв)'!C112</f>
        <v>L_ЗР.29</v>
      </c>
      <c r="D113" s="9"/>
      <c r="E113" s="313"/>
      <c r="F113" s="313"/>
      <c r="G113" s="313"/>
      <c r="H113" s="313"/>
      <c r="I113" s="313"/>
      <c r="J113" s="313"/>
      <c r="K113" s="313"/>
      <c r="L113" s="313"/>
      <c r="M113" s="313"/>
      <c r="N113" s="313"/>
      <c r="O113" s="313"/>
      <c r="P113" s="313"/>
      <c r="Q113" s="313"/>
      <c r="R113" s="632"/>
      <c r="S113" s="633"/>
      <c r="T113" s="313"/>
      <c r="U113" s="313"/>
      <c r="V113" s="313"/>
      <c r="W113" s="313"/>
      <c r="X113" s="313"/>
      <c r="Y113" s="313"/>
      <c r="Z113" s="313"/>
      <c r="AA113" s="517">
        <f>'Пр 3 (произв)'!U111</f>
        <v>0</v>
      </c>
      <c r="AB113" s="517">
        <f>'Пр 3 (произв)'!V111</f>
        <v>0</v>
      </c>
      <c r="AC113" s="517">
        <f>'Пр 3 (произв)'!W111</f>
        <v>0</v>
      </c>
      <c r="AD113" s="517">
        <f>'Пр 3 (произв)'!X111</f>
        <v>0</v>
      </c>
      <c r="AE113" s="517">
        <f>'Пр 3 (произв)'!Y111</f>
        <v>0</v>
      </c>
      <c r="AF113" s="517">
        <f>'Пр 3 (произв)'!Z111</f>
        <v>0</v>
      </c>
      <c r="AG113" s="9">
        <f t="shared" si="70"/>
        <v>0</v>
      </c>
      <c r="AH113" s="9">
        <f t="shared" si="71"/>
        <v>0</v>
      </c>
      <c r="AI113" s="9">
        <f t="shared" si="72"/>
        <v>0</v>
      </c>
      <c r="AJ113" s="9">
        <f t="shared" si="73"/>
        <v>0</v>
      </c>
      <c r="AK113" s="9">
        <f t="shared" si="74"/>
        <v>0</v>
      </c>
      <c r="AL113" s="9">
        <f t="shared" si="75"/>
        <v>0</v>
      </c>
      <c r="AM113" s="9">
        <f t="shared" si="76"/>
        <v>0</v>
      </c>
    </row>
    <row r="114" spans="1:39" ht="18" x14ac:dyDescent="0.25">
      <c r="A114" s="170" t="str">
        <f>'Пр 1 (произв)'!A113</f>
        <v>1.3.1.26</v>
      </c>
      <c r="B114" s="118" t="str">
        <f>'Пр 1 (произв)'!B113</f>
        <v>Приобретение дизель-генератора 100 кВт на ДЭС д.Каменка</v>
      </c>
      <c r="C114" s="170" t="str">
        <f>'Пр 1 (произв)'!C113</f>
        <v>L_ЗР.30</v>
      </c>
      <c r="D114" s="9"/>
      <c r="E114" s="313"/>
      <c r="F114" s="313"/>
      <c r="G114" s="313"/>
      <c r="H114" s="313"/>
      <c r="I114" s="313"/>
      <c r="J114" s="313"/>
      <c r="K114" s="313"/>
      <c r="L114" s="313"/>
      <c r="M114" s="313"/>
      <c r="N114" s="313"/>
      <c r="O114" s="313"/>
      <c r="P114" s="313"/>
      <c r="Q114" s="313"/>
      <c r="R114" s="632"/>
      <c r="S114" s="633"/>
      <c r="T114" s="313"/>
      <c r="U114" s="313"/>
      <c r="V114" s="313"/>
      <c r="W114" s="313"/>
      <c r="X114" s="313"/>
      <c r="Y114" s="313"/>
      <c r="Z114" s="313"/>
      <c r="AA114" s="517">
        <f>'Пр 3 (произв)'!U112</f>
        <v>0</v>
      </c>
      <c r="AB114" s="517">
        <f>'Пр 3 (произв)'!V112</f>
        <v>0</v>
      </c>
      <c r="AC114" s="517">
        <f>'Пр 3 (произв)'!W112</f>
        <v>0</v>
      </c>
      <c r="AD114" s="517">
        <f>'Пр 3 (произв)'!X112</f>
        <v>0</v>
      </c>
      <c r="AE114" s="517">
        <f>'Пр 3 (произв)'!Y112</f>
        <v>0</v>
      </c>
      <c r="AF114" s="517">
        <f>'Пр 3 (произв)'!Z112</f>
        <v>0</v>
      </c>
      <c r="AG114" s="9">
        <f t="shared" si="70"/>
        <v>0</v>
      </c>
      <c r="AH114" s="9">
        <f t="shared" si="71"/>
        <v>0</v>
      </c>
      <c r="AI114" s="9">
        <f t="shared" si="72"/>
        <v>0</v>
      </c>
      <c r="AJ114" s="9">
        <f t="shared" si="73"/>
        <v>0</v>
      </c>
      <c r="AK114" s="9">
        <f t="shared" si="74"/>
        <v>0</v>
      </c>
      <c r="AL114" s="9">
        <f t="shared" si="75"/>
        <v>0</v>
      </c>
      <c r="AM114" s="9">
        <f t="shared" si="76"/>
        <v>0</v>
      </c>
    </row>
    <row r="115" spans="1:39" ht="18" x14ac:dyDescent="0.25">
      <c r="A115" s="170" t="str">
        <f>'Пр 1 (произв)'!A114</f>
        <v>1.3.1.27</v>
      </c>
      <c r="B115" s="118" t="str">
        <f>'Пр 1 (произв)'!B114</f>
        <v>Приобретение дизель-генератора 60 кВт на ДЭС д.Каменка</v>
      </c>
      <c r="C115" s="170" t="str">
        <f>'Пр 1 (произв)'!C114</f>
        <v>L_ЗР.31</v>
      </c>
      <c r="D115" s="9"/>
      <c r="E115" s="313"/>
      <c r="F115" s="313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632"/>
      <c r="S115" s="633"/>
      <c r="T115" s="313"/>
      <c r="U115" s="313"/>
      <c r="V115" s="313"/>
      <c r="W115" s="313"/>
      <c r="X115" s="313"/>
      <c r="Y115" s="313"/>
      <c r="Z115" s="313"/>
      <c r="AA115" s="517">
        <f>'Пр 3 (произв)'!U113</f>
        <v>0</v>
      </c>
      <c r="AB115" s="517">
        <f>'Пр 3 (произв)'!V113</f>
        <v>0</v>
      </c>
      <c r="AC115" s="517">
        <f>'Пр 3 (произв)'!W113</f>
        <v>0</v>
      </c>
      <c r="AD115" s="517">
        <f>'Пр 3 (произв)'!X113</f>
        <v>0</v>
      </c>
      <c r="AE115" s="517">
        <f>'Пр 3 (произв)'!Y113</f>
        <v>0</v>
      </c>
      <c r="AF115" s="517">
        <f>'Пр 3 (произв)'!Z113</f>
        <v>0</v>
      </c>
      <c r="AG115" s="9">
        <f t="shared" si="70"/>
        <v>0</v>
      </c>
      <c r="AH115" s="9">
        <f t="shared" si="71"/>
        <v>0</v>
      </c>
      <c r="AI115" s="9">
        <f t="shared" si="72"/>
        <v>0</v>
      </c>
      <c r="AJ115" s="9">
        <f t="shared" si="73"/>
        <v>0</v>
      </c>
      <c r="AK115" s="9">
        <f t="shared" si="74"/>
        <v>0</v>
      </c>
      <c r="AL115" s="9">
        <f t="shared" si="75"/>
        <v>0</v>
      </c>
      <c r="AM115" s="9">
        <f t="shared" si="76"/>
        <v>0</v>
      </c>
    </row>
    <row r="116" spans="1:39" ht="18" x14ac:dyDescent="0.25">
      <c r="A116" s="170" t="str">
        <f>'Пр 1 (произв)'!A115</f>
        <v>1.3.1.28</v>
      </c>
      <c r="B116" s="118" t="str">
        <f>'Пр 1 (произв)'!B115</f>
        <v>Приобретение 2-х дизель-генератов 30 кВт на ДЭС д.Волонга</v>
      </c>
      <c r="C116" s="170" t="str">
        <f>'Пр 1 (произв)'!C115</f>
        <v>L_ЗР.32</v>
      </c>
      <c r="D116" s="9"/>
      <c r="E116" s="313"/>
      <c r="F116" s="313"/>
      <c r="G116" s="313"/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632"/>
      <c r="S116" s="633"/>
      <c r="T116" s="313"/>
      <c r="U116" s="313"/>
      <c r="V116" s="313"/>
      <c r="W116" s="313"/>
      <c r="X116" s="313"/>
      <c r="Y116" s="313"/>
      <c r="Z116" s="313"/>
      <c r="AA116" s="517">
        <f>'Пр 3 (произв)'!U114</f>
        <v>0</v>
      </c>
      <c r="AB116" s="517">
        <f>'Пр 3 (произв)'!V114</f>
        <v>0</v>
      </c>
      <c r="AC116" s="517">
        <f>'Пр 3 (произв)'!W114</f>
        <v>0</v>
      </c>
      <c r="AD116" s="517">
        <f>'Пр 3 (произв)'!X114</f>
        <v>0</v>
      </c>
      <c r="AE116" s="517">
        <f>'Пр 3 (произв)'!Y114</f>
        <v>0</v>
      </c>
      <c r="AF116" s="517">
        <f>'Пр 3 (произв)'!Z114</f>
        <v>0</v>
      </c>
      <c r="AG116" s="9">
        <f t="shared" si="70"/>
        <v>0</v>
      </c>
      <c r="AH116" s="9">
        <f t="shared" si="71"/>
        <v>0</v>
      </c>
      <c r="AI116" s="9">
        <f t="shared" si="72"/>
        <v>0</v>
      </c>
      <c r="AJ116" s="9">
        <f t="shared" si="73"/>
        <v>0</v>
      </c>
      <c r="AK116" s="9">
        <f t="shared" si="74"/>
        <v>0</v>
      </c>
      <c r="AL116" s="9">
        <f t="shared" si="75"/>
        <v>0</v>
      </c>
      <c r="AM116" s="9">
        <f t="shared" si="76"/>
        <v>0</v>
      </c>
    </row>
    <row r="117" spans="1:39" ht="18" x14ac:dyDescent="0.25">
      <c r="A117" s="170" t="str">
        <f>'Пр 1 (произв)'!A116</f>
        <v>1.3.1.29</v>
      </c>
      <c r="B117" s="118" t="str">
        <f>'Пр 1 (произв)'!B116</f>
        <v>Приобретение дизель-генератора 60 кВт на ДЭС д.Макарово</v>
      </c>
      <c r="C117" s="170" t="str">
        <f>'Пр 1 (произв)'!C116</f>
        <v>L_ЗР.33</v>
      </c>
      <c r="D117" s="9"/>
      <c r="E117" s="313"/>
      <c r="F117" s="313"/>
      <c r="G117" s="313"/>
      <c r="H117" s="313"/>
      <c r="I117" s="313"/>
      <c r="J117" s="313"/>
      <c r="K117" s="313"/>
      <c r="L117" s="313"/>
      <c r="M117" s="313"/>
      <c r="N117" s="313"/>
      <c r="O117" s="313"/>
      <c r="P117" s="313"/>
      <c r="Q117" s="313"/>
      <c r="R117" s="632"/>
      <c r="S117" s="633"/>
      <c r="T117" s="313"/>
      <c r="U117" s="313"/>
      <c r="V117" s="313"/>
      <c r="W117" s="313"/>
      <c r="X117" s="313"/>
      <c r="Y117" s="313"/>
      <c r="Z117" s="313"/>
      <c r="AA117" s="517">
        <f>'Пр 3 (произв)'!U115</f>
        <v>0</v>
      </c>
      <c r="AB117" s="517">
        <f>'Пр 3 (произв)'!V115</f>
        <v>0</v>
      </c>
      <c r="AC117" s="517">
        <f>'Пр 3 (произв)'!W115</f>
        <v>0</v>
      </c>
      <c r="AD117" s="517">
        <f>'Пр 3 (произв)'!X115</f>
        <v>0</v>
      </c>
      <c r="AE117" s="517">
        <f>'Пр 3 (произв)'!Y115</f>
        <v>0</v>
      </c>
      <c r="AF117" s="517">
        <f>'Пр 3 (произв)'!Z115</f>
        <v>0</v>
      </c>
      <c r="AG117" s="9">
        <f t="shared" si="70"/>
        <v>0</v>
      </c>
      <c r="AH117" s="9">
        <f t="shared" si="71"/>
        <v>0</v>
      </c>
      <c r="AI117" s="9">
        <f t="shared" si="72"/>
        <v>0</v>
      </c>
      <c r="AJ117" s="9">
        <f t="shared" si="73"/>
        <v>0</v>
      </c>
      <c r="AK117" s="9">
        <f t="shared" si="74"/>
        <v>0</v>
      </c>
      <c r="AL117" s="9">
        <f t="shared" si="75"/>
        <v>0</v>
      </c>
      <c r="AM117" s="9">
        <f t="shared" si="76"/>
        <v>0</v>
      </c>
    </row>
    <row r="118" spans="1:39" ht="18" x14ac:dyDescent="0.25">
      <c r="A118" s="170" t="str">
        <f>'Пр 1 (произв)'!A117</f>
        <v>1.3.1.30</v>
      </c>
      <c r="B118" s="118" t="str">
        <f>'Пр 1 (произв)'!B117</f>
        <v>Приобретение 2-х  дизель-генераторов 60 кВт на ДЭС д.Куя</v>
      </c>
      <c r="C118" s="170" t="str">
        <f>'Пр 1 (произв)'!C117</f>
        <v>L_ЗР.34</v>
      </c>
      <c r="D118" s="9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632"/>
      <c r="S118" s="633"/>
      <c r="T118" s="313"/>
      <c r="U118" s="313"/>
      <c r="V118" s="313"/>
      <c r="W118" s="313"/>
      <c r="X118" s="313"/>
      <c r="Y118" s="313"/>
      <c r="Z118" s="313"/>
      <c r="AA118" s="517">
        <f>'Пр 3 (произв)'!U116</f>
        <v>0</v>
      </c>
      <c r="AB118" s="517">
        <f>'Пр 3 (произв)'!V116</f>
        <v>0</v>
      </c>
      <c r="AC118" s="517">
        <f>'Пр 3 (произв)'!W116</f>
        <v>0</v>
      </c>
      <c r="AD118" s="517">
        <f>'Пр 3 (произв)'!X116</f>
        <v>0</v>
      </c>
      <c r="AE118" s="517">
        <f>'Пр 3 (произв)'!Y116</f>
        <v>0</v>
      </c>
      <c r="AF118" s="517">
        <f>'Пр 3 (произв)'!Z116</f>
        <v>0</v>
      </c>
      <c r="AG118" s="9">
        <f t="shared" si="70"/>
        <v>0</v>
      </c>
      <c r="AH118" s="9">
        <f t="shared" si="71"/>
        <v>0</v>
      </c>
      <c r="AI118" s="9">
        <f t="shared" si="72"/>
        <v>0</v>
      </c>
      <c r="AJ118" s="9">
        <f t="shared" si="73"/>
        <v>0</v>
      </c>
      <c r="AK118" s="9">
        <f t="shared" si="74"/>
        <v>0</v>
      </c>
      <c r="AL118" s="9">
        <f t="shared" si="75"/>
        <v>0</v>
      </c>
      <c r="AM118" s="9">
        <f t="shared" si="76"/>
        <v>0</v>
      </c>
    </row>
    <row r="119" spans="1:39" ht="18" x14ac:dyDescent="0.25">
      <c r="A119" s="170" t="str">
        <f>'Пр 1 (произв)'!A118</f>
        <v>1.3.1.31</v>
      </c>
      <c r="B119" s="118" t="str">
        <f>'Пр 1 (произв)'!B118</f>
        <v>Приобретение дизель-генератора 16 кВт на ДЭС д.Кия</v>
      </c>
      <c r="C119" s="170" t="str">
        <f>'Пр 1 (произв)'!C118</f>
        <v>L_ЗР.35</v>
      </c>
      <c r="D119" s="9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632"/>
      <c r="S119" s="633"/>
      <c r="T119" s="313"/>
      <c r="U119" s="313"/>
      <c r="V119" s="313"/>
      <c r="W119" s="313"/>
      <c r="X119" s="313"/>
      <c r="Y119" s="313"/>
      <c r="Z119" s="313"/>
      <c r="AA119" s="517">
        <f>'Пр 3 (произв)'!U117</f>
        <v>0</v>
      </c>
      <c r="AB119" s="517">
        <f>'Пр 3 (произв)'!V117</f>
        <v>0</v>
      </c>
      <c r="AC119" s="517">
        <f>'Пр 3 (произв)'!W117</f>
        <v>0</v>
      </c>
      <c r="AD119" s="517">
        <f>'Пр 3 (произв)'!X117</f>
        <v>0</v>
      </c>
      <c r="AE119" s="517">
        <f>'Пр 3 (произв)'!Y117</f>
        <v>0</v>
      </c>
      <c r="AF119" s="517">
        <f>'Пр 3 (произв)'!Z117</f>
        <v>0</v>
      </c>
      <c r="AG119" s="9">
        <f t="shared" si="70"/>
        <v>0</v>
      </c>
      <c r="AH119" s="9">
        <f t="shared" si="71"/>
        <v>0</v>
      </c>
      <c r="AI119" s="9">
        <f t="shared" si="72"/>
        <v>0</v>
      </c>
      <c r="AJ119" s="9">
        <f t="shared" si="73"/>
        <v>0</v>
      </c>
      <c r="AK119" s="9">
        <f t="shared" si="74"/>
        <v>0</v>
      </c>
      <c r="AL119" s="9">
        <f t="shared" si="75"/>
        <v>0</v>
      </c>
      <c r="AM119" s="9">
        <f t="shared" si="76"/>
        <v>0</v>
      </c>
    </row>
    <row r="120" spans="1:39" ht="18" x14ac:dyDescent="0.25">
      <c r="A120" s="170" t="str">
        <f>'Пр 1 (произв)'!A119</f>
        <v>1.3.1.32</v>
      </c>
      <c r="B120" s="118" t="str">
        <f>'Пр 1 (произв)'!B119</f>
        <v>Приобретение дизель-генератора 60 кВт на ДЭС д. Пылемец</v>
      </c>
      <c r="C120" s="170" t="str">
        <f>'Пр 1 (произв)'!C119</f>
        <v>L_ЗР.36</v>
      </c>
      <c r="D120" s="9"/>
      <c r="E120" s="313"/>
      <c r="F120" s="313"/>
      <c r="G120" s="313"/>
      <c r="H120" s="313"/>
      <c r="I120" s="313"/>
      <c r="J120" s="313"/>
      <c r="K120" s="313"/>
      <c r="L120" s="313"/>
      <c r="M120" s="313"/>
      <c r="N120" s="313"/>
      <c r="O120" s="313"/>
      <c r="P120" s="313"/>
      <c r="Q120" s="313"/>
      <c r="R120" s="632"/>
      <c r="S120" s="633"/>
      <c r="T120" s="313"/>
      <c r="U120" s="313"/>
      <c r="V120" s="313"/>
      <c r="W120" s="313"/>
      <c r="X120" s="313"/>
      <c r="Y120" s="313"/>
      <c r="Z120" s="313"/>
      <c r="AA120" s="517">
        <f>'Пр 3 (произв)'!U118</f>
        <v>0</v>
      </c>
      <c r="AB120" s="517">
        <f>'Пр 3 (произв)'!V118</f>
        <v>0</v>
      </c>
      <c r="AC120" s="517">
        <f>'Пр 3 (произв)'!W118</f>
        <v>0</v>
      </c>
      <c r="AD120" s="517">
        <f>'Пр 3 (произв)'!X118</f>
        <v>0</v>
      </c>
      <c r="AE120" s="517">
        <f>'Пр 3 (произв)'!Y118</f>
        <v>0</v>
      </c>
      <c r="AF120" s="517">
        <f>'Пр 3 (произв)'!Z118</f>
        <v>0</v>
      </c>
      <c r="AG120" s="9">
        <f t="shared" si="70"/>
        <v>0</v>
      </c>
      <c r="AH120" s="9">
        <f t="shared" si="71"/>
        <v>0</v>
      </c>
      <c r="AI120" s="9">
        <f t="shared" si="72"/>
        <v>0</v>
      </c>
      <c r="AJ120" s="9">
        <f t="shared" si="73"/>
        <v>0</v>
      </c>
      <c r="AK120" s="9">
        <f t="shared" si="74"/>
        <v>0</v>
      </c>
      <c r="AL120" s="9">
        <f t="shared" si="75"/>
        <v>0</v>
      </c>
      <c r="AM120" s="9">
        <f t="shared" si="76"/>
        <v>0</v>
      </c>
    </row>
    <row r="121" spans="1:39" ht="18" x14ac:dyDescent="0.25">
      <c r="A121" s="170" t="str">
        <f>'Пр 1 (произв)'!A120</f>
        <v>1.3.1.33</v>
      </c>
      <c r="B121" s="118" t="str">
        <f>'Пр 1 (произв)'!B120</f>
        <v>Приобретение 2-х дизель-генераторов 200 кВт на ДЭС д. Лабожское</v>
      </c>
      <c r="C121" s="170" t="str">
        <f>'Пр 1 (произв)'!C120</f>
        <v>L_ЗР.37</v>
      </c>
      <c r="D121" s="9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632"/>
      <c r="S121" s="633"/>
      <c r="T121" s="313"/>
      <c r="U121" s="313"/>
      <c r="V121" s="313"/>
      <c r="W121" s="313"/>
      <c r="X121" s="313"/>
      <c r="Y121" s="313"/>
      <c r="Z121" s="313"/>
      <c r="AA121" s="517">
        <f>'Пр 3 (произв)'!U119</f>
        <v>0</v>
      </c>
      <c r="AB121" s="517">
        <f>'Пр 3 (произв)'!V119</f>
        <v>0</v>
      </c>
      <c r="AC121" s="517">
        <f>'Пр 3 (произв)'!W119</f>
        <v>0</v>
      </c>
      <c r="AD121" s="517">
        <f>'Пр 3 (произв)'!X119</f>
        <v>0</v>
      </c>
      <c r="AE121" s="517">
        <f>'Пр 3 (произв)'!Y119</f>
        <v>0</v>
      </c>
      <c r="AF121" s="517">
        <f>'Пр 3 (произв)'!Z119</f>
        <v>0</v>
      </c>
      <c r="AG121" s="9">
        <f t="shared" si="70"/>
        <v>0</v>
      </c>
      <c r="AH121" s="9">
        <f t="shared" si="71"/>
        <v>0</v>
      </c>
      <c r="AI121" s="9">
        <f t="shared" si="72"/>
        <v>0</v>
      </c>
      <c r="AJ121" s="9">
        <f t="shared" si="73"/>
        <v>0</v>
      </c>
      <c r="AK121" s="9">
        <f t="shared" si="74"/>
        <v>0</v>
      </c>
      <c r="AL121" s="9">
        <f t="shared" si="75"/>
        <v>0</v>
      </c>
      <c r="AM121" s="9">
        <f t="shared" si="76"/>
        <v>0</v>
      </c>
    </row>
    <row r="122" spans="1:39" ht="18" x14ac:dyDescent="0.25">
      <c r="A122" s="170" t="str">
        <f>'Пр 1 (произв)'!A121</f>
        <v>1.3.1.34</v>
      </c>
      <c r="B122" s="118" t="str">
        <f>'Пр 1 (произв)'!B121</f>
        <v>Приобретение 2-х  дизель-генераторов 60 кВт на ДЭС д.Тошвиска</v>
      </c>
      <c r="C122" s="170" t="str">
        <f>'Пр 1 (произв)'!C121</f>
        <v>L_ЗР.38</v>
      </c>
      <c r="D122" s="9"/>
      <c r="E122" s="313"/>
      <c r="F122" s="313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632"/>
      <c r="S122" s="633"/>
      <c r="T122" s="313"/>
      <c r="U122" s="313"/>
      <c r="V122" s="313"/>
      <c r="W122" s="313"/>
      <c r="X122" s="313"/>
      <c r="Y122" s="313"/>
      <c r="Z122" s="313"/>
      <c r="AA122" s="517">
        <f>'Пр 3 (произв)'!U120</f>
        <v>0</v>
      </c>
      <c r="AB122" s="517">
        <f>'Пр 3 (произв)'!V120</f>
        <v>0</v>
      </c>
      <c r="AC122" s="517">
        <f>'Пр 3 (произв)'!W120</f>
        <v>0</v>
      </c>
      <c r="AD122" s="517">
        <f>'Пр 3 (произв)'!X120</f>
        <v>0</v>
      </c>
      <c r="AE122" s="517">
        <f>'Пр 3 (произв)'!Y120</f>
        <v>0</v>
      </c>
      <c r="AF122" s="517">
        <f>'Пр 3 (произв)'!Z120</f>
        <v>0</v>
      </c>
      <c r="AG122" s="9">
        <f t="shared" si="70"/>
        <v>0</v>
      </c>
      <c r="AH122" s="9">
        <f t="shared" si="71"/>
        <v>0</v>
      </c>
      <c r="AI122" s="9">
        <f t="shared" si="72"/>
        <v>0</v>
      </c>
      <c r="AJ122" s="9">
        <f t="shared" si="73"/>
        <v>0</v>
      </c>
      <c r="AK122" s="9">
        <f t="shared" si="74"/>
        <v>0</v>
      </c>
      <c r="AL122" s="9">
        <f t="shared" si="75"/>
        <v>0</v>
      </c>
      <c r="AM122" s="9">
        <f t="shared" si="76"/>
        <v>0</v>
      </c>
    </row>
    <row r="123" spans="1:39" ht="18" x14ac:dyDescent="0.25">
      <c r="A123" s="170" t="str">
        <f>'Пр 1 (произв)'!A122</f>
        <v>1.3.1.35</v>
      </c>
      <c r="B123" s="118" t="str">
        <f>'Пр 1 (произв)'!B122</f>
        <v>Приобретение дизель-генератора 315 кВт на ДЭС с. Великовисочное</v>
      </c>
      <c r="C123" s="170" t="str">
        <f>'Пр 1 (произв)'!C122</f>
        <v>L_ЗР.39</v>
      </c>
      <c r="D123" s="9"/>
      <c r="E123" s="313"/>
      <c r="F123" s="313"/>
      <c r="G123" s="313"/>
      <c r="H123" s="313"/>
      <c r="I123" s="313"/>
      <c r="J123" s="313"/>
      <c r="K123" s="313"/>
      <c r="L123" s="313"/>
      <c r="M123" s="313"/>
      <c r="N123" s="313"/>
      <c r="O123" s="313"/>
      <c r="P123" s="313"/>
      <c r="Q123" s="313"/>
      <c r="R123" s="632"/>
      <c r="S123" s="633"/>
      <c r="T123" s="313"/>
      <c r="U123" s="313"/>
      <c r="V123" s="313"/>
      <c r="W123" s="313"/>
      <c r="X123" s="313"/>
      <c r="Y123" s="313"/>
      <c r="Z123" s="313"/>
      <c r="AA123" s="517">
        <f>'Пр 3 (произв)'!U121</f>
        <v>0</v>
      </c>
      <c r="AB123" s="517">
        <f>'Пр 3 (произв)'!V121</f>
        <v>0</v>
      </c>
      <c r="AC123" s="517">
        <f>'Пр 3 (произв)'!W121</f>
        <v>0</v>
      </c>
      <c r="AD123" s="517">
        <f>'Пр 3 (произв)'!X121</f>
        <v>0</v>
      </c>
      <c r="AE123" s="517">
        <f>'Пр 3 (произв)'!Y121</f>
        <v>0</v>
      </c>
      <c r="AF123" s="517">
        <f>'Пр 3 (произв)'!Z121</f>
        <v>0</v>
      </c>
      <c r="AG123" s="9">
        <f t="shared" si="70"/>
        <v>0</v>
      </c>
      <c r="AH123" s="9">
        <f t="shared" si="71"/>
        <v>0</v>
      </c>
      <c r="AI123" s="9">
        <f t="shared" si="72"/>
        <v>0</v>
      </c>
      <c r="AJ123" s="9">
        <f t="shared" si="73"/>
        <v>0</v>
      </c>
      <c r="AK123" s="9">
        <f t="shared" si="74"/>
        <v>0</v>
      </c>
      <c r="AL123" s="9">
        <f t="shared" si="75"/>
        <v>0</v>
      </c>
      <c r="AM123" s="9">
        <f t="shared" si="76"/>
        <v>0</v>
      </c>
    </row>
    <row r="124" spans="1:39" ht="18" x14ac:dyDescent="0.25">
      <c r="A124" s="170" t="str">
        <f>'Пр 1 (произв)'!A123</f>
        <v>1.3.1.36</v>
      </c>
      <c r="B124" s="118" t="str">
        <f>'Пр 1 (произв)'!B123</f>
        <v>Приобретение дизель-генерара 60 кВт на ДЭС д.Снопа</v>
      </c>
      <c r="C124" s="170" t="str">
        <f>'Пр 1 (произв)'!C123</f>
        <v>M_ЗР.40</v>
      </c>
      <c r="D124" s="9"/>
      <c r="E124" s="313"/>
      <c r="F124" s="313"/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632"/>
      <c r="S124" s="633"/>
      <c r="T124" s="313"/>
      <c r="U124" s="313"/>
      <c r="V124" s="313"/>
      <c r="W124" s="313"/>
      <c r="X124" s="313"/>
      <c r="Y124" s="313"/>
      <c r="Z124" s="313"/>
      <c r="AA124" s="517">
        <f>'Пр 3 (произв)'!U122</f>
        <v>0</v>
      </c>
      <c r="AB124" s="517">
        <f>'Пр 3 (произв)'!V122</f>
        <v>0</v>
      </c>
      <c r="AC124" s="517">
        <f>'Пр 3 (произв)'!W122</f>
        <v>0</v>
      </c>
      <c r="AD124" s="517">
        <f>'Пр 3 (произв)'!X122</f>
        <v>0</v>
      </c>
      <c r="AE124" s="517">
        <f>'Пр 3 (произв)'!Y122</f>
        <v>0</v>
      </c>
      <c r="AF124" s="517">
        <f>'Пр 3 (произв)'!Z122</f>
        <v>0</v>
      </c>
      <c r="AG124" s="9">
        <f t="shared" si="70"/>
        <v>0</v>
      </c>
      <c r="AH124" s="9">
        <f t="shared" si="71"/>
        <v>0</v>
      </c>
      <c r="AI124" s="9">
        <f t="shared" si="72"/>
        <v>0</v>
      </c>
      <c r="AJ124" s="9">
        <f t="shared" si="73"/>
        <v>0</v>
      </c>
      <c r="AK124" s="9">
        <f t="shared" si="74"/>
        <v>0</v>
      </c>
      <c r="AL124" s="9">
        <f t="shared" si="75"/>
        <v>0</v>
      </c>
      <c r="AM124" s="9">
        <f t="shared" si="76"/>
        <v>0</v>
      </c>
    </row>
    <row r="125" spans="1:39" ht="18" x14ac:dyDescent="0.25">
      <c r="A125" s="170" t="str">
        <f>'Пр 1 (произв)'!A124</f>
        <v>1.3.1.37</v>
      </c>
      <c r="B125" s="118" t="str">
        <f>'Пр 1 (произв)'!B124</f>
        <v>Приобретение 2-х дизель-генераторов 315 кВт на ДЭС п.Хорей-Вер</v>
      </c>
      <c r="C125" s="170" t="str">
        <f>'Пр 1 (произв)'!C124</f>
        <v>M_ЗР.41</v>
      </c>
      <c r="D125" s="9"/>
      <c r="E125" s="313"/>
      <c r="F125" s="313"/>
      <c r="G125" s="313"/>
      <c r="H125" s="313"/>
      <c r="I125" s="313"/>
      <c r="J125" s="313"/>
      <c r="K125" s="313"/>
      <c r="L125" s="313"/>
      <c r="M125" s="313"/>
      <c r="N125" s="313"/>
      <c r="O125" s="313"/>
      <c r="P125" s="313"/>
      <c r="Q125" s="313"/>
      <c r="R125" s="632"/>
      <c r="S125" s="633"/>
      <c r="T125" s="313"/>
      <c r="U125" s="313"/>
      <c r="V125" s="313"/>
      <c r="W125" s="313"/>
      <c r="X125" s="313"/>
      <c r="Y125" s="313"/>
      <c r="Z125" s="313"/>
      <c r="AA125" s="517">
        <f>'Пр 3 (произв)'!U123</f>
        <v>0</v>
      </c>
      <c r="AB125" s="517">
        <f>'Пр 3 (произв)'!V123</f>
        <v>0</v>
      </c>
      <c r="AC125" s="517">
        <f>'Пр 3 (произв)'!W123</f>
        <v>0</v>
      </c>
      <c r="AD125" s="517">
        <f>'Пр 3 (произв)'!X123</f>
        <v>0</v>
      </c>
      <c r="AE125" s="517">
        <f>'Пр 3 (произв)'!Y123</f>
        <v>0</v>
      </c>
      <c r="AF125" s="517">
        <f>'Пр 3 (произв)'!Z123</f>
        <v>0</v>
      </c>
      <c r="AG125" s="9">
        <f t="shared" si="70"/>
        <v>0</v>
      </c>
      <c r="AH125" s="9">
        <f t="shared" si="71"/>
        <v>0</v>
      </c>
      <c r="AI125" s="9">
        <f t="shared" si="72"/>
        <v>0</v>
      </c>
      <c r="AJ125" s="9">
        <f t="shared" si="73"/>
        <v>0</v>
      </c>
      <c r="AK125" s="9">
        <f t="shared" si="74"/>
        <v>0</v>
      </c>
      <c r="AL125" s="9">
        <f t="shared" si="75"/>
        <v>0</v>
      </c>
      <c r="AM125" s="9">
        <f t="shared" si="76"/>
        <v>0</v>
      </c>
    </row>
    <row r="126" spans="1:39" ht="18" x14ac:dyDescent="0.25">
      <c r="A126" s="170" t="str">
        <f>'Пр 1 (произв)'!A125</f>
        <v>1.3.1.38</v>
      </c>
      <c r="B126" s="118" t="str">
        <f>'Пр 1 (произв)'!B125</f>
        <v>Приобретение 2-х дизель-генераторов 200 кВт на ДЭС с. Несь</v>
      </c>
      <c r="C126" s="170" t="str">
        <f>'Пр 1 (произв)'!C125</f>
        <v>M_ЗР.42</v>
      </c>
      <c r="D126" s="9"/>
      <c r="E126" s="313"/>
      <c r="F126" s="313"/>
      <c r="G126" s="313"/>
      <c r="H126" s="313"/>
      <c r="I126" s="313"/>
      <c r="J126" s="313"/>
      <c r="K126" s="313"/>
      <c r="L126" s="313"/>
      <c r="M126" s="313"/>
      <c r="N126" s="313"/>
      <c r="O126" s="313"/>
      <c r="P126" s="313"/>
      <c r="Q126" s="313"/>
      <c r="R126" s="632"/>
      <c r="S126" s="633"/>
      <c r="T126" s="313"/>
      <c r="U126" s="313"/>
      <c r="V126" s="313"/>
      <c r="W126" s="313"/>
      <c r="X126" s="313"/>
      <c r="Y126" s="313"/>
      <c r="Z126" s="313"/>
      <c r="AA126" s="517">
        <f>'Пр 3 (произв)'!U124</f>
        <v>0</v>
      </c>
      <c r="AB126" s="517">
        <f>'Пр 3 (произв)'!V124</f>
        <v>0</v>
      </c>
      <c r="AC126" s="517">
        <f>'Пр 3 (произв)'!W124</f>
        <v>0</v>
      </c>
      <c r="AD126" s="517">
        <f>'Пр 3 (произв)'!X124</f>
        <v>0</v>
      </c>
      <c r="AE126" s="517">
        <f>'Пр 3 (произв)'!Y124</f>
        <v>0</v>
      </c>
      <c r="AF126" s="517">
        <f>'Пр 3 (произв)'!Z124</f>
        <v>0</v>
      </c>
      <c r="AG126" s="9">
        <f t="shared" si="70"/>
        <v>0</v>
      </c>
      <c r="AH126" s="9">
        <f t="shared" si="71"/>
        <v>0</v>
      </c>
      <c r="AI126" s="9">
        <f t="shared" si="72"/>
        <v>0</v>
      </c>
      <c r="AJ126" s="9">
        <f t="shared" si="73"/>
        <v>0</v>
      </c>
      <c r="AK126" s="9">
        <f t="shared" si="74"/>
        <v>0</v>
      </c>
      <c r="AL126" s="9">
        <f t="shared" si="75"/>
        <v>0</v>
      </c>
      <c r="AM126" s="9">
        <f t="shared" si="76"/>
        <v>0</v>
      </c>
    </row>
    <row r="127" spans="1:39" ht="18" x14ac:dyDescent="0.25">
      <c r="A127" s="170" t="str">
        <f>'Пр 1 (произв)'!A126</f>
        <v>1.3.1.39</v>
      </c>
      <c r="B127" s="118" t="str">
        <f>'Пр 1 (произв)'!B126</f>
        <v>Приобретение 2-х дизель-генераторов 100 кВт на ДЭС д.Хонгурей</v>
      </c>
      <c r="C127" s="170" t="str">
        <f>'Пр 1 (произв)'!C126</f>
        <v>M_ЗР.43</v>
      </c>
      <c r="D127" s="9"/>
      <c r="E127" s="313"/>
      <c r="F127" s="313"/>
      <c r="G127" s="313"/>
      <c r="H127" s="313"/>
      <c r="I127" s="313"/>
      <c r="J127" s="313"/>
      <c r="K127" s="313"/>
      <c r="L127" s="313"/>
      <c r="M127" s="313"/>
      <c r="N127" s="313"/>
      <c r="O127" s="313"/>
      <c r="P127" s="313"/>
      <c r="Q127" s="313"/>
      <c r="R127" s="632"/>
      <c r="S127" s="633"/>
      <c r="T127" s="313"/>
      <c r="U127" s="313"/>
      <c r="V127" s="313"/>
      <c r="W127" s="313"/>
      <c r="X127" s="313"/>
      <c r="Y127" s="313"/>
      <c r="Z127" s="313"/>
      <c r="AA127" s="517">
        <f>'Пр 3 (произв)'!U125</f>
        <v>0</v>
      </c>
      <c r="AB127" s="517">
        <f>'Пр 3 (произв)'!V125</f>
        <v>0</v>
      </c>
      <c r="AC127" s="517">
        <f>'Пр 3 (произв)'!W125</f>
        <v>0</v>
      </c>
      <c r="AD127" s="517">
        <f>'Пр 3 (произв)'!X125</f>
        <v>0</v>
      </c>
      <c r="AE127" s="517">
        <f>'Пр 3 (произв)'!Y125</f>
        <v>0</v>
      </c>
      <c r="AF127" s="517">
        <f>'Пр 3 (произв)'!Z125</f>
        <v>0</v>
      </c>
      <c r="AG127" s="9">
        <f t="shared" si="70"/>
        <v>0</v>
      </c>
      <c r="AH127" s="9">
        <f t="shared" si="71"/>
        <v>0</v>
      </c>
      <c r="AI127" s="9">
        <f t="shared" si="72"/>
        <v>0</v>
      </c>
      <c r="AJ127" s="9">
        <f t="shared" si="73"/>
        <v>0</v>
      </c>
      <c r="AK127" s="9">
        <f t="shared" si="74"/>
        <v>0</v>
      </c>
      <c r="AL127" s="9">
        <f t="shared" si="75"/>
        <v>0</v>
      </c>
      <c r="AM127" s="9">
        <f t="shared" si="76"/>
        <v>0</v>
      </c>
    </row>
    <row r="128" spans="1:39" ht="18" x14ac:dyDescent="0.25">
      <c r="A128" s="170" t="str">
        <f>'Пр 1 (произв)'!A127</f>
        <v>1.3.1.40</v>
      </c>
      <c r="B128" s="118" t="str">
        <f>'Пр 1 (произв)'!B127</f>
        <v>Приобретение дизель-генератора 100 кВт на ДЭС д.Макарово</v>
      </c>
      <c r="C128" s="170" t="str">
        <f>'Пр 1 (произв)'!C127</f>
        <v>M_ЗР.44</v>
      </c>
      <c r="D128" s="9"/>
      <c r="E128" s="313"/>
      <c r="F128" s="313"/>
      <c r="G128" s="313"/>
      <c r="H128" s="313"/>
      <c r="I128" s="313"/>
      <c r="J128" s="313"/>
      <c r="K128" s="313"/>
      <c r="L128" s="313"/>
      <c r="M128" s="313"/>
      <c r="N128" s="313"/>
      <c r="O128" s="313"/>
      <c r="P128" s="313"/>
      <c r="Q128" s="313"/>
      <c r="R128" s="632"/>
      <c r="S128" s="633"/>
      <c r="T128" s="313"/>
      <c r="U128" s="313"/>
      <c r="V128" s="313"/>
      <c r="W128" s="313"/>
      <c r="X128" s="313"/>
      <c r="Y128" s="313"/>
      <c r="Z128" s="313"/>
      <c r="AA128" s="517">
        <f>'Пр 3 (произв)'!U126</f>
        <v>0</v>
      </c>
      <c r="AB128" s="517">
        <f>'Пр 3 (произв)'!V126</f>
        <v>0</v>
      </c>
      <c r="AC128" s="517">
        <f>'Пр 3 (произв)'!W126</f>
        <v>0</v>
      </c>
      <c r="AD128" s="517">
        <f>'Пр 3 (произв)'!X126</f>
        <v>0</v>
      </c>
      <c r="AE128" s="517">
        <f>'Пр 3 (произв)'!Y126</f>
        <v>0</v>
      </c>
      <c r="AF128" s="517">
        <f>'Пр 3 (произв)'!Z126</f>
        <v>0</v>
      </c>
      <c r="AG128" s="9">
        <f t="shared" si="70"/>
        <v>0</v>
      </c>
      <c r="AH128" s="9">
        <f t="shared" si="71"/>
        <v>0</v>
      </c>
      <c r="AI128" s="9">
        <f t="shared" si="72"/>
        <v>0</v>
      </c>
      <c r="AJ128" s="9">
        <f t="shared" si="73"/>
        <v>0</v>
      </c>
      <c r="AK128" s="9">
        <f t="shared" si="74"/>
        <v>0</v>
      </c>
      <c r="AL128" s="9">
        <f t="shared" si="75"/>
        <v>0</v>
      </c>
      <c r="AM128" s="9">
        <f t="shared" si="76"/>
        <v>0</v>
      </c>
    </row>
    <row r="129" spans="1:39" ht="18" x14ac:dyDescent="0.25">
      <c r="A129" s="170" t="str">
        <f>'Пр 1 (произв)'!A128</f>
        <v>1.3.1.41</v>
      </c>
      <c r="B129" s="118" t="str">
        <f>'Пр 1 (произв)'!B128</f>
        <v>Приобретение дизель-генератора 30 кВт на ДЭС д.Кия</v>
      </c>
      <c r="C129" s="170" t="str">
        <f>'Пр 1 (произв)'!C128</f>
        <v>M_ЗР.45</v>
      </c>
      <c r="D129" s="9"/>
      <c r="E129" s="313"/>
      <c r="F129" s="313"/>
      <c r="G129" s="313"/>
      <c r="H129" s="313"/>
      <c r="I129" s="313"/>
      <c r="J129" s="313"/>
      <c r="K129" s="313"/>
      <c r="L129" s="313"/>
      <c r="M129" s="313"/>
      <c r="N129" s="313"/>
      <c r="O129" s="313"/>
      <c r="P129" s="313"/>
      <c r="Q129" s="313"/>
      <c r="R129" s="632"/>
      <c r="S129" s="633"/>
      <c r="T129" s="313"/>
      <c r="U129" s="313"/>
      <c r="V129" s="313"/>
      <c r="W129" s="313"/>
      <c r="X129" s="313"/>
      <c r="Y129" s="313"/>
      <c r="Z129" s="313"/>
      <c r="AA129" s="517">
        <f>'Пр 3 (произв)'!U127</f>
        <v>0</v>
      </c>
      <c r="AB129" s="517">
        <f>'Пр 3 (произв)'!V127</f>
        <v>0</v>
      </c>
      <c r="AC129" s="517">
        <f>'Пр 3 (произв)'!W127</f>
        <v>0</v>
      </c>
      <c r="AD129" s="517">
        <f>'Пр 3 (произв)'!X127</f>
        <v>0</v>
      </c>
      <c r="AE129" s="517">
        <f>'Пр 3 (произв)'!Y127</f>
        <v>0</v>
      </c>
      <c r="AF129" s="517">
        <f>'Пр 3 (произв)'!Z127</f>
        <v>0</v>
      </c>
      <c r="AG129" s="9">
        <f t="shared" si="70"/>
        <v>0</v>
      </c>
      <c r="AH129" s="9">
        <f t="shared" si="71"/>
        <v>0</v>
      </c>
      <c r="AI129" s="9">
        <f t="shared" si="72"/>
        <v>0</v>
      </c>
      <c r="AJ129" s="9">
        <f t="shared" si="73"/>
        <v>0</v>
      </c>
      <c r="AK129" s="9">
        <f t="shared" si="74"/>
        <v>0</v>
      </c>
      <c r="AL129" s="9">
        <f t="shared" si="75"/>
        <v>0</v>
      </c>
      <c r="AM129" s="9">
        <f t="shared" si="76"/>
        <v>0</v>
      </c>
    </row>
    <row r="130" spans="1:39" x14ac:dyDescent="0.25">
      <c r="A130" s="170">
        <f>'Пр 1 (произв)'!A129</f>
        <v>0</v>
      </c>
      <c r="B130" s="118">
        <f>'Пр 1 (произв)'!B129</f>
        <v>0</v>
      </c>
      <c r="C130" s="170">
        <f>'Пр 1 (произв)'!C129</f>
        <v>0</v>
      </c>
      <c r="D130" s="9"/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632"/>
      <c r="S130" s="633"/>
      <c r="T130" s="313"/>
      <c r="U130" s="313"/>
      <c r="V130" s="313"/>
      <c r="W130" s="313"/>
      <c r="X130" s="313"/>
      <c r="Y130" s="313"/>
      <c r="Z130" s="313"/>
      <c r="AA130" s="517">
        <f>'Пр 3 (произв)'!U128</f>
        <v>0</v>
      </c>
      <c r="AB130" s="517">
        <f>'Пр 3 (произв)'!V128</f>
        <v>0</v>
      </c>
      <c r="AC130" s="517">
        <f>'Пр 3 (произв)'!W128</f>
        <v>0</v>
      </c>
      <c r="AD130" s="517">
        <f>'Пр 3 (произв)'!X128</f>
        <v>0</v>
      </c>
      <c r="AE130" s="517">
        <f>'Пр 3 (произв)'!Y128</f>
        <v>0</v>
      </c>
      <c r="AF130" s="517">
        <f>'Пр 3 (произв)'!Z128</f>
        <v>0</v>
      </c>
      <c r="AG130" s="9">
        <f t="shared" si="70"/>
        <v>0</v>
      </c>
      <c r="AH130" s="9">
        <f t="shared" si="71"/>
        <v>0</v>
      </c>
      <c r="AI130" s="9">
        <f t="shared" si="72"/>
        <v>0</v>
      </c>
      <c r="AJ130" s="9">
        <f t="shared" si="73"/>
        <v>0</v>
      </c>
      <c r="AK130" s="9">
        <f t="shared" si="74"/>
        <v>0</v>
      </c>
      <c r="AL130" s="9">
        <f t="shared" si="75"/>
        <v>0</v>
      </c>
      <c r="AM130" s="9">
        <f t="shared" si="76"/>
        <v>0</v>
      </c>
    </row>
    <row r="131" spans="1:39" x14ac:dyDescent="0.25">
      <c r="A131" s="170" t="str">
        <f>'Пр 1 (произв)'!A130</f>
        <v>1.3.1</v>
      </c>
      <c r="B131" s="118" t="str">
        <f>'Пр 1 (произв)'!B130</f>
        <v>Наименование инвестиционного проекта</v>
      </c>
      <c r="C131" s="170">
        <f>'Пр 1 (произв)'!C130</f>
        <v>0</v>
      </c>
      <c r="D131" s="9"/>
      <c r="E131" s="313"/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632"/>
      <c r="S131" s="633"/>
      <c r="T131" s="313"/>
      <c r="U131" s="313"/>
      <c r="V131" s="313"/>
      <c r="W131" s="313"/>
      <c r="X131" s="313"/>
      <c r="Y131" s="313"/>
      <c r="Z131" s="313"/>
      <c r="AA131" s="517">
        <f>'Пр 3 (произв)'!U129</f>
        <v>0</v>
      </c>
      <c r="AB131" s="517">
        <f>'Пр 3 (произв)'!V129</f>
        <v>0</v>
      </c>
      <c r="AC131" s="517">
        <f>'Пр 3 (произв)'!W129</f>
        <v>0</v>
      </c>
      <c r="AD131" s="517">
        <f>'Пр 3 (произв)'!X129</f>
        <v>0</v>
      </c>
      <c r="AE131" s="517">
        <f>'Пр 3 (произв)'!Y129</f>
        <v>0</v>
      </c>
      <c r="AF131" s="517">
        <f>'Пр 3 (произв)'!Z129</f>
        <v>0</v>
      </c>
      <c r="AG131" s="9">
        <f t="shared" si="70"/>
        <v>0</v>
      </c>
      <c r="AH131" s="9">
        <f t="shared" si="71"/>
        <v>0</v>
      </c>
      <c r="AI131" s="9">
        <f t="shared" si="72"/>
        <v>0</v>
      </c>
      <c r="AJ131" s="9">
        <f t="shared" si="73"/>
        <v>0</v>
      </c>
      <c r="AK131" s="9">
        <f t="shared" si="74"/>
        <v>0</v>
      </c>
      <c r="AL131" s="9">
        <f t="shared" si="75"/>
        <v>0</v>
      </c>
      <c r="AM131" s="9">
        <f t="shared" si="76"/>
        <v>0</v>
      </c>
    </row>
    <row r="132" spans="1:39" x14ac:dyDescent="0.25">
      <c r="A132" s="170" t="str">
        <f>'Пр 1 (произв)'!A131</f>
        <v>...</v>
      </c>
      <c r="B132" s="118" t="str">
        <f>'Пр 1 (произв)'!B131</f>
        <v>...</v>
      </c>
      <c r="C132" s="170">
        <f>'Пр 1 (произв)'!C131</f>
        <v>0</v>
      </c>
      <c r="D132" s="9"/>
      <c r="E132" s="313"/>
      <c r="F132" s="313"/>
      <c r="G132" s="313"/>
      <c r="H132" s="313"/>
      <c r="I132" s="313"/>
      <c r="J132" s="313"/>
      <c r="K132" s="313"/>
      <c r="L132" s="313"/>
      <c r="M132" s="313"/>
      <c r="N132" s="313"/>
      <c r="O132" s="313"/>
      <c r="P132" s="313"/>
      <c r="Q132" s="313"/>
      <c r="R132" s="632"/>
      <c r="S132" s="633"/>
      <c r="T132" s="313"/>
      <c r="U132" s="313"/>
      <c r="V132" s="313"/>
      <c r="W132" s="313"/>
      <c r="X132" s="313"/>
      <c r="Y132" s="313"/>
      <c r="Z132" s="313"/>
      <c r="AA132" s="517">
        <f>'Пр 3 (произв)'!U130</f>
        <v>0</v>
      </c>
      <c r="AB132" s="517">
        <f>'Пр 3 (произв)'!V130</f>
        <v>0</v>
      </c>
      <c r="AC132" s="517">
        <f>'Пр 3 (произв)'!W130</f>
        <v>0</v>
      </c>
      <c r="AD132" s="517">
        <f>'Пр 3 (произв)'!X130</f>
        <v>0</v>
      </c>
      <c r="AE132" s="517">
        <f>'Пр 3 (произв)'!Y130</f>
        <v>0</v>
      </c>
      <c r="AF132" s="517">
        <f>'Пр 3 (произв)'!Z130</f>
        <v>0</v>
      </c>
      <c r="AG132" s="9">
        <f t="shared" si="70"/>
        <v>0</v>
      </c>
      <c r="AH132" s="9">
        <f t="shared" si="71"/>
        <v>0</v>
      </c>
      <c r="AI132" s="9">
        <f t="shared" si="72"/>
        <v>0</v>
      </c>
      <c r="AJ132" s="9">
        <f t="shared" si="73"/>
        <v>0</v>
      </c>
      <c r="AK132" s="9">
        <f t="shared" si="74"/>
        <v>0</v>
      </c>
      <c r="AL132" s="9">
        <f t="shared" si="75"/>
        <v>0</v>
      </c>
      <c r="AM132" s="9">
        <f t="shared" si="76"/>
        <v>0</v>
      </c>
    </row>
    <row r="133" spans="1:39" ht="28.5" customHeight="1" x14ac:dyDescent="0.25">
      <c r="A133" s="170" t="str">
        <f>'Пр 1 (произв)'!A132</f>
        <v>1.3.2</v>
      </c>
      <c r="B133" s="134" t="str">
        <f>'Пр 1 (произв)'!B132</f>
        <v>Модернизация, техническое перевооружение котельных, всего, в том числе:</v>
      </c>
      <c r="C133" s="170" t="str">
        <f>'Пр 1 (произв)'!C132</f>
        <v>Г</v>
      </c>
      <c r="D133" s="136">
        <f>SUM(D134:D136)</f>
        <v>0</v>
      </c>
      <c r="E133" s="136">
        <f t="shared" ref="E133:AM133" si="77">SUM(E134:E136)</f>
        <v>0</v>
      </c>
      <c r="F133" s="136">
        <f t="shared" si="77"/>
        <v>0</v>
      </c>
      <c r="G133" s="136">
        <f t="shared" si="77"/>
        <v>0</v>
      </c>
      <c r="H133" s="136">
        <f t="shared" si="77"/>
        <v>0</v>
      </c>
      <c r="I133" s="136">
        <f t="shared" si="77"/>
        <v>0</v>
      </c>
      <c r="J133" s="136">
        <f t="shared" si="77"/>
        <v>0</v>
      </c>
      <c r="K133" s="136">
        <f t="shared" si="77"/>
        <v>0</v>
      </c>
      <c r="L133" s="136">
        <f t="shared" si="77"/>
        <v>0</v>
      </c>
      <c r="M133" s="136">
        <f t="shared" si="77"/>
        <v>0</v>
      </c>
      <c r="N133" s="136">
        <f t="shared" si="77"/>
        <v>0</v>
      </c>
      <c r="O133" s="136">
        <f t="shared" si="77"/>
        <v>0</v>
      </c>
      <c r="P133" s="136">
        <f t="shared" si="77"/>
        <v>0</v>
      </c>
      <c r="Q133" s="136">
        <f t="shared" si="77"/>
        <v>0</v>
      </c>
      <c r="R133" s="628">
        <f t="shared" si="77"/>
        <v>0</v>
      </c>
      <c r="S133" s="629"/>
      <c r="T133" s="136">
        <f t="shared" si="77"/>
        <v>0</v>
      </c>
      <c r="U133" s="136">
        <f t="shared" si="77"/>
        <v>0</v>
      </c>
      <c r="V133" s="136">
        <f t="shared" si="77"/>
        <v>0</v>
      </c>
      <c r="W133" s="136">
        <f t="shared" si="77"/>
        <v>0</v>
      </c>
      <c r="X133" s="136">
        <f t="shared" si="77"/>
        <v>0</v>
      </c>
      <c r="Y133" s="136">
        <f t="shared" si="77"/>
        <v>0</v>
      </c>
      <c r="Z133" s="136">
        <f t="shared" si="77"/>
        <v>0</v>
      </c>
      <c r="AA133" s="136">
        <f t="shared" si="77"/>
        <v>0</v>
      </c>
      <c r="AB133" s="136">
        <f t="shared" si="77"/>
        <v>0</v>
      </c>
      <c r="AC133" s="136">
        <f t="shared" si="77"/>
        <v>0</v>
      </c>
      <c r="AD133" s="136">
        <f t="shared" si="77"/>
        <v>0</v>
      </c>
      <c r="AE133" s="136">
        <f t="shared" si="77"/>
        <v>0</v>
      </c>
      <c r="AF133" s="136">
        <f t="shared" si="77"/>
        <v>0</v>
      </c>
      <c r="AG133" s="136">
        <f t="shared" si="77"/>
        <v>0</v>
      </c>
      <c r="AH133" s="136">
        <f t="shared" si="77"/>
        <v>0</v>
      </c>
      <c r="AI133" s="136">
        <f t="shared" si="77"/>
        <v>0</v>
      </c>
      <c r="AJ133" s="136">
        <f t="shared" si="77"/>
        <v>0</v>
      </c>
      <c r="AK133" s="136">
        <f t="shared" si="77"/>
        <v>0</v>
      </c>
      <c r="AL133" s="136">
        <f t="shared" si="77"/>
        <v>0</v>
      </c>
      <c r="AM133" s="136">
        <f t="shared" si="77"/>
        <v>0</v>
      </c>
    </row>
    <row r="134" spans="1:39" hidden="1" outlineLevel="1" x14ac:dyDescent="0.25">
      <c r="A134" s="170" t="str">
        <f>'Пр 1 (произв)'!A133</f>
        <v>1.3.2</v>
      </c>
      <c r="B134" s="118" t="str">
        <f>'Пр 1 (произв)'!B133</f>
        <v>Наименование инвестиционного проекта</v>
      </c>
      <c r="C134" s="170">
        <f>'Пр 1 (произв)'!C133</f>
        <v>0</v>
      </c>
      <c r="D134" s="313"/>
      <c r="E134" s="313"/>
      <c r="F134" s="313"/>
      <c r="G134" s="313"/>
      <c r="H134" s="313"/>
      <c r="I134" s="313"/>
      <c r="J134" s="313"/>
      <c r="K134" s="313"/>
      <c r="L134" s="313"/>
      <c r="M134" s="313"/>
      <c r="N134" s="313"/>
      <c r="O134" s="313"/>
      <c r="P134" s="313"/>
      <c r="Q134" s="313"/>
      <c r="R134" s="313"/>
      <c r="S134" s="313"/>
      <c r="T134" s="313"/>
      <c r="U134" s="313"/>
      <c r="V134" s="313"/>
      <c r="W134" s="313"/>
      <c r="X134" s="313"/>
      <c r="Y134" s="313"/>
      <c r="Z134" s="313"/>
      <c r="AA134" s="313"/>
      <c r="AB134" s="313"/>
      <c r="AC134" s="313"/>
      <c r="AD134" s="313"/>
      <c r="AE134" s="313"/>
      <c r="AF134" s="313"/>
      <c r="AG134" s="313"/>
      <c r="AH134" s="313"/>
      <c r="AI134" s="313"/>
      <c r="AJ134" s="313"/>
      <c r="AK134" s="313"/>
      <c r="AL134" s="313"/>
      <c r="AM134" s="313"/>
    </row>
    <row r="135" spans="1:39" hidden="1" outlineLevel="1" x14ac:dyDescent="0.25">
      <c r="A135" s="170" t="str">
        <f>'Пр 1 (произв)'!A134</f>
        <v>1.3.2</v>
      </c>
      <c r="B135" s="118" t="str">
        <f>'Пр 1 (произв)'!B134</f>
        <v>Наименование инвестиционного проекта</v>
      </c>
      <c r="C135" s="170">
        <f>'Пр 1 (произв)'!C134</f>
        <v>0</v>
      </c>
      <c r="D135" s="9"/>
      <c r="E135" s="313"/>
      <c r="F135" s="313"/>
      <c r="G135" s="313"/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13"/>
      <c r="T135" s="313"/>
      <c r="U135" s="313"/>
      <c r="V135" s="313"/>
      <c r="W135" s="313"/>
      <c r="X135" s="313"/>
      <c r="Y135" s="313"/>
      <c r="Z135" s="313"/>
      <c r="AA135" s="313"/>
      <c r="AB135" s="313"/>
      <c r="AC135" s="313"/>
      <c r="AD135" s="313"/>
      <c r="AE135" s="313"/>
      <c r="AF135" s="313"/>
      <c r="AG135" s="313"/>
      <c r="AH135" s="313"/>
      <c r="AI135" s="313"/>
      <c r="AJ135" s="313"/>
      <c r="AK135" s="313"/>
      <c r="AL135" s="313"/>
      <c r="AM135" s="313"/>
    </row>
    <row r="136" spans="1:39" hidden="1" outlineLevel="1" x14ac:dyDescent="0.25">
      <c r="A136" s="170" t="str">
        <f>'Пр 1 (произв)'!A135</f>
        <v>...</v>
      </c>
      <c r="B136" s="118" t="str">
        <f>'Пр 1 (произв)'!B135</f>
        <v>...</v>
      </c>
      <c r="C136" s="170">
        <f>'Пр 1 (произв)'!C135</f>
        <v>0</v>
      </c>
      <c r="D136" s="9"/>
      <c r="E136" s="313"/>
      <c r="F136" s="313"/>
      <c r="G136" s="313"/>
      <c r="H136" s="313"/>
      <c r="I136" s="313"/>
      <c r="J136" s="313"/>
      <c r="K136" s="313"/>
      <c r="L136" s="313"/>
      <c r="M136" s="313"/>
      <c r="N136" s="313"/>
      <c r="O136" s="313"/>
      <c r="P136" s="313"/>
      <c r="Q136" s="313"/>
      <c r="R136" s="313"/>
      <c r="S136" s="313"/>
      <c r="T136" s="313"/>
      <c r="U136" s="313"/>
      <c r="V136" s="313"/>
      <c r="W136" s="313"/>
      <c r="X136" s="313"/>
      <c r="Y136" s="313"/>
      <c r="Z136" s="313"/>
      <c r="AA136" s="313"/>
      <c r="AB136" s="313"/>
      <c r="AC136" s="313"/>
      <c r="AD136" s="313"/>
      <c r="AE136" s="313"/>
      <c r="AF136" s="313"/>
      <c r="AG136" s="313"/>
      <c r="AH136" s="313"/>
      <c r="AI136" s="313"/>
      <c r="AJ136" s="313"/>
      <c r="AK136" s="313"/>
      <c r="AL136" s="313"/>
      <c r="AM136" s="313"/>
    </row>
    <row r="137" spans="1:39" ht="25.5" customHeight="1" collapsed="1" x14ac:dyDescent="0.25">
      <c r="A137" s="170" t="str">
        <f>'Пр 1 (произв)'!A136</f>
        <v>1.3.3</v>
      </c>
      <c r="B137" s="134" t="str">
        <f>'Пр 1 (произв)'!B136</f>
        <v>Модернизация, техническое перевооружение тепловых сетей, всего, в том числе:</v>
      </c>
      <c r="C137" s="170" t="str">
        <f>'Пр 1 (произв)'!C136</f>
        <v>Г</v>
      </c>
      <c r="D137" s="136">
        <f>SUM(D138:D140)</f>
        <v>0</v>
      </c>
      <c r="E137" s="136">
        <f t="shared" ref="E137:AM137" si="78">SUM(E138:E140)</f>
        <v>0</v>
      </c>
      <c r="F137" s="136">
        <f t="shared" si="78"/>
        <v>0</v>
      </c>
      <c r="G137" s="136">
        <f t="shared" si="78"/>
        <v>0</v>
      </c>
      <c r="H137" s="136">
        <f t="shared" si="78"/>
        <v>0</v>
      </c>
      <c r="I137" s="136">
        <f t="shared" si="78"/>
        <v>0</v>
      </c>
      <c r="J137" s="136">
        <f t="shared" si="78"/>
        <v>0</v>
      </c>
      <c r="K137" s="136">
        <f t="shared" si="78"/>
        <v>0</v>
      </c>
      <c r="L137" s="136">
        <f t="shared" si="78"/>
        <v>0</v>
      </c>
      <c r="M137" s="136">
        <f t="shared" si="78"/>
        <v>0</v>
      </c>
      <c r="N137" s="136">
        <f t="shared" si="78"/>
        <v>0</v>
      </c>
      <c r="O137" s="136">
        <f t="shared" si="78"/>
        <v>0</v>
      </c>
      <c r="P137" s="136">
        <f t="shared" si="78"/>
        <v>0</v>
      </c>
      <c r="Q137" s="136">
        <f t="shared" si="78"/>
        <v>0</v>
      </c>
      <c r="R137" s="628">
        <f t="shared" si="78"/>
        <v>0</v>
      </c>
      <c r="S137" s="629"/>
      <c r="T137" s="136">
        <f t="shared" si="78"/>
        <v>0</v>
      </c>
      <c r="U137" s="136">
        <f t="shared" si="78"/>
        <v>0</v>
      </c>
      <c r="V137" s="136">
        <f t="shared" si="78"/>
        <v>0</v>
      </c>
      <c r="W137" s="136">
        <f t="shared" si="78"/>
        <v>0</v>
      </c>
      <c r="X137" s="136">
        <f t="shared" si="78"/>
        <v>0</v>
      </c>
      <c r="Y137" s="136">
        <f t="shared" si="78"/>
        <v>0</v>
      </c>
      <c r="Z137" s="136">
        <f t="shared" si="78"/>
        <v>0</v>
      </c>
      <c r="AA137" s="136">
        <f t="shared" si="78"/>
        <v>0</v>
      </c>
      <c r="AB137" s="136">
        <f t="shared" si="78"/>
        <v>0</v>
      </c>
      <c r="AC137" s="136">
        <f t="shared" si="78"/>
        <v>0</v>
      </c>
      <c r="AD137" s="136">
        <f t="shared" si="78"/>
        <v>0</v>
      </c>
      <c r="AE137" s="136">
        <f t="shared" si="78"/>
        <v>0</v>
      </c>
      <c r="AF137" s="136">
        <f t="shared" si="78"/>
        <v>0</v>
      </c>
      <c r="AG137" s="136">
        <f t="shared" si="78"/>
        <v>0</v>
      </c>
      <c r="AH137" s="136">
        <f t="shared" si="78"/>
        <v>0</v>
      </c>
      <c r="AI137" s="136">
        <f t="shared" si="78"/>
        <v>0</v>
      </c>
      <c r="AJ137" s="136">
        <f t="shared" si="78"/>
        <v>0</v>
      </c>
      <c r="AK137" s="136">
        <f t="shared" si="78"/>
        <v>0</v>
      </c>
      <c r="AL137" s="136">
        <f t="shared" si="78"/>
        <v>0</v>
      </c>
      <c r="AM137" s="136">
        <f t="shared" si="78"/>
        <v>0</v>
      </c>
    </row>
    <row r="138" spans="1:39" hidden="1" outlineLevel="1" x14ac:dyDescent="0.25">
      <c r="A138" s="170" t="str">
        <f>'Пр 1 (произв)'!A137</f>
        <v>1.3.3</v>
      </c>
      <c r="B138" s="118" t="str">
        <f>'Пр 1 (произв)'!B137</f>
        <v>Наименование инвестиционного проекта</v>
      </c>
      <c r="C138" s="170">
        <f>'Пр 1 (произв)'!C137</f>
        <v>0</v>
      </c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3"/>
      <c r="X138" s="313"/>
      <c r="Y138" s="313"/>
      <c r="Z138" s="313"/>
      <c r="AA138" s="313"/>
      <c r="AB138" s="313"/>
      <c r="AC138" s="313"/>
      <c r="AD138" s="313"/>
      <c r="AE138" s="313"/>
      <c r="AF138" s="313"/>
      <c r="AG138" s="313"/>
      <c r="AH138" s="313"/>
      <c r="AI138" s="313"/>
      <c r="AJ138" s="313"/>
      <c r="AK138" s="313"/>
      <c r="AL138" s="313"/>
      <c r="AM138" s="313"/>
    </row>
    <row r="139" spans="1:39" hidden="1" outlineLevel="1" x14ac:dyDescent="0.25">
      <c r="A139" s="170" t="str">
        <f>'Пр 1 (произв)'!A138</f>
        <v>1.3.3</v>
      </c>
      <c r="B139" s="118" t="str">
        <f>'Пр 1 (произв)'!B138</f>
        <v>Наименование инвестиционного проекта</v>
      </c>
      <c r="C139" s="170">
        <f>'Пр 1 (произв)'!C138</f>
        <v>0</v>
      </c>
      <c r="D139" s="9"/>
      <c r="E139" s="313"/>
      <c r="F139" s="313"/>
      <c r="G139" s="313"/>
      <c r="H139" s="313"/>
      <c r="I139" s="313"/>
      <c r="J139" s="313"/>
      <c r="K139" s="313"/>
      <c r="L139" s="313"/>
      <c r="M139" s="313"/>
      <c r="N139" s="313"/>
      <c r="O139" s="313"/>
      <c r="P139" s="313"/>
      <c r="Q139" s="313"/>
      <c r="R139" s="313"/>
      <c r="S139" s="313"/>
      <c r="T139" s="313"/>
      <c r="U139" s="313"/>
      <c r="V139" s="313"/>
      <c r="W139" s="313"/>
      <c r="X139" s="313"/>
      <c r="Y139" s="313"/>
      <c r="Z139" s="313"/>
      <c r="AA139" s="313"/>
      <c r="AB139" s="313"/>
      <c r="AC139" s="313"/>
      <c r="AD139" s="313"/>
      <c r="AE139" s="313"/>
      <c r="AF139" s="313"/>
      <c r="AG139" s="313"/>
      <c r="AH139" s="313"/>
      <c r="AI139" s="313"/>
      <c r="AJ139" s="313"/>
      <c r="AK139" s="313"/>
      <c r="AL139" s="313"/>
      <c r="AM139" s="313"/>
    </row>
    <row r="140" spans="1:39" hidden="1" outlineLevel="1" x14ac:dyDescent="0.25">
      <c r="A140" s="170" t="str">
        <f>'Пр 1 (произв)'!A139</f>
        <v>...</v>
      </c>
      <c r="B140" s="118" t="str">
        <f>'Пр 1 (произв)'!B139</f>
        <v>...</v>
      </c>
      <c r="C140" s="170">
        <f>'Пр 1 (произв)'!C139</f>
        <v>0</v>
      </c>
      <c r="D140" s="9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</row>
    <row r="141" spans="1:39" ht="27" collapsed="1" x14ac:dyDescent="0.25">
      <c r="A141" s="170" t="str">
        <f>'Пр 1 (произв)'!A140</f>
        <v>1.3.4</v>
      </c>
      <c r="B141" s="134" t="str">
        <f>'Пр 1 (произв)'!B140</f>
        <v>Модернизация, техническое перевооружение прочих объектов основных средств, всего, в том числе:</v>
      </c>
      <c r="C141" s="170" t="str">
        <f>'Пр 1 (произв)'!C140</f>
        <v>Г</v>
      </c>
      <c r="D141" s="136">
        <f>SUM(D142:D144)</f>
        <v>0</v>
      </c>
      <c r="E141" s="136">
        <f t="shared" ref="E141:AM141" si="79">SUM(E142:E144)</f>
        <v>0</v>
      </c>
      <c r="F141" s="136">
        <f t="shared" si="79"/>
        <v>0</v>
      </c>
      <c r="G141" s="136">
        <f t="shared" si="79"/>
        <v>0</v>
      </c>
      <c r="H141" s="136">
        <f t="shared" si="79"/>
        <v>0</v>
      </c>
      <c r="I141" s="136">
        <f t="shared" si="79"/>
        <v>0</v>
      </c>
      <c r="J141" s="136">
        <f t="shared" si="79"/>
        <v>0</v>
      </c>
      <c r="K141" s="136">
        <f t="shared" si="79"/>
        <v>0</v>
      </c>
      <c r="L141" s="136">
        <f t="shared" si="79"/>
        <v>0</v>
      </c>
      <c r="M141" s="136">
        <f t="shared" si="79"/>
        <v>0</v>
      </c>
      <c r="N141" s="136">
        <f t="shared" si="79"/>
        <v>0</v>
      </c>
      <c r="O141" s="136">
        <f t="shared" si="79"/>
        <v>0</v>
      </c>
      <c r="P141" s="136">
        <f t="shared" si="79"/>
        <v>0</v>
      </c>
      <c r="Q141" s="136">
        <f t="shared" si="79"/>
        <v>0</v>
      </c>
      <c r="R141" s="628">
        <f t="shared" si="79"/>
        <v>0</v>
      </c>
      <c r="S141" s="629"/>
      <c r="T141" s="136">
        <f t="shared" si="79"/>
        <v>0</v>
      </c>
      <c r="U141" s="136">
        <f t="shared" si="79"/>
        <v>0</v>
      </c>
      <c r="V141" s="136">
        <f t="shared" si="79"/>
        <v>0</v>
      </c>
      <c r="W141" s="136">
        <f t="shared" si="79"/>
        <v>0</v>
      </c>
      <c r="X141" s="136">
        <f t="shared" si="79"/>
        <v>0</v>
      </c>
      <c r="Y141" s="136">
        <f t="shared" si="79"/>
        <v>0</v>
      </c>
      <c r="Z141" s="136">
        <f t="shared" si="79"/>
        <v>0</v>
      </c>
      <c r="AA141" s="136">
        <f t="shared" si="79"/>
        <v>0</v>
      </c>
      <c r="AB141" s="136">
        <f t="shared" si="79"/>
        <v>0</v>
      </c>
      <c r="AC141" s="136">
        <f t="shared" si="79"/>
        <v>0</v>
      </c>
      <c r="AD141" s="136">
        <f t="shared" si="79"/>
        <v>0</v>
      </c>
      <c r="AE141" s="136">
        <f t="shared" si="79"/>
        <v>0</v>
      </c>
      <c r="AF141" s="136">
        <f t="shared" si="79"/>
        <v>0</v>
      </c>
      <c r="AG141" s="136">
        <f t="shared" si="79"/>
        <v>0</v>
      </c>
      <c r="AH141" s="136">
        <f t="shared" si="79"/>
        <v>0</v>
      </c>
      <c r="AI141" s="136">
        <f t="shared" si="79"/>
        <v>0</v>
      </c>
      <c r="AJ141" s="136">
        <f t="shared" si="79"/>
        <v>0</v>
      </c>
      <c r="AK141" s="136">
        <f t="shared" si="79"/>
        <v>0</v>
      </c>
      <c r="AL141" s="136">
        <f t="shared" si="79"/>
        <v>0</v>
      </c>
      <c r="AM141" s="136">
        <f t="shared" si="79"/>
        <v>0</v>
      </c>
    </row>
    <row r="142" spans="1:39" hidden="1" outlineLevel="1" x14ac:dyDescent="0.25">
      <c r="A142" s="170" t="str">
        <f>'Пр 1 (произв)'!A141</f>
        <v>1.3.4</v>
      </c>
      <c r="B142" s="118" t="str">
        <f>'Пр 1 (произв)'!B141</f>
        <v>Наименование инвестиционного проекта</v>
      </c>
      <c r="C142" s="170">
        <f>'Пр 1 (произв)'!C141</f>
        <v>0</v>
      </c>
      <c r="D142" s="313"/>
      <c r="E142" s="313"/>
      <c r="F142" s="313"/>
      <c r="G142" s="313"/>
      <c r="H142" s="313"/>
      <c r="I142" s="313"/>
      <c r="J142" s="313"/>
      <c r="K142" s="313"/>
      <c r="L142" s="313"/>
      <c r="M142" s="313"/>
      <c r="N142" s="313"/>
      <c r="O142" s="313"/>
      <c r="P142" s="313"/>
      <c r="Q142" s="313"/>
      <c r="R142" s="313"/>
      <c r="S142" s="313"/>
      <c r="T142" s="313"/>
      <c r="U142" s="313"/>
      <c r="V142" s="313"/>
      <c r="W142" s="313"/>
      <c r="X142" s="313"/>
      <c r="Y142" s="313"/>
      <c r="Z142" s="313"/>
      <c r="AA142" s="313"/>
      <c r="AB142" s="313"/>
      <c r="AC142" s="313"/>
      <c r="AD142" s="313"/>
      <c r="AE142" s="313"/>
      <c r="AF142" s="313"/>
      <c r="AG142" s="313"/>
      <c r="AH142" s="313"/>
      <c r="AI142" s="313"/>
      <c r="AJ142" s="313"/>
      <c r="AK142" s="313"/>
      <c r="AL142" s="313"/>
      <c r="AM142" s="313"/>
    </row>
    <row r="143" spans="1:39" hidden="1" outlineLevel="1" x14ac:dyDescent="0.25">
      <c r="A143" s="170" t="str">
        <f>'Пр 1 (произв)'!A142</f>
        <v>1.3.4</v>
      </c>
      <c r="B143" s="118" t="str">
        <f>'Пр 1 (произв)'!B142</f>
        <v>Наименование инвестиционного проекта</v>
      </c>
      <c r="C143" s="170">
        <f>'Пр 1 (произв)'!C142</f>
        <v>0</v>
      </c>
      <c r="D143" s="9"/>
      <c r="E143" s="313"/>
      <c r="F143" s="313"/>
      <c r="G143" s="313"/>
      <c r="H143" s="313"/>
      <c r="I143" s="313"/>
      <c r="J143" s="313"/>
      <c r="K143" s="313"/>
      <c r="L143" s="313"/>
      <c r="M143" s="313"/>
      <c r="N143" s="313"/>
      <c r="O143" s="313"/>
      <c r="P143" s="313"/>
      <c r="Q143" s="313"/>
      <c r="R143" s="313"/>
      <c r="S143" s="313"/>
      <c r="T143" s="313"/>
      <c r="U143" s="313"/>
      <c r="V143" s="313"/>
      <c r="W143" s="313"/>
      <c r="X143" s="313"/>
      <c r="Y143" s="313"/>
      <c r="Z143" s="313"/>
      <c r="AA143" s="313"/>
      <c r="AB143" s="313"/>
      <c r="AC143" s="313"/>
      <c r="AD143" s="313"/>
      <c r="AE143" s="313"/>
      <c r="AF143" s="313"/>
      <c r="AG143" s="313"/>
      <c r="AH143" s="313"/>
      <c r="AI143" s="313"/>
      <c r="AJ143" s="313"/>
      <c r="AK143" s="313"/>
      <c r="AL143" s="313"/>
      <c r="AM143" s="313"/>
    </row>
    <row r="144" spans="1:39" hidden="1" outlineLevel="1" x14ac:dyDescent="0.25">
      <c r="A144" s="170" t="str">
        <f>'Пр 1 (произв)'!A143</f>
        <v>...</v>
      </c>
      <c r="B144" s="118" t="str">
        <f>'Пр 1 (произв)'!B143</f>
        <v>...</v>
      </c>
      <c r="C144" s="170">
        <f>'Пр 1 (произв)'!C143</f>
        <v>0</v>
      </c>
      <c r="D144" s="9"/>
      <c r="E144" s="313"/>
      <c r="F144" s="313"/>
      <c r="G144" s="313"/>
      <c r="H144" s="313"/>
      <c r="I144" s="313"/>
      <c r="J144" s="313"/>
      <c r="K144" s="313"/>
      <c r="L144" s="313"/>
      <c r="M144" s="313"/>
      <c r="N144" s="313"/>
      <c r="O144" s="313"/>
      <c r="P144" s="313"/>
      <c r="Q144" s="313"/>
      <c r="R144" s="313"/>
      <c r="S144" s="313"/>
      <c r="T144" s="313"/>
      <c r="U144" s="313"/>
      <c r="V144" s="313"/>
      <c r="W144" s="313"/>
      <c r="X144" s="313"/>
      <c r="Y144" s="313"/>
      <c r="Z144" s="313"/>
      <c r="AA144" s="313"/>
      <c r="AB144" s="313"/>
      <c r="AC144" s="313"/>
      <c r="AD144" s="313"/>
      <c r="AE144" s="313"/>
      <c r="AF144" s="313"/>
      <c r="AG144" s="313"/>
      <c r="AH144" s="313"/>
      <c r="AI144" s="313"/>
      <c r="AJ144" s="313"/>
      <c r="AK144" s="313"/>
      <c r="AL144" s="313"/>
      <c r="AM144" s="313"/>
    </row>
    <row r="145" spans="1:39" ht="27" collapsed="1" x14ac:dyDescent="0.25">
      <c r="A145" s="170" t="str">
        <f>'Пр 1 (произв)'!A144</f>
        <v>1.4</v>
      </c>
      <c r="B145" s="130" t="str">
        <f>'Пр 1 (произв)'!B144</f>
        <v>Инвестиционные проекты, реализация которых обуславливается схемами теплоснабжения, всего, в том числе:</v>
      </c>
      <c r="C145" s="170" t="str">
        <f>'Пр 1 (произв)'!C144</f>
        <v>Г</v>
      </c>
      <c r="D145" s="246">
        <f t="shared" ref="D145:R145" si="80">D146+D154</f>
        <v>0</v>
      </c>
      <c r="E145" s="246">
        <f t="shared" si="80"/>
        <v>0</v>
      </c>
      <c r="F145" s="246">
        <f t="shared" si="80"/>
        <v>0</v>
      </c>
      <c r="G145" s="246">
        <f t="shared" si="80"/>
        <v>0</v>
      </c>
      <c r="H145" s="246">
        <f t="shared" si="80"/>
        <v>0</v>
      </c>
      <c r="I145" s="246">
        <f t="shared" si="80"/>
        <v>0</v>
      </c>
      <c r="J145" s="246">
        <f t="shared" si="80"/>
        <v>0</v>
      </c>
      <c r="K145" s="246">
        <f t="shared" si="80"/>
        <v>0</v>
      </c>
      <c r="L145" s="246">
        <f t="shared" si="80"/>
        <v>0</v>
      </c>
      <c r="M145" s="246">
        <f t="shared" si="80"/>
        <v>0</v>
      </c>
      <c r="N145" s="246">
        <f t="shared" si="80"/>
        <v>0</v>
      </c>
      <c r="O145" s="246">
        <f t="shared" si="80"/>
        <v>0</v>
      </c>
      <c r="P145" s="246">
        <f t="shared" si="80"/>
        <v>0</v>
      </c>
      <c r="Q145" s="246">
        <f t="shared" si="80"/>
        <v>0</v>
      </c>
      <c r="R145" s="624">
        <f t="shared" si="80"/>
        <v>0</v>
      </c>
      <c r="S145" s="625"/>
      <c r="T145" s="246">
        <f t="shared" ref="T145:AM145" si="81">T146+T154</f>
        <v>0</v>
      </c>
      <c r="U145" s="246">
        <f t="shared" si="81"/>
        <v>0</v>
      </c>
      <c r="V145" s="246">
        <f t="shared" si="81"/>
        <v>0</v>
      </c>
      <c r="W145" s="246">
        <f t="shared" si="81"/>
        <v>0</v>
      </c>
      <c r="X145" s="246">
        <f t="shared" si="81"/>
        <v>0</v>
      </c>
      <c r="Y145" s="246">
        <f t="shared" si="81"/>
        <v>0</v>
      </c>
      <c r="Z145" s="246">
        <f t="shared" si="81"/>
        <v>0</v>
      </c>
      <c r="AA145" s="246">
        <f t="shared" si="81"/>
        <v>0</v>
      </c>
      <c r="AB145" s="246">
        <f t="shared" si="81"/>
        <v>0</v>
      </c>
      <c r="AC145" s="246">
        <f t="shared" si="81"/>
        <v>0</v>
      </c>
      <c r="AD145" s="246">
        <f t="shared" si="81"/>
        <v>0</v>
      </c>
      <c r="AE145" s="246">
        <f t="shared" si="81"/>
        <v>0</v>
      </c>
      <c r="AF145" s="246">
        <f t="shared" si="81"/>
        <v>0</v>
      </c>
      <c r="AG145" s="246">
        <f t="shared" si="81"/>
        <v>0</v>
      </c>
      <c r="AH145" s="246">
        <f t="shared" si="81"/>
        <v>0</v>
      </c>
      <c r="AI145" s="246">
        <f t="shared" si="81"/>
        <v>0</v>
      </c>
      <c r="AJ145" s="246">
        <f t="shared" si="81"/>
        <v>0</v>
      </c>
      <c r="AK145" s="246">
        <f t="shared" si="81"/>
        <v>0</v>
      </c>
      <c r="AL145" s="246">
        <f t="shared" si="81"/>
        <v>0</v>
      </c>
      <c r="AM145" s="246">
        <f t="shared" si="81"/>
        <v>0</v>
      </c>
    </row>
    <row r="146" spans="1:39" ht="19.5" customHeight="1" x14ac:dyDescent="0.25">
      <c r="A146" s="170" t="str">
        <f>'Пр 1 (произв)'!A145</f>
        <v>1.4.1</v>
      </c>
      <c r="B146" s="118" t="s">
        <v>1320</v>
      </c>
      <c r="C146" s="170">
        <f>'Пр 1 (произв)'!C145</f>
        <v>0</v>
      </c>
      <c r="D146" s="9">
        <f>D147+D151</f>
        <v>0</v>
      </c>
      <c r="E146" s="9">
        <f t="shared" ref="E146:AM146" si="82">E147+E151</f>
        <v>0</v>
      </c>
      <c r="F146" s="9">
        <f t="shared" si="82"/>
        <v>0</v>
      </c>
      <c r="G146" s="9">
        <f t="shared" si="82"/>
        <v>0</v>
      </c>
      <c r="H146" s="9">
        <f t="shared" si="82"/>
        <v>0</v>
      </c>
      <c r="I146" s="9">
        <f t="shared" si="82"/>
        <v>0</v>
      </c>
      <c r="J146" s="9">
        <f t="shared" si="82"/>
        <v>0</v>
      </c>
      <c r="K146" s="9">
        <f t="shared" si="82"/>
        <v>0</v>
      </c>
      <c r="L146" s="9">
        <f t="shared" si="82"/>
        <v>0</v>
      </c>
      <c r="M146" s="9">
        <f t="shared" si="82"/>
        <v>0</v>
      </c>
      <c r="N146" s="9">
        <f t="shared" si="82"/>
        <v>0</v>
      </c>
      <c r="O146" s="9">
        <f t="shared" si="82"/>
        <v>0</v>
      </c>
      <c r="P146" s="9">
        <f t="shared" si="82"/>
        <v>0</v>
      </c>
      <c r="Q146" s="9">
        <f t="shared" si="82"/>
        <v>0</v>
      </c>
      <c r="R146" s="626">
        <f t="shared" si="82"/>
        <v>0</v>
      </c>
      <c r="S146" s="627"/>
      <c r="T146" s="9">
        <f t="shared" si="82"/>
        <v>0</v>
      </c>
      <c r="U146" s="9">
        <f t="shared" si="82"/>
        <v>0</v>
      </c>
      <c r="V146" s="9">
        <f t="shared" si="82"/>
        <v>0</v>
      </c>
      <c r="W146" s="9">
        <f t="shared" si="82"/>
        <v>0</v>
      </c>
      <c r="X146" s="9">
        <f t="shared" si="82"/>
        <v>0</v>
      </c>
      <c r="Y146" s="9">
        <f t="shared" si="82"/>
        <v>0</v>
      </c>
      <c r="Z146" s="9">
        <f t="shared" si="82"/>
        <v>0</v>
      </c>
      <c r="AA146" s="9">
        <f t="shared" si="82"/>
        <v>0</v>
      </c>
      <c r="AB146" s="9">
        <f t="shared" si="82"/>
        <v>0</v>
      </c>
      <c r="AC146" s="9">
        <f t="shared" si="82"/>
        <v>0</v>
      </c>
      <c r="AD146" s="9">
        <f t="shared" si="82"/>
        <v>0</v>
      </c>
      <c r="AE146" s="9">
        <f t="shared" si="82"/>
        <v>0</v>
      </c>
      <c r="AF146" s="9">
        <f t="shared" si="82"/>
        <v>0</v>
      </c>
      <c r="AG146" s="9">
        <f t="shared" si="82"/>
        <v>0</v>
      </c>
      <c r="AH146" s="9">
        <f t="shared" si="82"/>
        <v>0</v>
      </c>
      <c r="AI146" s="9">
        <f t="shared" si="82"/>
        <v>0</v>
      </c>
      <c r="AJ146" s="9">
        <f t="shared" si="82"/>
        <v>0</v>
      </c>
      <c r="AK146" s="9">
        <f t="shared" si="82"/>
        <v>0</v>
      </c>
      <c r="AL146" s="9">
        <f t="shared" si="82"/>
        <v>0</v>
      </c>
      <c r="AM146" s="9">
        <f t="shared" si="82"/>
        <v>0</v>
      </c>
    </row>
    <row r="147" spans="1:39" ht="27" x14ac:dyDescent="0.25">
      <c r="A147" s="170" t="str">
        <f>'Пр 1 (произв)'!A146</f>
        <v>1.4.1.1</v>
      </c>
      <c r="B147" s="134" t="str">
        <f>'Пр 1 (произв)'!B146</f>
        <v>Строительство, реконструкция, модернизация и техническое перевооружение источников тепловой энергии, всего, в том числе:</v>
      </c>
      <c r="C147" s="170">
        <f>'Пр 1 (произв)'!C146</f>
        <v>0</v>
      </c>
      <c r="D147" s="136">
        <f>SUM(D148:D150)</f>
        <v>0</v>
      </c>
      <c r="E147" s="136">
        <f t="shared" ref="E147:AM147" si="83">SUM(E148:E150)</f>
        <v>0</v>
      </c>
      <c r="F147" s="136">
        <f t="shared" si="83"/>
        <v>0</v>
      </c>
      <c r="G147" s="136">
        <f t="shared" si="83"/>
        <v>0</v>
      </c>
      <c r="H147" s="136">
        <f t="shared" si="83"/>
        <v>0</v>
      </c>
      <c r="I147" s="136">
        <f t="shared" si="83"/>
        <v>0</v>
      </c>
      <c r="J147" s="136">
        <f t="shared" si="83"/>
        <v>0</v>
      </c>
      <c r="K147" s="136">
        <f t="shared" si="83"/>
        <v>0</v>
      </c>
      <c r="L147" s="136">
        <f t="shared" si="83"/>
        <v>0</v>
      </c>
      <c r="M147" s="136">
        <f t="shared" si="83"/>
        <v>0</v>
      </c>
      <c r="N147" s="136">
        <f t="shared" si="83"/>
        <v>0</v>
      </c>
      <c r="O147" s="136">
        <f t="shared" si="83"/>
        <v>0</v>
      </c>
      <c r="P147" s="136">
        <f t="shared" si="83"/>
        <v>0</v>
      </c>
      <c r="Q147" s="136">
        <f t="shared" si="83"/>
        <v>0</v>
      </c>
      <c r="R147" s="628">
        <f t="shared" si="83"/>
        <v>0</v>
      </c>
      <c r="S147" s="629"/>
      <c r="T147" s="136">
        <f t="shared" si="83"/>
        <v>0</v>
      </c>
      <c r="U147" s="136">
        <f t="shared" si="83"/>
        <v>0</v>
      </c>
      <c r="V147" s="136">
        <f t="shared" si="83"/>
        <v>0</v>
      </c>
      <c r="W147" s="136">
        <f t="shared" si="83"/>
        <v>0</v>
      </c>
      <c r="X147" s="136">
        <f t="shared" si="83"/>
        <v>0</v>
      </c>
      <c r="Y147" s="136">
        <f t="shared" si="83"/>
        <v>0</v>
      </c>
      <c r="Z147" s="136">
        <f t="shared" si="83"/>
        <v>0</v>
      </c>
      <c r="AA147" s="136">
        <f t="shared" si="83"/>
        <v>0</v>
      </c>
      <c r="AB147" s="136">
        <f t="shared" si="83"/>
        <v>0</v>
      </c>
      <c r="AC147" s="136">
        <f t="shared" si="83"/>
        <v>0</v>
      </c>
      <c r="AD147" s="136">
        <f t="shared" si="83"/>
        <v>0</v>
      </c>
      <c r="AE147" s="136">
        <f t="shared" si="83"/>
        <v>0</v>
      </c>
      <c r="AF147" s="136">
        <f t="shared" si="83"/>
        <v>0</v>
      </c>
      <c r="AG147" s="136">
        <f t="shared" si="83"/>
        <v>0</v>
      </c>
      <c r="AH147" s="136">
        <f t="shared" si="83"/>
        <v>0</v>
      </c>
      <c r="AI147" s="136">
        <f t="shared" si="83"/>
        <v>0</v>
      </c>
      <c r="AJ147" s="136">
        <f t="shared" si="83"/>
        <v>0</v>
      </c>
      <c r="AK147" s="136">
        <f t="shared" si="83"/>
        <v>0</v>
      </c>
      <c r="AL147" s="136">
        <f t="shared" si="83"/>
        <v>0</v>
      </c>
      <c r="AM147" s="136">
        <f t="shared" si="83"/>
        <v>0</v>
      </c>
    </row>
    <row r="148" spans="1:39" hidden="1" outlineLevel="1" x14ac:dyDescent="0.25">
      <c r="A148" s="170" t="str">
        <f>'Пр 1 (произв)'!A147</f>
        <v>1.4.1.1</v>
      </c>
      <c r="B148" s="118" t="str">
        <f>'Пр 1 (произв)'!B147</f>
        <v>Наименование инвестиционного проекта</v>
      </c>
      <c r="C148" s="170">
        <f>'Пр 1 (произв)'!C147</f>
        <v>0</v>
      </c>
      <c r="D148" s="9"/>
    </row>
    <row r="149" spans="1:39" hidden="1" outlineLevel="1" x14ac:dyDescent="0.25">
      <c r="A149" s="170" t="str">
        <f>'Пр 1 (произв)'!A148</f>
        <v>1.4.1.1</v>
      </c>
      <c r="B149" s="118" t="str">
        <f>'Пр 1 (произв)'!B148</f>
        <v>Наименование инвестиционного проекта</v>
      </c>
      <c r="C149" s="170">
        <f>'Пр 1 (произв)'!C148</f>
        <v>0</v>
      </c>
      <c r="D149" s="9"/>
    </row>
    <row r="150" spans="1:39" hidden="1" outlineLevel="1" x14ac:dyDescent="0.25">
      <c r="A150" s="170" t="str">
        <f>'Пр 1 (произв)'!A149</f>
        <v>...</v>
      </c>
      <c r="B150" s="118" t="str">
        <f>'Пр 1 (произв)'!B149</f>
        <v>...</v>
      </c>
      <c r="C150" s="170">
        <f>'Пр 1 (произв)'!C149</f>
        <v>0</v>
      </c>
      <c r="D150" s="9"/>
    </row>
    <row r="151" spans="1:39" ht="27" collapsed="1" x14ac:dyDescent="0.25">
      <c r="A151" s="170" t="str">
        <f>'Пр 1 (произв)'!A150</f>
        <v>1.4.1.2</v>
      </c>
      <c r="B151" s="134" t="str">
        <f>'Пр 1 (произв)'!B150</f>
        <v>Строительство, реконструкция, модернизация и техническое перевооружение тепловых сетей, всего, в том числе:</v>
      </c>
      <c r="C151" s="170">
        <f>'Пр 1 (произв)'!C150</f>
        <v>0</v>
      </c>
      <c r="D151" s="136">
        <f t="shared" ref="D151:R151" si="84">SUM(D152:D153)</f>
        <v>0</v>
      </c>
      <c r="E151" s="136">
        <f t="shared" si="84"/>
        <v>0</v>
      </c>
      <c r="F151" s="136">
        <f t="shared" si="84"/>
        <v>0</v>
      </c>
      <c r="G151" s="136">
        <f t="shared" si="84"/>
        <v>0</v>
      </c>
      <c r="H151" s="136">
        <f t="shared" si="84"/>
        <v>0</v>
      </c>
      <c r="I151" s="136">
        <f t="shared" si="84"/>
        <v>0</v>
      </c>
      <c r="J151" s="136">
        <f t="shared" si="84"/>
        <v>0</v>
      </c>
      <c r="K151" s="136">
        <f t="shared" si="84"/>
        <v>0</v>
      </c>
      <c r="L151" s="136">
        <f t="shared" si="84"/>
        <v>0</v>
      </c>
      <c r="M151" s="136">
        <f t="shared" si="84"/>
        <v>0</v>
      </c>
      <c r="N151" s="136">
        <f t="shared" si="84"/>
        <v>0</v>
      </c>
      <c r="O151" s="136">
        <f t="shared" si="84"/>
        <v>0</v>
      </c>
      <c r="P151" s="136">
        <f t="shared" si="84"/>
        <v>0</v>
      </c>
      <c r="Q151" s="136">
        <f t="shared" si="84"/>
        <v>0</v>
      </c>
      <c r="R151" s="628">
        <f t="shared" si="84"/>
        <v>0</v>
      </c>
      <c r="S151" s="629"/>
      <c r="T151" s="136">
        <f t="shared" ref="T151:AM151" si="85">SUM(T152:T153)</f>
        <v>0</v>
      </c>
      <c r="U151" s="136">
        <f t="shared" si="85"/>
        <v>0</v>
      </c>
      <c r="V151" s="136">
        <f t="shared" si="85"/>
        <v>0</v>
      </c>
      <c r="W151" s="136">
        <f t="shared" si="85"/>
        <v>0</v>
      </c>
      <c r="X151" s="136">
        <f t="shared" si="85"/>
        <v>0</v>
      </c>
      <c r="Y151" s="136">
        <f t="shared" si="85"/>
        <v>0</v>
      </c>
      <c r="Z151" s="136">
        <f t="shared" si="85"/>
        <v>0</v>
      </c>
      <c r="AA151" s="136">
        <f t="shared" si="85"/>
        <v>0</v>
      </c>
      <c r="AB151" s="136">
        <f t="shared" si="85"/>
        <v>0</v>
      </c>
      <c r="AC151" s="136">
        <f t="shared" si="85"/>
        <v>0</v>
      </c>
      <c r="AD151" s="136">
        <f t="shared" si="85"/>
        <v>0</v>
      </c>
      <c r="AE151" s="136">
        <f t="shared" si="85"/>
        <v>0</v>
      </c>
      <c r="AF151" s="136">
        <f t="shared" si="85"/>
        <v>0</v>
      </c>
      <c r="AG151" s="136">
        <f t="shared" si="85"/>
        <v>0</v>
      </c>
      <c r="AH151" s="136">
        <f t="shared" si="85"/>
        <v>0</v>
      </c>
      <c r="AI151" s="136">
        <f t="shared" si="85"/>
        <v>0</v>
      </c>
      <c r="AJ151" s="136">
        <f t="shared" si="85"/>
        <v>0</v>
      </c>
      <c r="AK151" s="136">
        <f t="shared" si="85"/>
        <v>0</v>
      </c>
      <c r="AL151" s="136">
        <f t="shared" si="85"/>
        <v>0</v>
      </c>
      <c r="AM151" s="136">
        <f t="shared" si="85"/>
        <v>0</v>
      </c>
    </row>
    <row r="152" spans="1:39" hidden="1" outlineLevel="1" x14ac:dyDescent="0.25">
      <c r="A152" s="170" t="str">
        <f>'Пр 1 (произв)'!A152</f>
        <v>1.4.1.2</v>
      </c>
      <c r="B152" s="118" t="str">
        <f>'Пр 1 (произв)'!B152</f>
        <v>Наименование инвестиционного проекта</v>
      </c>
      <c r="C152" s="170">
        <f>'Пр 1 (произв)'!C152</f>
        <v>0</v>
      </c>
      <c r="D152" s="9"/>
    </row>
    <row r="153" spans="1:39" hidden="1" outlineLevel="1" x14ac:dyDescent="0.25">
      <c r="A153" s="170" t="str">
        <f>'Пр 1 (произв)'!A153</f>
        <v>...</v>
      </c>
      <c r="B153" s="118" t="str">
        <f>'Пр 1 (произв)'!B153</f>
        <v>...</v>
      </c>
      <c r="C153" s="170">
        <f>'Пр 1 (произв)'!C153</f>
        <v>0</v>
      </c>
      <c r="D153" s="9"/>
    </row>
    <row r="154" spans="1:39" hidden="1" outlineLevel="1" x14ac:dyDescent="0.25">
      <c r="A154" s="170" t="str">
        <f>'Пр 1 (произв)'!A154</f>
        <v>1.4.2</v>
      </c>
      <c r="B154" s="118" t="str">
        <f>'Пр 1 (произв)'!B154</f>
        <v>Наименование поселения (городского округа)</v>
      </c>
      <c r="C154" s="170">
        <f>'Пр 1 (произв)'!C154</f>
        <v>0</v>
      </c>
      <c r="D154" s="9">
        <f>D155+D159</f>
        <v>0</v>
      </c>
      <c r="E154" s="9">
        <f t="shared" ref="E154:AM154" si="86">E155+E159</f>
        <v>0</v>
      </c>
      <c r="F154" s="9">
        <f t="shared" si="86"/>
        <v>0</v>
      </c>
      <c r="G154" s="9">
        <f t="shared" si="86"/>
        <v>0</v>
      </c>
      <c r="H154" s="9">
        <f t="shared" si="86"/>
        <v>0</v>
      </c>
      <c r="I154" s="9">
        <f t="shared" si="86"/>
        <v>0</v>
      </c>
      <c r="J154" s="9">
        <f t="shared" si="86"/>
        <v>0</v>
      </c>
      <c r="K154" s="9">
        <f t="shared" si="86"/>
        <v>0</v>
      </c>
      <c r="L154" s="9">
        <f t="shared" si="86"/>
        <v>0</v>
      </c>
      <c r="M154" s="9">
        <f t="shared" si="86"/>
        <v>0</v>
      </c>
      <c r="N154" s="9">
        <f t="shared" si="86"/>
        <v>0</v>
      </c>
      <c r="O154" s="9">
        <f t="shared" si="86"/>
        <v>0</v>
      </c>
      <c r="P154" s="9">
        <f t="shared" si="86"/>
        <v>0</v>
      </c>
      <c r="Q154" s="9">
        <f t="shared" si="86"/>
        <v>0</v>
      </c>
      <c r="R154" s="9">
        <f t="shared" si="86"/>
        <v>0</v>
      </c>
      <c r="S154" s="9"/>
      <c r="T154" s="9">
        <f t="shared" si="86"/>
        <v>0</v>
      </c>
      <c r="U154" s="9">
        <f t="shared" si="86"/>
        <v>0</v>
      </c>
      <c r="V154" s="9">
        <f t="shared" si="86"/>
        <v>0</v>
      </c>
      <c r="W154" s="9">
        <f t="shared" si="86"/>
        <v>0</v>
      </c>
      <c r="X154" s="9">
        <f t="shared" si="86"/>
        <v>0</v>
      </c>
      <c r="Y154" s="9">
        <f t="shared" si="86"/>
        <v>0</v>
      </c>
      <c r="Z154" s="9">
        <f t="shared" si="86"/>
        <v>0</v>
      </c>
      <c r="AA154" s="9">
        <f t="shared" si="86"/>
        <v>0</v>
      </c>
      <c r="AB154" s="9">
        <f t="shared" si="86"/>
        <v>0</v>
      </c>
      <c r="AC154" s="9">
        <f t="shared" si="86"/>
        <v>0</v>
      </c>
      <c r="AD154" s="9">
        <f t="shared" si="86"/>
        <v>0</v>
      </c>
      <c r="AE154" s="9">
        <f t="shared" si="86"/>
        <v>0</v>
      </c>
      <c r="AF154" s="9">
        <f t="shared" si="86"/>
        <v>0</v>
      </c>
      <c r="AG154" s="9">
        <f t="shared" si="86"/>
        <v>0</v>
      </c>
      <c r="AH154" s="9">
        <f t="shared" si="86"/>
        <v>0</v>
      </c>
      <c r="AI154" s="9">
        <f t="shared" si="86"/>
        <v>0</v>
      </c>
      <c r="AJ154" s="9">
        <f t="shared" si="86"/>
        <v>0</v>
      </c>
      <c r="AK154" s="9">
        <f t="shared" si="86"/>
        <v>0</v>
      </c>
      <c r="AL154" s="9">
        <f t="shared" si="86"/>
        <v>0</v>
      </c>
      <c r="AM154" s="9">
        <f t="shared" si="86"/>
        <v>0</v>
      </c>
    </row>
    <row r="155" spans="1:39" ht="27" hidden="1" outlineLevel="1" x14ac:dyDescent="0.25">
      <c r="A155" s="170" t="str">
        <f>'Пр 1 (произв)'!A155</f>
        <v>1.4.2.1</v>
      </c>
      <c r="B155" s="134" t="str">
        <f>'Пр 1 (произв)'!B155</f>
        <v>Строительство, реконструкция, модернизация и техническое перевооружение источников тепловой энергии, всего, в том числе:</v>
      </c>
      <c r="C155" s="170">
        <f>'Пр 1 (произв)'!C155</f>
        <v>0</v>
      </c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</row>
    <row r="156" spans="1:39" hidden="1" outlineLevel="1" x14ac:dyDescent="0.25">
      <c r="A156" s="170" t="str">
        <f>'Пр 1 (произв)'!A156</f>
        <v>1.4.2.1</v>
      </c>
      <c r="B156" s="118" t="str">
        <f>'Пр 1 (произв)'!B156</f>
        <v>Наименование инвестиционного проекта</v>
      </c>
      <c r="C156" s="170">
        <f>'Пр 1 (произв)'!C156</f>
        <v>0</v>
      </c>
      <c r="D156" s="9"/>
    </row>
    <row r="157" spans="1:39" hidden="1" outlineLevel="1" x14ac:dyDescent="0.25">
      <c r="A157" s="170" t="str">
        <f>'Пр 1 (произв)'!A157</f>
        <v>1.4.2.1</v>
      </c>
      <c r="B157" s="118" t="str">
        <f>'Пр 1 (произв)'!B157</f>
        <v>Наименование инвестиционного проекта</v>
      </c>
      <c r="C157" s="170">
        <f>'Пр 1 (произв)'!C157</f>
        <v>0</v>
      </c>
      <c r="D157" s="9"/>
    </row>
    <row r="158" spans="1:39" hidden="1" outlineLevel="1" x14ac:dyDescent="0.25">
      <c r="A158" s="170" t="str">
        <f>'Пр 1 (произв)'!A158</f>
        <v>...</v>
      </c>
      <c r="B158" s="118" t="str">
        <f>'Пр 1 (произв)'!B158</f>
        <v>...</v>
      </c>
      <c r="C158" s="170">
        <f>'Пр 1 (произв)'!C158</f>
        <v>0</v>
      </c>
      <c r="D158" s="9"/>
    </row>
    <row r="159" spans="1:39" ht="27" hidden="1" outlineLevel="1" x14ac:dyDescent="0.25">
      <c r="A159" s="170" t="str">
        <f>'Пр 1 (произв)'!A159</f>
        <v>1.4.2.2</v>
      </c>
      <c r="B159" s="134" t="str">
        <f>'Пр 1 (произв)'!B159</f>
        <v>Строительство, реконструкция, модернизация и техническое перевооружение тепловых сетей, всего, в том числе:</v>
      </c>
      <c r="C159" s="170">
        <f>'Пр 1 (произв)'!C159</f>
        <v>0</v>
      </c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</row>
    <row r="160" spans="1:39" hidden="1" outlineLevel="1" x14ac:dyDescent="0.25">
      <c r="A160" s="170" t="str">
        <f>'Пр 1 (произв)'!A161</f>
        <v>1.4.2.2</v>
      </c>
      <c r="B160" s="118" t="str">
        <f>'Пр 1 (произв)'!B161</f>
        <v>Наименование инвестиционного проекта</v>
      </c>
      <c r="C160" s="170">
        <f>'Пр 1 (произв)'!C161</f>
        <v>0</v>
      </c>
      <c r="D160" s="9"/>
    </row>
    <row r="161" spans="1:39" hidden="1" outlineLevel="1" x14ac:dyDescent="0.25">
      <c r="A161" s="170" t="str">
        <f>'Пр 1 (произв)'!A162</f>
        <v>...</v>
      </c>
      <c r="B161" s="118" t="str">
        <f>'Пр 1 (произв)'!B162</f>
        <v>...</v>
      </c>
      <c r="C161" s="170">
        <f>'Пр 1 (произв)'!C162</f>
        <v>0</v>
      </c>
      <c r="D161" s="9"/>
    </row>
    <row r="162" spans="1:39" collapsed="1" x14ac:dyDescent="0.25">
      <c r="A162" s="170" t="str">
        <f>'Пр 1 (произв)'!A163</f>
        <v>1.5</v>
      </c>
      <c r="B162" s="130" t="str">
        <f>'Пр 1 (произв)'!B163</f>
        <v>Новое строительство, всего, в том числе:</v>
      </c>
      <c r="C162" s="170" t="str">
        <f>'Пр 1 (произв)'!C163</f>
        <v>Г</v>
      </c>
      <c r="D162" s="253">
        <f>D163+D168+D172+D176</f>
        <v>0</v>
      </c>
      <c r="E162" s="253">
        <f t="shared" ref="E162:AM162" si="87">E163+E168+E172+E176</f>
        <v>0</v>
      </c>
      <c r="F162" s="253">
        <f t="shared" si="87"/>
        <v>0</v>
      </c>
      <c r="G162" s="253">
        <f t="shared" si="87"/>
        <v>0</v>
      </c>
      <c r="H162" s="253">
        <f t="shared" si="87"/>
        <v>0</v>
      </c>
      <c r="I162" s="253">
        <f t="shared" si="87"/>
        <v>0</v>
      </c>
      <c r="J162" s="253">
        <f t="shared" si="87"/>
        <v>0</v>
      </c>
      <c r="K162" s="253">
        <f t="shared" si="87"/>
        <v>0</v>
      </c>
      <c r="L162" s="253">
        <f t="shared" si="87"/>
        <v>0</v>
      </c>
      <c r="M162" s="253">
        <f t="shared" si="87"/>
        <v>0</v>
      </c>
      <c r="N162" s="253">
        <f t="shared" si="87"/>
        <v>0</v>
      </c>
      <c r="O162" s="253">
        <f t="shared" si="87"/>
        <v>0</v>
      </c>
      <c r="P162" s="253">
        <f t="shared" si="87"/>
        <v>0</v>
      </c>
      <c r="Q162" s="253">
        <f t="shared" si="87"/>
        <v>0</v>
      </c>
      <c r="R162" s="630">
        <f t="shared" si="87"/>
        <v>0</v>
      </c>
      <c r="S162" s="631"/>
      <c r="T162" s="253">
        <f t="shared" si="87"/>
        <v>0</v>
      </c>
      <c r="U162" s="253">
        <f t="shared" si="87"/>
        <v>0</v>
      </c>
      <c r="V162" s="253">
        <f t="shared" si="87"/>
        <v>0</v>
      </c>
      <c r="W162" s="253">
        <f t="shared" si="87"/>
        <v>0</v>
      </c>
      <c r="X162" s="253">
        <f t="shared" si="87"/>
        <v>0</v>
      </c>
      <c r="Y162" s="253">
        <f t="shared" si="87"/>
        <v>0</v>
      </c>
      <c r="Z162" s="253">
        <f t="shared" si="87"/>
        <v>0</v>
      </c>
      <c r="AA162" s="253">
        <f t="shared" si="87"/>
        <v>1</v>
      </c>
      <c r="AB162" s="253">
        <f t="shared" si="87"/>
        <v>0</v>
      </c>
      <c r="AC162" s="253">
        <f t="shared" si="87"/>
        <v>0</v>
      </c>
      <c r="AD162" s="253">
        <f t="shared" si="87"/>
        <v>0</v>
      </c>
      <c r="AE162" s="253">
        <f t="shared" si="87"/>
        <v>0</v>
      </c>
      <c r="AF162" s="253">
        <f t="shared" si="87"/>
        <v>0</v>
      </c>
      <c r="AG162" s="253">
        <f t="shared" si="87"/>
        <v>0</v>
      </c>
      <c r="AH162" s="253">
        <f t="shared" si="87"/>
        <v>1</v>
      </c>
      <c r="AI162" s="253">
        <f t="shared" si="87"/>
        <v>0</v>
      </c>
      <c r="AJ162" s="253">
        <f t="shared" si="87"/>
        <v>0</v>
      </c>
      <c r="AK162" s="253">
        <f t="shared" si="87"/>
        <v>0</v>
      </c>
      <c r="AL162" s="253">
        <f t="shared" si="87"/>
        <v>0</v>
      </c>
      <c r="AM162" s="253">
        <f t="shared" si="87"/>
        <v>0</v>
      </c>
    </row>
    <row r="163" spans="1:39" ht="24" customHeight="1" x14ac:dyDescent="0.25">
      <c r="A163" s="170" t="str">
        <f>'Пр 1 (произв)'!A164</f>
        <v>1.5.1</v>
      </c>
      <c r="B163" s="134" t="str">
        <f>'Пр 1 (произв)'!B164</f>
        <v>Новое строительство объектов по производству электрической энергии, всего, в том числе:</v>
      </c>
      <c r="C163" s="170" t="str">
        <f>'Пр 1 (произв)'!C164</f>
        <v>Г</v>
      </c>
      <c r="D163" s="247">
        <f>SUM(D164:D167)</f>
        <v>0</v>
      </c>
      <c r="E163" s="247">
        <f t="shared" ref="E163:AM163" si="88">SUM(E164:E167)</f>
        <v>0</v>
      </c>
      <c r="F163" s="247">
        <f t="shared" si="88"/>
        <v>0</v>
      </c>
      <c r="G163" s="247">
        <f t="shared" si="88"/>
        <v>0</v>
      </c>
      <c r="H163" s="247">
        <f t="shared" si="88"/>
        <v>0</v>
      </c>
      <c r="I163" s="247">
        <f t="shared" si="88"/>
        <v>0</v>
      </c>
      <c r="J163" s="247">
        <f t="shared" si="88"/>
        <v>0</v>
      </c>
      <c r="K163" s="247">
        <f t="shared" si="88"/>
        <v>0</v>
      </c>
      <c r="L163" s="247">
        <f t="shared" si="88"/>
        <v>0</v>
      </c>
      <c r="M163" s="247">
        <f t="shared" si="88"/>
        <v>0</v>
      </c>
      <c r="N163" s="247">
        <f t="shared" si="88"/>
        <v>0</v>
      </c>
      <c r="O163" s="247">
        <f t="shared" si="88"/>
        <v>0</v>
      </c>
      <c r="P163" s="247">
        <f t="shared" si="88"/>
        <v>0</v>
      </c>
      <c r="Q163" s="247">
        <f t="shared" si="88"/>
        <v>0</v>
      </c>
      <c r="R163" s="636">
        <f t="shared" si="88"/>
        <v>0</v>
      </c>
      <c r="S163" s="637"/>
      <c r="T163" s="247">
        <f t="shared" si="88"/>
        <v>0</v>
      </c>
      <c r="U163" s="247">
        <f t="shared" si="88"/>
        <v>0</v>
      </c>
      <c r="V163" s="247">
        <f t="shared" si="88"/>
        <v>0</v>
      </c>
      <c r="W163" s="247">
        <f t="shared" si="88"/>
        <v>0</v>
      </c>
      <c r="X163" s="247">
        <f t="shared" si="88"/>
        <v>0</v>
      </c>
      <c r="Y163" s="247">
        <f t="shared" si="88"/>
        <v>0</v>
      </c>
      <c r="Z163" s="247">
        <f t="shared" si="88"/>
        <v>0</v>
      </c>
      <c r="AA163" s="247">
        <f t="shared" si="88"/>
        <v>0</v>
      </c>
      <c r="AB163" s="247">
        <f t="shared" si="88"/>
        <v>0</v>
      </c>
      <c r="AC163" s="247">
        <f t="shared" si="88"/>
        <v>0</v>
      </c>
      <c r="AD163" s="247">
        <f t="shared" si="88"/>
        <v>0</v>
      </c>
      <c r="AE163" s="247">
        <f t="shared" si="88"/>
        <v>0</v>
      </c>
      <c r="AF163" s="247">
        <f t="shared" si="88"/>
        <v>0</v>
      </c>
      <c r="AG163" s="247">
        <f t="shared" si="88"/>
        <v>0</v>
      </c>
      <c r="AH163" s="247">
        <f t="shared" si="88"/>
        <v>0</v>
      </c>
      <c r="AI163" s="247">
        <f t="shared" si="88"/>
        <v>0</v>
      </c>
      <c r="AJ163" s="247">
        <f t="shared" si="88"/>
        <v>0</v>
      </c>
      <c r="AK163" s="247">
        <f t="shared" si="88"/>
        <v>0</v>
      </c>
      <c r="AL163" s="247">
        <f t="shared" si="88"/>
        <v>0</v>
      </c>
      <c r="AM163" s="247">
        <f t="shared" si="88"/>
        <v>0</v>
      </c>
    </row>
    <row r="164" spans="1:39" x14ac:dyDescent="0.25">
      <c r="A164" s="170" t="str">
        <f>'Пр 1 (произв)'!A165</f>
        <v>1.5.1.1</v>
      </c>
      <c r="B164" s="118" t="str">
        <f>'Пр 1 (произв)'!B165</f>
        <v>Установка ветрогенераторов в д. Волонга (4 шт)</v>
      </c>
      <c r="C164" s="170" t="str">
        <f>'Пр 1 (произв)'!C165</f>
        <v>K_ЗР.18</v>
      </c>
      <c r="D164" s="9"/>
      <c r="E164" s="313"/>
      <c r="F164" s="313"/>
      <c r="G164" s="313"/>
      <c r="H164" s="313"/>
      <c r="I164" s="313"/>
      <c r="J164" s="313"/>
      <c r="K164" s="313"/>
      <c r="L164" s="313"/>
      <c r="M164" s="313"/>
      <c r="N164" s="313"/>
      <c r="O164" s="313"/>
      <c r="P164" s="313"/>
      <c r="Q164" s="313"/>
      <c r="R164" s="632"/>
      <c r="S164" s="633"/>
      <c r="T164" s="313"/>
      <c r="U164" s="313"/>
      <c r="V164" s="313"/>
      <c r="W164" s="313"/>
      <c r="X164" s="313"/>
      <c r="Y164" s="313"/>
      <c r="Z164" s="313"/>
      <c r="AA164" s="517">
        <f>'Пр 3 (произв)'!U164</f>
        <v>0</v>
      </c>
      <c r="AB164" s="517">
        <f>'Пр 3 (произв)'!V164</f>
        <v>0</v>
      </c>
      <c r="AC164" s="517">
        <f>'Пр 3 (произв)'!W164</f>
        <v>0</v>
      </c>
      <c r="AD164" s="517">
        <f>'Пр 3 (произв)'!X164</f>
        <v>0</v>
      </c>
      <c r="AE164" s="517">
        <f>'Пр 3 (произв)'!Y164</f>
        <v>0</v>
      </c>
      <c r="AF164" s="517">
        <f>'Пр 3 (произв)'!Z164</f>
        <v>0</v>
      </c>
      <c r="AG164" s="9">
        <f t="shared" ref="AG164" si="89">D164+K164+R164+Z164</f>
        <v>0</v>
      </c>
      <c r="AH164" s="9">
        <f t="shared" ref="AH164" si="90">E164+L164+S164+AA164</f>
        <v>0</v>
      </c>
      <c r="AI164" s="9">
        <f t="shared" ref="AI164" si="91">F164+M164+T164+AB164</f>
        <v>0</v>
      </c>
      <c r="AJ164" s="9">
        <f t="shared" ref="AJ164" si="92">G164+N164+U164+AC164</f>
        <v>0</v>
      </c>
      <c r="AK164" s="9">
        <f t="shared" ref="AK164" si="93">H164+O164+V164+AD164</f>
        <v>0</v>
      </c>
      <c r="AL164" s="9">
        <f t="shared" ref="AL164" si="94">I164+P164+W164+AE164</f>
        <v>0</v>
      </c>
      <c r="AM164" s="9">
        <f t="shared" ref="AM164" si="95">J164+Q164+X164+AF164</f>
        <v>0</v>
      </c>
    </row>
    <row r="165" spans="1:39" x14ac:dyDescent="0.25">
      <c r="A165" s="170" t="str">
        <f>'Пр 1 (произв)'!A166</f>
        <v>1.5.1.2</v>
      </c>
      <c r="B165" s="118" t="str">
        <f>'Пр 1 (произв)'!B166</f>
        <v>Установка ветрогенераторов в д. Мгла (4 шт)</v>
      </c>
      <c r="C165" s="170" t="str">
        <f>'Пр 1 (произв)'!C166</f>
        <v>K_ЗР.19</v>
      </c>
      <c r="D165" s="9"/>
      <c r="E165" s="313"/>
      <c r="F165" s="313"/>
      <c r="G165" s="313"/>
      <c r="H165" s="313"/>
      <c r="I165" s="313"/>
      <c r="J165" s="313"/>
      <c r="K165" s="313"/>
      <c r="L165" s="313"/>
      <c r="M165" s="313"/>
      <c r="N165" s="313"/>
      <c r="O165" s="313"/>
      <c r="P165" s="313"/>
      <c r="Q165" s="313"/>
      <c r="R165" s="632"/>
      <c r="S165" s="633"/>
      <c r="T165" s="313"/>
      <c r="U165" s="313"/>
      <c r="V165" s="313"/>
      <c r="W165" s="313"/>
      <c r="X165" s="313"/>
      <c r="Y165" s="313"/>
      <c r="Z165" s="313"/>
      <c r="AA165" s="517">
        <f>'Пр 3 (произв)'!U165</f>
        <v>0</v>
      </c>
      <c r="AB165" s="517">
        <f>'Пр 3 (произв)'!V165</f>
        <v>0</v>
      </c>
      <c r="AC165" s="517">
        <f>'Пр 3 (произв)'!W165</f>
        <v>0</v>
      </c>
      <c r="AD165" s="517">
        <f>'Пр 3 (произв)'!X165</f>
        <v>0</v>
      </c>
      <c r="AE165" s="517">
        <f>'Пр 3 (произв)'!Y165</f>
        <v>0</v>
      </c>
      <c r="AF165" s="517">
        <f>'Пр 3 (произв)'!Z165</f>
        <v>0</v>
      </c>
      <c r="AG165" s="9">
        <f t="shared" ref="AG165:AG166" si="96">D165+K165+R165+Z165</f>
        <v>0</v>
      </c>
      <c r="AH165" s="9">
        <f t="shared" ref="AH165:AH166" si="97">E165+L165+S165+AA165</f>
        <v>0</v>
      </c>
      <c r="AI165" s="9">
        <f t="shared" ref="AI165:AI166" si="98">F165+M165+T165+AB165</f>
        <v>0</v>
      </c>
      <c r="AJ165" s="9">
        <f t="shared" ref="AJ165:AJ166" si="99">G165+N165+U165+AC165</f>
        <v>0</v>
      </c>
      <c r="AK165" s="9">
        <f t="shared" ref="AK165:AK166" si="100">H165+O165+V165+AD165</f>
        <v>0</v>
      </c>
      <c r="AL165" s="9">
        <f t="shared" ref="AL165:AL166" si="101">I165+P165+W165+AE165</f>
        <v>0</v>
      </c>
      <c r="AM165" s="9">
        <f t="shared" ref="AM165:AM166" si="102">J165+Q165+X165+AF165</f>
        <v>0</v>
      </c>
    </row>
    <row r="166" spans="1:39" x14ac:dyDescent="0.25">
      <c r="A166" s="170" t="str">
        <f>'Пр 1 (произв)'!A167</f>
        <v>1.5.1.3</v>
      </c>
      <c r="B166" s="118" t="str">
        <f>'Пр 1 (произв)'!B167</f>
        <v>Установка ветрогенераторов в д. Белушье (4 шт)</v>
      </c>
      <c r="C166" s="170" t="str">
        <f>'Пр 1 (произв)'!C167</f>
        <v>K_ЗР.20</v>
      </c>
      <c r="D166" s="9"/>
      <c r="E166" s="313"/>
      <c r="F166" s="313"/>
      <c r="G166" s="313"/>
      <c r="H166" s="313"/>
      <c r="I166" s="313"/>
      <c r="J166" s="313"/>
      <c r="K166" s="313"/>
      <c r="L166" s="313"/>
      <c r="M166" s="313"/>
      <c r="N166" s="313"/>
      <c r="O166" s="313"/>
      <c r="P166" s="313"/>
      <c r="Q166" s="313"/>
      <c r="R166" s="632"/>
      <c r="S166" s="633"/>
      <c r="T166" s="313"/>
      <c r="U166" s="313"/>
      <c r="V166" s="313"/>
      <c r="W166" s="313"/>
      <c r="X166" s="313"/>
      <c r="Y166" s="313"/>
      <c r="Z166" s="313"/>
      <c r="AA166" s="517">
        <f>'Пр 3 (произв)'!U166</f>
        <v>0</v>
      </c>
      <c r="AB166" s="517">
        <f>'Пр 3 (произв)'!V166</f>
        <v>0</v>
      </c>
      <c r="AC166" s="517">
        <f>'Пр 3 (произв)'!W166</f>
        <v>0</v>
      </c>
      <c r="AD166" s="517">
        <f>'Пр 3 (произв)'!X166</f>
        <v>0</v>
      </c>
      <c r="AE166" s="517">
        <f>'Пр 3 (произв)'!Y166</f>
        <v>0</v>
      </c>
      <c r="AF166" s="517">
        <f>'Пр 3 (произв)'!Z166</f>
        <v>0</v>
      </c>
      <c r="AG166" s="9">
        <f t="shared" si="96"/>
        <v>0</v>
      </c>
      <c r="AH166" s="9">
        <f t="shared" si="97"/>
        <v>0</v>
      </c>
      <c r="AI166" s="9">
        <f t="shared" si="98"/>
        <v>0</v>
      </c>
      <c r="AJ166" s="9">
        <f t="shared" si="99"/>
        <v>0</v>
      </c>
      <c r="AK166" s="9">
        <f t="shared" si="100"/>
        <v>0</v>
      </c>
      <c r="AL166" s="9">
        <f t="shared" si="101"/>
        <v>0</v>
      </c>
      <c r="AM166" s="9">
        <f t="shared" si="102"/>
        <v>0</v>
      </c>
    </row>
    <row r="167" spans="1:39" hidden="1" x14ac:dyDescent="0.25">
      <c r="A167" s="170" t="str">
        <f>'Пр 1 (произв)'!A168</f>
        <v>...</v>
      </c>
      <c r="B167" s="118" t="str">
        <f>'Пр 1 (произв)'!B168</f>
        <v>...</v>
      </c>
      <c r="C167" s="170">
        <f>'Пр 1 (произв)'!C168</f>
        <v>0</v>
      </c>
      <c r="D167" s="9"/>
      <c r="E167" s="313"/>
      <c r="F167" s="313"/>
      <c r="G167" s="313"/>
      <c r="H167" s="313"/>
      <c r="I167" s="313"/>
      <c r="J167" s="313"/>
      <c r="K167" s="313"/>
      <c r="L167" s="313"/>
      <c r="M167" s="313"/>
      <c r="N167" s="313"/>
      <c r="O167" s="313"/>
      <c r="P167" s="313"/>
      <c r="Q167" s="313"/>
      <c r="R167" s="632"/>
      <c r="S167" s="633"/>
      <c r="T167" s="313"/>
      <c r="U167" s="313"/>
      <c r="V167" s="313"/>
      <c r="W167" s="313"/>
      <c r="X167" s="313"/>
      <c r="Y167" s="313"/>
      <c r="Z167" s="313"/>
      <c r="AA167" s="9">
        <f>'Пр 3 (произв)'!U167</f>
        <v>0</v>
      </c>
      <c r="AB167" s="9">
        <f>'Пр 3 (произв)'!V167</f>
        <v>0</v>
      </c>
      <c r="AC167" s="9">
        <f>'Пр 3 (произв)'!W167</f>
        <v>0</v>
      </c>
      <c r="AD167" s="9">
        <f>'Пр 3 (произв)'!X167</f>
        <v>0</v>
      </c>
      <c r="AE167" s="9">
        <f>'Пр 3 (произв)'!Y167</f>
        <v>0</v>
      </c>
      <c r="AF167" s="9">
        <f>'Пр 3 (произв)'!Z167</f>
        <v>0</v>
      </c>
      <c r="AG167" s="9">
        <f t="shared" ref="AG167" si="103">D167+K167+R167+Z167</f>
        <v>0</v>
      </c>
      <c r="AH167" s="9">
        <f t="shared" ref="AH167" si="104">E167+L167+S167+AA167</f>
        <v>0</v>
      </c>
      <c r="AI167" s="9">
        <f t="shared" ref="AI167" si="105">F167+M167+T167+AB167</f>
        <v>0</v>
      </c>
      <c r="AJ167" s="9">
        <f t="shared" ref="AJ167" si="106">G167+N167+U167+AC167</f>
        <v>0</v>
      </c>
      <c r="AK167" s="9">
        <f t="shared" ref="AK167" si="107">H167+O167+V167+AD167</f>
        <v>0</v>
      </c>
      <c r="AL167" s="9">
        <f t="shared" ref="AL167" si="108">I167+P167+W167+AE167</f>
        <v>0</v>
      </c>
      <c r="AM167" s="9">
        <f t="shared" ref="AM167" si="109">J167+Q167+X167+AF167</f>
        <v>0</v>
      </c>
    </row>
    <row r="168" spans="1:39" ht="18" hidden="1" outlineLevel="1" x14ac:dyDescent="0.25">
      <c r="A168" s="170" t="str">
        <f>'Пр 1 (произв)'!A169</f>
        <v>1.5.2</v>
      </c>
      <c r="B168" s="134" t="str">
        <f>'Пр 1 (произв)'!B169</f>
        <v>Новое строительство котельных, всего, в том числе:</v>
      </c>
      <c r="C168" s="170" t="str">
        <f>'Пр 1 (произв)'!C169</f>
        <v>Г</v>
      </c>
      <c r="D168" s="136">
        <f>SUM(D169:D171)</f>
        <v>0</v>
      </c>
      <c r="AG168" s="9">
        <f t="shared" ref="AG168:AG183" si="110">D168+K168+R168+Z168</f>
        <v>0</v>
      </c>
      <c r="AH168" s="9">
        <f t="shared" ref="AH168:AH183" si="111">E168+L168+S168+AA168</f>
        <v>0</v>
      </c>
      <c r="AI168" s="9">
        <f t="shared" ref="AI168:AI183" si="112">F168+M168+T168+AB168</f>
        <v>0</v>
      </c>
      <c r="AJ168" s="9">
        <f t="shared" ref="AJ168:AJ183" si="113">G168+N168+U168+AC168</f>
        <v>0</v>
      </c>
      <c r="AK168" s="9">
        <f t="shared" ref="AK168:AK183" si="114">H168+O168+V168+AD168</f>
        <v>0</v>
      </c>
      <c r="AL168" s="9">
        <f t="shared" ref="AL168:AL183" si="115">I168+P168+W168+AE168</f>
        <v>0</v>
      </c>
    </row>
    <row r="169" spans="1:39" hidden="1" outlineLevel="1" x14ac:dyDescent="0.25">
      <c r="A169" s="170" t="str">
        <f>'Пр 1 (произв)'!A170</f>
        <v>1.5.2</v>
      </c>
      <c r="B169" s="118" t="str">
        <f>'Пр 1 (произв)'!B170</f>
        <v>Наименование инвестиционного проекта</v>
      </c>
      <c r="C169" s="170">
        <f>'Пр 1 (произв)'!C170</f>
        <v>0</v>
      </c>
      <c r="D169" s="9"/>
      <c r="AG169" s="9">
        <f t="shared" si="110"/>
        <v>0</v>
      </c>
      <c r="AH169" s="9">
        <f t="shared" si="111"/>
        <v>0</v>
      </c>
      <c r="AI169" s="9">
        <f t="shared" si="112"/>
        <v>0</v>
      </c>
      <c r="AJ169" s="9">
        <f t="shared" si="113"/>
        <v>0</v>
      </c>
      <c r="AK169" s="9">
        <f t="shared" si="114"/>
        <v>0</v>
      </c>
      <c r="AL169" s="9">
        <f t="shared" si="115"/>
        <v>0</v>
      </c>
    </row>
    <row r="170" spans="1:39" hidden="1" outlineLevel="1" x14ac:dyDescent="0.25">
      <c r="A170" s="170" t="str">
        <f>'Пр 1 (произв)'!A171</f>
        <v>1.5.2</v>
      </c>
      <c r="B170" s="118" t="str">
        <f>'Пр 1 (произв)'!B171</f>
        <v>Наименование инвестиционного проекта</v>
      </c>
      <c r="C170" s="170">
        <f>'Пр 1 (произв)'!C171</f>
        <v>0</v>
      </c>
      <c r="D170" s="9"/>
      <c r="AG170" s="9">
        <f t="shared" si="110"/>
        <v>0</v>
      </c>
      <c r="AH170" s="9">
        <f t="shared" si="111"/>
        <v>0</v>
      </c>
      <c r="AI170" s="9">
        <f t="shared" si="112"/>
        <v>0</v>
      </c>
      <c r="AJ170" s="9">
        <f t="shared" si="113"/>
        <v>0</v>
      </c>
      <c r="AK170" s="9">
        <f t="shared" si="114"/>
        <v>0</v>
      </c>
      <c r="AL170" s="9">
        <f t="shared" si="115"/>
        <v>0</v>
      </c>
    </row>
    <row r="171" spans="1:39" hidden="1" outlineLevel="1" x14ac:dyDescent="0.25">
      <c r="A171" s="170" t="str">
        <f>'Пр 1 (произв)'!A172</f>
        <v>...</v>
      </c>
      <c r="B171" s="118" t="str">
        <f>'Пр 1 (произв)'!B172</f>
        <v>...</v>
      </c>
      <c r="C171" s="170">
        <f>'Пр 1 (произв)'!C172</f>
        <v>0</v>
      </c>
      <c r="D171" s="9"/>
      <c r="AG171" s="9">
        <f t="shared" si="110"/>
        <v>0</v>
      </c>
      <c r="AH171" s="9">
        <f t="shared" si="111"/>
        <v>0</v>
      </c>
      <c r="AI171" s="9">
        <f t="shared" si="112"/>
        <v>0</v>
      </c>
      <c r="AJ171" s="9">
        <f t="shared" si="113"/>
        <v>0</v>
      </c>
      <c r="AK171" s="9">
        <f t="shared" si="114"/>
        <v>0</v>
      </c>
      <c r="AL171" s="9">
        <f t="shared" si="115"/>
        <v>0</v>
      </c>
    </row>
    <row r="172" spans="1:39" ht="18" collapsed="1" x14ac:dyDescent="0.25">
      <c r="A172" s="170" t="str">
        <f>'Пр 1 (произв)'!A173</f>
        <v>1.5.3</v>
      </c>
      <c r="B172" s="134" t="str">
        <f>'Пр 1 (произв)'!B173</f>
        <v>Новое строительство тепловых сетей, всего, в том числе:</v>
      </c>
      <c r="C172" s="170" t="str">
        <f>'Пр 1 (произв)'!C173</f>
        <v>Г</v>
      </c>
      <c r="D172" s="136">
        <f>SUM(D173:D175)</f>
        <v>0</v>
      </c>
      <c r="E172" s="136">
        <f t="shared" ref="E172:AB172" si="116">SUM(E173:E175)</f>
        <v>0</v>
      </c>
      <c r="F172" s="136">
        <f t="shared" si="116"/>
        <v>0</v>
      </c>
      <c r="G172" s="136">
        <f t="shared" si="116"/>
        <v>0</v>
      </c>
      <c r="H172" s="136">
        <f t="shared" si="116"/>
        <v>0</v>
      </c>
      <c r="I172" s="136">
        <f t="shared" si="116"/>
        <v>0</v>
      </c>
      <c r="J172" s="136">
        <f t="shared" si="116"/>
        <v>0</v>
      </c>
      <c r="K172" s="136">
        <f t="shared" si="116"/>
        <v>0</v>
      </c>
      <c r="L172" s="136">
        <f t="shared" si="116"/>
        <v>0</v>
      </c>
      <c r="M172" s="136">
        <f t="shared" si="116"/>
        <v>0</v>
      </c>
      <c r="N172" s="136">
        <f t="shared" si="116"/>
        <v>0</v>
      </c>
      <c r="O172" s="136">
        <f t="shared" si="116"/>
        <v>0</v>
      </c>
      <c r="P172" s="136">
        <f t="shared" si="116"/>
        <v>0</v>
      </c>
      <c r="Q172" s="136">
        <f t="shared" si="116"/>
        <v>0</v>
      </c>
      <c r="R172" s="628">
        <f t="shared" si="116"/>
        <v>0</v>
      </c>
      <c r="S172" s="629"/>
      <c r="T172" s="136">
        <f t="shared" si="116"/>
        <v>0</v>
      </c>
      <c r="U172" s="136">
        <f t="shared" si="116"/>
        <v>0</v>
      </c>
      <c r="V172" s="136">
        <f t="shared" si="116"/>
        <v>0</v>
      </c>
      <c r="W172" s="136">
        <f t="shared" si="116"/>
        <v>0</v>
      </c>
      <c r="X172" s="136">
        <f t="shared" si="116"/>
        <v>0</v>
      </c>
      <c r="Y172" s="136">
        <f t="shared" si="116"/>
        <v>0</v>
      </c>
      <c r="Z172" s="136">
        <f t="shared" si="116"/>
        <v>0</v>
      </c>
      <c r="AA172" s="136">
        <f t="shared" si="116"/>
        <v>0</v>
      </c>
      <c r="AB172" s="136">
        <f t="shared" si="116"/>
        <v>0</v>
      </c>
      <c r="AC172" s="136">
        <f t="shared" ref="AC172" si="117">SUM(AC173:AC175)</f>
        <v>0</v>
      </c>
      <c r="AD172" s="136">
        <f t="shared" ref="AD172" si="118">SUM(AD173:AD175)</f>
        <v>0</v>
      </c>
      <c r="AE172" s="136">
        <f t="shared" ref="AE172" si="119">SUM(AE173:AE175)</f>
        <v>0</v>
      </c>
      <c r="AF172" s="136">
        <f t="shared" ref="AF172" si="120">SUM(AF173:AF175)</f>
        <v>0</v>
      </c>
      <c r="AG172" s="136">
        <f t="shared" ref="AG172" si="121">SUM(AG173:AG175)</f>
        <v>0</v>
      </c>
      <c r="AH172" s="136">
        <f t="shared" ref="AH172" si="122">SUM(AH173:AH175)</f>
        <v>0</v>
      </c>
      <c r="AI172" s="136">
        <f t="shared" ref="AI172" si="123">SUM(AI173:AI175)</f>
        <v>0</v>
      </c>
      <c r="AJ172" s="136">
        <f t="shared" ref="AJ172" si="124">SUM(AJ173:AJ175)</f>
        <v>0</v>
      </c>
      <c r="AK172" s="136">
        <f t="shared" ref="AK172" si="125">SUM(AK173:AK175)</f>
        <v>0</v>
      </c>
      <c r="AL172" s="136">
        <f t="shared" ref="AL172" si="126">SUM(AL173:AL175)</f>
        <v>0</v>
      </c>
      <c r="AM172" s="136">
        <f t="shared" ref="AM172" si="127">SUM(AM173:AM175)</f>
        <v>0</v>
      </c>
    </row>
    <row r="173" spans="1:39" hidden="1" outlineLevel="1" x14ac:dyDescent="0.25">
      <c r="A173" s="170" t="str">
        <f>'Пр 1 (произв)'!A174</f>
        <v>1.5.3</v>
      </c>
      <c r="B173" s="118" t="str">
        <f>'Пр 1 (произв)'!B174</f>
        <v>Наименование инвестиционного проекта</v>
      </c>
      <c r="C173" s="170">
        <f>'Пр 1 (произв)'!C174</f>
        <v>0</v>
      </c>
      <c r="D173" s="9"/>
      <c r="AG173" s="9">
        <f t="shared" si="110"/>
        <v>0</v>
      </c>
      <c r="AH173" s="9">
        <f t="shared" si="111"/>
        <v>0</v>
      </c>
      <c r="AI173" s="9">
        <f t="shared" si="112"/>
        <v>0</v>
      </c>
      <c r="AJ173" s="9">
        <f t="shared" si="113"/>
        <v>0</v>
      </c>
      <c r="AK173" s="9">
        <f t="shared" si="114"/>
        <v>0</v>
      </c>
      <c r="AL173" s="9">
        <f t="shared" si="115"/>
        <v>0</v>
      </c>
    </row>
    <row r="174" spans="1:39" hidden="1" outlineLevel="1" x14ac:dyDescent="0.25">
      <c r="A174" s="170" t="str">
        <f>'Пр 1 (произв)'!A175</f>
        <v>1.5.3</v>
      </c>
      <c r="B174" s="118" t="str">
        <f>'Пр 1 (произв)'!B175</f>
        <v>Наименование инвестиционного проекта</v>
      </c>
      <c r="C174" s="170">
        <f>'Пр 1 (произв)'!C175</f>
        <v>0</v>
      </c>
      <c r="D174" s="9"/>
      <c r="AG174" s="9">
        <f t="shared" si="110"/>
        <v>0</v>
      </c>
      <c r="AH174" s="9">
        <f t="shared" si="111"/>
        <v>0</v>
      </c>
      <c r="AI174" s="9">
        <f t="shared" si="112"/>
        <v>0</v>
      </c>
      <c r="AJ174" s="9">
        <f t="shared" si="113"/>
        <v>0</v>
      </c>
      <c r="AK174" s="9">
        <f t="shared" si="114"/>
        <v>0</v>
      </c>
      <c r="AL174" s="9">
        <f t="shared" si="115"/>
        <v>0</v>
      </c>
    </row>
    <row r="175" spans="1:39" hidden="1" outlineLevel="1" x14ac:dyDescent="0.25">
      <c r="A175" s="170" t="str">
        <f>'Пр 1 (произв)'!A176</f>
        <v>...</v>
      </c>
      <c r="B175" s="118" t="str">
        <f>'Пр 1 (произв)'!B176</f>
        <v>...</v>
      </c>
      <c r="C175" s="170">
        <f>'Пр 1 (произв)'!C176</f>
        <v>0</v>
      </c>
      <c r="D175" s="9"/>
      <c r="AG175" s="9">
        <f t="shared" si="110"/>
        <v>0</v>
      </c>
      <c r="AH175" s="9">
        <f t="shared" si="111"/>
        <v>0</v>
      </c>
      <c r="AI175" s="9">
        <f t="shared" si="112"/>
        <v>0</v>
      </c>
      <c r="AJ175" s="9">
        <f t="shared" si="113"/>
        <v>0</v>
      </c>
      <c r="AK175" s="9">
        <f t="shared" si="114"/>
        <v>0</v>
      </c>
      <c r="AL175" s="9">
        <f t="shared" si="115"/>
        <v>0</v>
      </c>
    </row>
    <row r="176" spans="1:39" collapsed="1" x14ac:dyDescent="0.25">
      <c r="A176" s="170" t="str">
        <f>'Пр 1 (произв)'!A177</f>
        <v>1.5.4</v>
      </c>
      <c r="B176" s="134" t="str">
        <f>'Пр 1 (произв)'!B177</f>
        <v>Прочее новое строительство, всего, в том числе:</v>
      </c>
      <c r="C176" s="170" t="str">
        <f>'Пр 1 (произв)'!C177</f>
        <v>Г</v>
      </c>
      <c r="D176" s="136">
        <f>SUM(D177:D179)</f>
        <v>0</v>
      </c>
      <c r="E176" s="136">
        <f t="shared" ref="E176:AM176" si="128">SUM(E177:E179)</f>
        <v>0</v>
      </c>
      <c r="F176" s="136">
        <f t="shared" si="128"/>
        <v>0</v>
      </c>
      <c r="G176" s="136">
        <f t="shared" si="128"/>
        <v>0</v>
      </c>
      <c r="H176" s="136">
        <f t="shared" si="128"/>
        <v>0</v>
      </c>
      <c r="I176" s="136">
        <f t="shared" si="128"/>
        <v>0</v>
      </c>
      <c r="J176" s="136">
        <f t="shared" si="128"/>
        <v>0</v>
      </c>
      <c r="K176" s="136">
        <f t="shared" si="128"/>
        <v>0</v>
      </c>
      <c r="L176" s="136">
        <f t="shared" si="128"/>
        <v>0</v>
      </c>
      <c r="M176" s="136">
        <f t="shared" si="128"/>
        <v>0</v>
      </c>
      <c r="N176" s="136">
        <f t="shared" si="128"/>
        <v>0</v>
      </c>
      <c r="O176" s="136">
        <f t="shared" si="128"/>
        <v>0</v>
      </c>
      <c r="P176" s="136">
        <f t="shared" si="128"/>
        <v>0</v>
      </c>
      <c r="Q176" s="136">
        <f t="shared" si="128"/>
        <v>0</v>
      </c>
      <c r="R176" s="628">
        <f t="shared" si="128"/>
        <v>0</v>
      </c>
      <c r="S176" s="629"/>
      <c r="T176" s="136">
        <f t="shared" si="128"/>
        <v>0</v>
      </c>
      <c r="U176" s="136">
        <f t="shared" si="128"/>
        <v>0</v>
      </c>
      <c r="V176" s="136">
        <f t="shared" si="128"/>
        <v>0</v>
      </c>
      <c r="W176" s="136">
        <f t="shared" si="128"/>
        <v>0</v>
      </c>
      <c r="X176" s="136">
        <f t="shared" si="128"/>
        <v>0</v>
      </c>
      <c r="Y176" s="136">
        <f t="shared" si="128"/>
        <v>0</v>
      </c>
      <c r="Z176" s="136">
        <f t="shared" si="128"/>
        <v>0</v>
      </c>
      <c r="AA176" s="136">
        <f t="shared" si="128"/>
        <v>1</v>
      </c>
      <c r="AB176" s="136">
        <f t="shared" si="128"/>
        <v>0</v>
      </c>
      <c r="AC176" s="136">
        <f t="shared" si="128"/>
        <v>0</v>
      </c>
      <c r="AD176" s="136">
        <f t="shared" si="128"/>
        <v>0</v>
      </c>
      <c r="AE176" s="136">
        <f t="shared" si="128"/>
        <v>0</v>
      </c>
      <c r="AF176" s="136">
        <f t="shared" si="128"/>
        <v>0</v>
      </c>
      <c r="AG176" s="136">
        <f t="shared" si="128"/>
        <v>0</v>
      </c>
      <c r="AH176" s="136">
        <f t="shared" si="128"/>
        <v>1</v>
      </c>
      <c r="AI176" s="136">
        <f t="shared" si="128"/>
        <v>0</v>
      </c>
      <c r="AJ176" s="136">
        <f t="shared" si="128"/>
        <v>0</v>
      </c>
      <c r="AK176" s="136">
        <f t="shared" si="128"/>
        <v>0</v>
      </c>
      <c r="AL176" s="136">
        <f t="shared" si="128"/>
        <v>0</v>
      </c>
      <c r="AM176" s="136">
        <f t="shared" si="128"/>
        <v>0</v>
      </c>
    </row>
    <row r="177" spans="1:39" ht="21.75" customHeight="1" x14ac:dyDescent="0.25">
      <c r="A177" s="170" t="str">
        <f>'Пр 1 (произв)'!A178</f>
        <v>1.5.4.1</v>
      </c>
      <c r="B177" s="118" t="str">
        <f>'Пр 1 (произв)'!B178</f>
        <v>Создание интеллектуальной системы учета электрической энергии</v>
      </c>
      <c r="C177" s="170" t="str">
        <f>'Пр 1 (произв)'!C178</f>
        <v>K_ЗР.21</v>
      </c>
      <c r="D177" s="9"/>
      <c r="E177" s="313"/>
      <c r="F177" s="313"/>
      <c r="G177" s="313"/>
      <c r="H177" s="313"/>
      <c r="I177" s="313"/>
      <c r="J177" s="313"/>
      <c r="K177" s="313"/>
      <c r="L177" s="313"/>
      <c r="M177" s="313"/>
      <c r="N177" s="313"/>
      <c r="O177" s="313"/>
      <c r="P177" s="313"/>
      <c r="Q177" s="313"/>
      <c r="R177" s="632"/>
      <c r="S177" s="633"/>
      <c r="T177" s="313"/>
      <c r="U177" s="313"/>
      <c r="V177" s="313"/>
      <c r="W177" s="313"/>
      <c r="X177" s="313"/>
      <c r="Y177" s="313"/>
      <c r="Z177" s="313"/>
      <c r="AA177" s="517">
        <f>'Пр 3 (произв)'!U177</f>
        <v>1</v>
      </c>
      <c r="AB177" s="517">
        <f>'Пр 3 (произв)'!V177</f>
        <v>0</v>
      </c>
      <c r="AC177" s="517">
        <f>'Пр 3 (произв)'!W177</f>
        <v>0</v>
      </c>
      <c r="AD177" s="517">
        <f>'Пр 3 (произв)'!X177</f>
        <v>0</v>
      </c>
      <c r="AE177" s="517">
        <f>'Пр 3 (произв)'!Y177</f>
        <v>0</v>
      </c>
      <c r="AF177" s="517">
        <f>'Пр 3 (произв)'!Z177</f>
        <v>0</v>
      </c>
      <c r="AG177" s="9">
        <f t="shared" ref="AG177" si="129">D177+K177+R177+Z177</f>
        <v>0</v>
      </c>
      <c r="AH177" s="9">
        <f t="shared" ref="AH177" si="130">E177+L177+S177+AA177</f>
        <v>1</v>
      </c>
      <c r="AI177" s="9">
        <f t="shared" ref="AI177" si="131">F177+M177+T177+AB177</f>
        <v>0</v>
      </c>
      <c r="AJ177" s="9">
        <f t="shared" ref="AJ177" si="132">G177+N177+U177+AC177</f>
        <v>0</v>
      </c>
      <c r="AK177" s="9">
        <f t="shared" ref="AK177" si="133">H177+O177+V177+AD177</f>
        <v>0</v>
      </c>
      <c r="AL177" s="9">
        <f t="shared" ref="AL177" si="134">I177+P177+W177+AE177</f>
        <v>0</v>
      </c>
      <c r="AM177" s="9">
        <f t="shared" ref="AM177" si="135">J177+Q177+X177+AF177</f>
        <v>0</v>
      </c>
    </row>
    <row r="178" spans="1:39" hidden="1" outlineLevel="1" x14ac:dyDescent="0.25">
      <c r="A178" s="170" t="str">
        <f>'Пр 1 (произв)'!A179</f>
        <v>1.5.4</v>
      </c>
      <c r="B178" s="330" t="str">
        <f>'Пр 1 (произв)'!B179</f>
        <v>Наименование инвестиционного проекта</v>
      </c>
      <c r="C178" s="352">
        <f>'Пр 1 (произв)'!C179</f>
        <v>0</v>
      </c>
      <c r="D178" s="353"/>
      <c r="AG178" s="353">
        <f t="shared" si="110"/>
        <v>0</v>
      </c>
      <c r="AH178" s="353">
        <f t="shared" si="111"/>
        <v>0</v>
      </c>
      <c r="AI178" s="353">
        <f t="shared" si="112"/>
        <v>0</v>
      </c>
      <c r="AJ178" s="353">
        <f t="shared" si="113"/>
        <v>0</v>
      </c>
      <c r="AK178" s="353">
        <f t="shared" si="114"/>
        <v>0</v>
      </c>
      <c r="AL178" s="353">
        <f t="shared" si="115"/>
        <v>0</v>
      </c>
    </row>
    <row r="179" spans="1:39" hidden="1" outlineLevel="1" x14ac:dyDescent="0.25">
      <c r="A179" s="170" t="str">
        <f>'Пр 1 (произв)'!A180</f>
        <v>...</v>
      </c>
      <c r="B179" s="118" t="str">
        <f>'Пр 1 (произв)'!B180</f>
        <v>...</v>
      </c>
      <c r="C179" s="170">
        <f>'Пр 1 (произв)'!C180</f>
        <v>0</v>
      </c>
      <c r="D179" s="9"/>
      <c r="AG179" s="9">
        <f t="shared" si="110"/>
        <v>0</v>
      </c>
      <c r="AH179" s="9">
        <f t="shared" si="111"/>
        <v>0</v>
      </c>
      <c r="AI179" s="9">
        <f t="shared" si="112"/>
        <v>0</v>
      </c>
      <c r="AJ179" s="9">
        <f t="shared" si="113"/>
        <v>0</v>
      </c>
      <c r="AK179" s="9">
        <f t="shared" si="114"/>
        <v>0</v>
      </c>
      <c r="AL179" s="9">
        <f t="shared" si="115"/>
        <v>0</v>
      </c>
    </row>
    <row r="180" spans="1:39" ht="27" collapsed="1" x14ac:dyDescent="0.25">
      <c r="A180" s="170" t="str">
        <f>'Пр 1 (произв)'!A181</f>
        <v>1.6</v>
      </c>
      <c r="B180" s="130" t="str">
        <f>'Пр 1 (произв)'!B181</f>
        <v>Покупка земельных участков для целей реализации инвестиционных проектов, всего, в том числе:</v>
      </c>
      <c r="C180" s="170" t="str">
        <f>'Пр 1 (произв)'!C181</f>
        <v>Г</v>
      </c>
      <c r="D180" s="131">
        <f>SUM(D181:D183)</f>
        <v>0</v>
      </c>
      <c r="E180" s="131">
        <f t="shared" ref="E180:AM180" si="136">SUM(E181:E183)</f>
        <v>0</v>
      </c>
      <c r="F180" s="131">
        <f t="shared" si="136"/>
        <v>0</v>
      </c>
      <c r="G180" s="131">
        <f t="shared" si="136"/>
        <v>0</v>
      </c>
      <c r="H180" s="131">
        <f t="shared" si="136"/>
        <v>0</v>
      </c>
      <c r="I180" s="131">
        <f t="shared" si="136"/>
        <v>0</v>
      </c>
      <c r="J180" s="131">
        <f t="shared" si="136"/>
        <v>0</v>
      </c>
      <c r="K180" s="131">
        <f t="shared" si="136"/>
        <v>0</v>
      </c>
      <c r="L180" s="131">
        <f t="shared" si="136"/>
        <v>0</v>
      </c>
      <c r="M180" s="131">
        <f t="shared" si="136"/>
        <v>0</v>
      </c>
      <c r="N180" s="131">
        <f t="shared" si="136"/>
        <v>0</v>
      </c>
      <c r="O180" s="131">
        <f t="shared" si="136"/>
        <v>0</v>
      </c>
      <c r="P180" s="131">
        <f t="shared" si="136"/>
        <v>0</v>
      </c>
      <c r="Q180" s="131">
        <f t="shared" si="136"/>
        <v>0</v>
      </c>
      <c r="R180" s="634">
        <f t="shared" si="136"/>
        <v>0</v>
      </c>
      <c r="S180" s="635"/>
      <c r="T180" s="131">
        <f t="shared" si="136"/>
        <v>0</v>
      </c>
      <c r="U180" s="131">
        <f t="shared" si="136"/>
        <v>0</v>
      </c>
      <c r="V180" s="131">
        <f t="shared" si="136"/>
        <v>0</v>
      </c>
      <c r="W180" s="131">
        <f t="shared" si="136"/>
        <v>0</v>
      </c>
      <c r="X180" s="131">
        <f t="shared" si="136"/>
        <v>0</v>
      </c>
      <c r="Y180" s="131">
        <f t="shared" si="136"/>
        <v>0</v>
      </c>
      <c r="Z180" s="131">
        <f t="shared" si="136"/>
        <v>0</v>
      </c>
      <c r="AA180" s="131">
        <f t="shared" si="136"/>
        <v>0</v>
      </c>
      <c r="AB180" s="131">
        <f t="shared" si="136"/>
        <v>0</v>
      </c>
      <c r="AC180" s="131">
        <f t="shared" si="136"/>
        <v>0</v>
      </c>
      <c r="AD180" s="131">
        <f t="shared" si="136"/>
        <v>0</v>
      </c>
      <c r="AE180" s="131">
        <f t="shared" si="136"/>
        <v>0</v>
      </c>
      <c r="AF180" s="131">
        <f t="shared" si="136"/>
        <v>0</v>
      </c>
      <c r="AG180" s="131">
        <f t="shared" si="136"/>
        <v>0</v>
      </c>
      <c r="AH180" s="131">
        <f t="shared" si="136"/>
        <v>0</v>
      </c>
      <c r="AI180" s="131">
        <f t="shared" si="136"/>
        <v>0</v>
      </c>
      <c r="AJ180" s="131">
        <f t="shared" si="136"/>
        <v>0</v>
      </c>
      <c r="AK180" s="131">
        <f t="shared" si="136"/>
        <v>0</v>
      </c>
      <c r="AL180" s="131">
        <f t="shared" si="136"/>
        <v>0</v>
      </c>
      <c r="AM180" s="131">
        <f t="shared" si="136"/>
        <v>0</v>
      </c>
    </row>
    <row r="181" spans="1:39" hidden="1" outlineLevel="1" x14ac:dyDescent="0.25">
      <c r="A181" s="170" t="str">
        <f>'Пр 1 (произв)'!A182</f>
        <v>1.6</v>
      </c>
      <c r="B181" s="118" t="str">
        <f>'Пр 1 (произв)'!B182</f>
        <v>Наименование инвестиционного проекта</v>
      </c>
      <c r="C181" s="170">
        <f>'Пр 1 (произв)'!C182</f>
        <v>0</v>
      </c>
      <c r="D181" s="9"/>
      <c r="AG181" s="9">
        <f t="shared" si="110"/>
        <v>0</v>
      </c>
      <c r="AH181" s="9">
        <f t="shared" si="111"/>
        <v>0</v>
      </c>
      <c r="AI181" s="9">
        <f t="shared" si="112"/>
        <v>0</v>
      </c>
      <c r="AJ181" s="9">
        <f t="shared" si="113"/>
        <v>0</v>
      </c>
      <c r="AK181" s="9">
        <f t="shared" si="114"/>
        <v>0</v>
      </c>
      <c r="AL181" s="9">
        <f t="shared" si="115"/>
        <v>0</v>
      </c>
    </row>
    <row r="182" spans="1:39" hidden="1" outlineLevel="1" x14ac:dyDescent="0.25">
      <c r="A182" s="170" t="str">
        <f>'Пр 1 (произв)'!A183</f>
        <v>1.6</v>
      </c>
      <c r="B182" s="118" t="str">
        <f>'Пр 1 (произв)'!B183</f>
        <v>Наименование инвестиционного проекта</v>
      </c>
      <c r="C182" s="170">
        <f>'Пр 1 (произв)'!C183</f>
        <v>0</v>
      </c>
      <c r="D182" s="9"/>
      <c r="AG182" s="9">
        <f t="shared" si="110"/>
        <v>0</v>
      </c>
      <c r="AH182" s="9">
        <f t="shared" si="111"/>
        <v>0</v>
      </c>
      <c r="AI182" s="9">
        <f t="shared" si="112"/>
        <v>0</v>
      </c>
      <c r="AJ182" s="9">
        <f t="shared" si="113"/>
        <v>0</v>
      </c>
      <c r="AK182" s="9">
        <f t="shared" si="114"/>
        <v>0</v>
      </c>
      <c r="AL182" s="9">
        <f t="shared" si="115"/>
        <v>0</v>
      </c>
    </row>
    <row r="183" spans="1:39" hidden="1" outlineLevel="1" x14ac:dyDescent="0.25">
      <c r="A183" s="170" t="str">
        <f>'Пр 1 (произв)'!A184</f>
        <v>...</v>
      </c>
      <c r="B183" s="118" t="str">
        <f>'Пр 1 (произв)'!B184</f>
        <v>...</v>
      </c>
      <c r="C183" s="170">
        <f>'Пр 1 (произв)'!C184</f>
        <v>0</v>
      </c>
      <c r="D183" s="9"/>
      <c r="AG183" s="9">
        <f t="shared" si="110"/>
        <v>0</v>
      </c>
      <c r="AH183" s="9">
        <f t="shared" si="111"/>
        <v>0</v>
      </c>
      <c r="AI183" s="9">
        <f t="shared" si="112"/>
        <v>0</v>
      </c>
      <c r="AJ183" s="9">
        <f t="shared" si="113"/>
        <v>0</v>
      </c>
      <c r="AK183" s="9">
        <f t="shared" si="114"/>
        <v>0</v>
      </c>
      <c r="AL183" s="9">
        <f t="shared" si="115"/>
        <v>0</v>
      </c>
    </row>
    <row r="184" spans="1:39" collapsed="1" x14ac:dyDescent="0.25"/>
  </sheetData>
  <mergeCells count="104">
    <mergeCell ref="Z14:AF14"/>
    <mergeCell ref="AG14:AM14"/>
    <mergeCell ref="E15:J15"/>
    <mergeCell ref="R122:S122"/>
    <mergeCell ref="R123:S123"/>
    <mergeCell ref="R124:S124"/>
    <mergeCell ref="R125:S125"/>
    <mergeCell ref="R126:S126"/>
    <mergeCell ref="R117:S117"/>
    <mergeCell ref="R118:S118"/>
    <mergeCell ref="R119:S119"/>
    <mergeCell ref="R120:S120"/>
    <mergeCell ref="R121:S121"/>
    <mergeCell ref="R23:S23"/>
    <mergeCell ref="R24:S24"/>
    <mergeCell ref="R25:S25"/>
    <mergeCell ref="R27:S27"/>
    <mergeCell ref="R28:S28"/>
    <mergeCell ref="R29:S29"/>
    <mergeCell ref="R36:S36"/>
    <mergeCell ref="R45:S45"/>
    <mergeCell ref="R66:S66"/>
    <mergeCell ref="R70:S70"/>
    <mergeCell ref="R71:S71"/>
    <mergeCell ref="Q11:AB11"/>
    <mergeCell ref="AI1:AM1"/>
    <mergeCell ref="A2:AM2"/>
    <mergeCell ref="P6:W6"/>
    <mergeCell ref="Q10:AB10"/>
    <mergeCell ref="R19:S19"/>
    <mergeCell ref="R20:S20"/>
    <mergeCell ref="R21:S21"/>
    <mergeCell ref="R22:S22"/>
    <mergeCell ref="R17:S17"/>
    <mergeCell ref="R18:S18"/>
    <mergeCell ref="L15:Q15"/>
    <mergeCell ref="R15:S15"/>
    <mergeCell ref="T15:Y15"/>
    <mergeCell ref="AA15:AF15"/>
    <mergeCell ref="AH15:AM15"/>
    <mergeCell ref="R16:S16"/>
    <mergeCell ref="A13:A16"/>
    <mergeCell ref="B13:B16"/>
    <mergeCell ref="C13:C16"/>
    <mergeCell ref="D13:AM13"/>
    <mergeCell ref="D14:J14"/>
    <mergeCell ref="K14:Q14"/>
    <mergeCell ref="R14:Y14"/>
    <mergeCell ref="R75:S75"/>
    <mergeCell ref="R79:S79"/>
    <mergeCell ref="R83:S83"/>
    <mergeCell ref="R87:S87"/>
    <mergeCell ref="R88:S88"/>
    <mergeCell ref="R89:S89"/>
    <mergeCell ref="R90:S90"/>
    <mergeCell ref="R91:S91"/>
    <mergeCell ref="R92:S92"/>
    <mergeCell ref="R93:S93"/>
    <mergeCell ref="R94:S94"/>
    <mergeCell ref="R95:S95"/>
    <mergeCell ref="R96:S96"/>
    <mergeCell ref="R97:S97"/>
    <mergeCell ref="R98:S98"/>
    <mergeCell ref="R99:S99"/>
    <mergeCell ref="R100:S100"/>
    <mergeCell ref="R101:S101"/>
    <mergeCell ref="R102:S102"/>
    <mergeCell ref="R103:S103"/>
    <mergeCell ref="R104:S104"/>
    <mergeCell ref="R105:S105"/>
    <mergeCell ref="R133:S133"/>
    <mergeCell ref="R137:S137"/>
    <mergeCell ref="R141:S141"/>
    <mergeCell ref="R106:S106"/>
    <mergeCell ref="R107:S107"/>
    <mergeCell ref="R108:S108"/>
    <mergeCell ref="R109:S109"/>
    <mergeCell ref="R110:S110"/>
    <mergeCell ref="R111:S111"/>
    <mergeCell ref="R112:S112"/>
    <mergeCell ref="R113:S113"/>
    <mergeCell ref="R114:S114"/>
    <mergeCell ref="R115:S115"/>
    <mergeCell ref="R116:S116"/>
    <mergeCell ref="R132:S132"/>
    <mergeCell ref="R130:S130"/>
    <mergeCell ref="R131:S131"/>
    <mergeCell ref="R127:S127"/>
    <mergeCell ref="R128:S128"/>
    <mergeCell ref="R129:S129"/>
    <mergeCell ref="R145:S145"/>
    <mergeCell ref="R146:S146"/>
    <mergeCell ref="R147:S147"/>
    <mergeCell ref="R151:S151"/>
    <mergeCell ref="R162:S162"/>
    <mergeCell ref="R176:S176"/>
    <mergeCell ref="R177:S177"/>
    <mergeCell ref="R180:S180"/>
    <mergeCell ref="R167:S167"/>
    <mergeCell ref="R163:S163"/>
    <mergeCell ref="R164:S164"/>
    <mergeCell ref="R165:S165"/>
    <mergeCell ref="R166:S166"/>
    <mergeCell ref="R172:S172"/>
  </mergeCells>
  <pageMargins left="0.59055118110236227" right="0.59055118110236227" top="0.78740157480314965" bottom="0.39370078740157483" header="0.19685039370078741" footer="0.19685039370078741"/>
  <pageSetup paperSize="9" scale="70" fitToHeight="2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84"/>
  <sheetViews>
    <sheetView view="pageBreakPreview" zoomScale="130" zoomScaleNormal="100" zoomScaleSheetLayoutView="130" workbookViewId="0">
      <pane xSplit="2" ySplit="16" topLeftCell="C17" activePane="bottomRight" state="frozen"/>
      <selection pane="topRight" activeCell="C1" sqref="C1"/>
      <selection pane="bottomLeft" activeCell="A18" sqref="A18"/>
      <selection pane="bottomRight" activeCell="AA177" sqref="AA177"/>
    </sheetView>
  </sheetViews>
  <sheetFormatPr defaultRowHeight="15" outlineLevelRow="1" x14ac:dyDescent="0.25"/>
  <cols>
    <col min="1" max="1" width="6.42578125" style="12" customWidth="1"/>
    <col min="2" max="2" width="28.140625" style="12" customWidth="1"/>
    <col min="3" max="3" width="8.28515625" style="12" customWidth="1"/>
    <col min="4" max="4" width="7" style="12" customWidth="1"/>
    <col min="5" max="5" width="4.28515625" style="12" customWidth="1"/>
    <col min="6" max="10" width="3.7109375" style="12" customWidth="1"/>
    <col min="11" max="11" width="6.7109375" style="12" customWidth="1"/>
    <col min="12" max="12" width="4.28515625" style="12" customWidth="1"/>
    <col min="13" max="17" width="3.7109375" style="12" customWidth="1"/>
    <col min="18" max="18" width="3.5703125" style="12" customWidth="1"/>
    <col min="19" max="19" width="2.42578125" style="12" customWidth="1"/>
    <col min="20" max="20" width="4.28515625" style="12" customWidth="1"/>
    <col min="21" max="25" width="3.7109375" style="12" customWidth="1"/>
    <col min="26" max="26" width="6.7109375" style="12" customWidth="1"/>
    <col min="27" max="27" width="4.28515625" style="12" customWidth="1"/>
    <col min="28" max="28" width="6.140625" style="12" customWidth="1"/>
    <col min="29" max="32" width="3.7109375" style="12" customWidth="1"/>
    <col min="33" max="33" width="7" style="12" customWidth="1"/>
    <col min="34" max="34" width="4.28515625" style="12" customWidth="1"/>
    <col min="35" max="35" width="6.140625" style="12" customWidth="1"/>
    <col min="36" max="38" width="3.5703125" style="12" customWidth="1"/>
    <col min="39" max="39" width="5.140625" style="12" customWidth="1"/>
    <col min="40" max="256" width="9.140625" style="12"/>
    <col min="257" max="257" width="6.42578125" style="12" customWidth="1"/>
    <col min="258" max="258" width="19.28515625" style="12" customWidth="1"/>
    <col min="259" max="259" width="8.28515625" style="12" customWidth="1"/>
    <col min="260" max="260" width="10" style="12" customWidth="1"/>
    <col min="261" max="261" width="4.28515625" style="12" customWidth="1"/>
    <col min="262" max="266" width="3.7109375" style="12" customWidth="1"/>
    <col min="267" max="267" width="10" style="12" customWidth="1"/>
    <col min="268" max="268" width="4.28515625" style="12" customWidth="1"/>
    <col min="269" max="273" width="3.7109375" style="12" customWidth="1"/>
    <col min="274" max="274" width="5.5703125" style="12" customWidth="1"/>
    <col min="275" max="275" width="4" style="12" customWidth="1"/>
    <col min="276" max="276" width="4.28515625" style="12" customWidth="1"/>
    <col min="277" max="281" width="3.7109375" style="12" customWidth="1"/>
    <col min="282" max="282" width="10" style="12" customWidth="1"/>
    <col min="283" max="283" width="4.28515625" style="12" customWidth="1"/>
    <col min="284" max="288" width="3.7109375" style="12" customWidth="1"/>
    <col min="289" max="289" width="9.5703125" style="12" customWidth="1"/>
    <col min="290" max="290" width="4.28515625" style="12" customWidth="1"/>
    <col min="291" max="295" width="3.5703125" style="12" customWidth="1"/>
    <col min="296" max="512" width="9.140625" style="12"/>
    <col min="513" max="513" width="6.42578125" style="12" customWidth="1"/>
    <col min="514" max="514" width="19.28515625" style="12" customWidth="1"/>
    <col min="515" max="515" width="8.28515625" style="12" customWidth="1"/>
    <col min="516" max="516" width="10" style="12" customWidth="1"/>
    <col min="517" max="517" width="4.28515625" style="12" customWidth="1"/>
    <col min="518" max="522" width="3.7109375" style="12" customWidth="1"/>
    <col min="523" max="523" width="10" style="12" customWidth="1"/>
    <col min="524" max="524" width="4.28515625" style="12" customWidth="1"/>
    <col min="525" max="529" width="3.7109375" style="12" customWidth="1"/>
    <col min="530" max="530" width="5.5703125" style="12" customWidth="1"/>
    <col min="531" max="531" width="4" style="12" customWidth="1"/>
    <col min="532" max="532" width="4.28515625" style="12" customWidth="1"/>
    <col min="533" max="537" width="3.7109375" style="12" customWidth="1"/>
    <col min="538" max="538" width="10" style="12" customWidth="1"/>
    <col min="539" max="539" width="4.28515625" style="12" customWidth="1"/>
    <col min="540" max="544" width="3.7109375" style="12" customWidth="1"/>
    <col min="545" max="545" width="9.5703125" style="12" customWidth="1"/>
    <col min="546" max="546" width="4.28515625" style="12" customWidth="1"/>
    <col min="547" max="551" width="3.5703125" style="12" customWidth="1"/>
    <col min="552" max="768" width="9.140625" style="12"/>
    <col min="769" max="769" width="6.42578125" style="12" customWidth="1"/>
    <col min="770" max="770" width="19.28515625" style="12" customWidth="1"/>
    <col min="771" max="771" width="8.28515625" style="12" customWidth="1"/>
    <col min="772" max="772" width="10" style="12" customWidth="1"/>
    <col min="773" max="773" width="4.28515625" style="12" customWidth="1"/>
    <col min="774" max="778" width="3.7109375" style="12" customWidth="1"/>
    <col min="779" max="779" width="10" style="12" customWidth="1"/>
    <col min="780" max="780" width="4.28515625" style="12" customWidth="1"/>
    <col min="781" max="785" width="3.7109375" style="12" customWidth="1"/>
    <col min="786" max="786" width="5.5703125" style="12" customWidth="1"/>
    <col min="787" max="787" width="4" style="12" customWidth="1"/>
    <col min="788" max="788" width="4.28515625" style="12" customWidth="1"/>
    <col min="789" max="793" width="3.7109375" style="12" customWidth="1"/>
    <col min="794" max="794" width="10" style="12" customWidth="1"/>
    <col min="795" max="795" width="4.28515625" style="12" customWidth="1"/>
    <col min="796" max="800" width="3.7109375" style="12" customWidth="1"/>
    <col min="801" max="801" width="9.5703125" style="12" customWidth="1"/>
    <col min="802" max="802" width="4.28515625" style="12" customWidth="1"/>
    <col min="803" max="807" width="3.5703125" style="12" customWidth="1"/>
    <col min="808" max="1024" width="9.140625" style="12"/>
    <col min="1025" max="1025" width="6.42578125" style="12" customWidth="1"/>
    <col min="1026" max="1026" width="19.28515625" style="12" customWidth="1"/>
    <col min="1027" max="1027" width="8.28515625" style="12" customWidth="1"/>
    <col min="1028" max="1028" width="10" style="12" customWidth="1"/>
    <col min="1029" max="1029" width="4.28515625" style="12" customWidth="1"/>
    <col min="1030" max="1034" width="3.7109375" style="12" customWidth="1"/>
    <col min="1035" max="1035" width="10" style="12" customWidth="1"/>
    <col min="1036" max="1036" width="4.28515625" style="12" customWidth="1"/>
    <col min="1037" max="1041" width="3.7109375" style="12" customWidth="1"/>
    <col min="1042" max="1042" width="5.5703125" style="12" customWidth="1"/>
    <col min="1043" max="1043" width="4" style="12" customWidth="1"/>
    <col min="1044" max="1044" width="4.28515625" style="12" customWidth="1"/>
    <col min="1045" max="1049" width="3.7109375" style="12" customWidth="1"/>
    <col min="1050" max="1050" width="10" style="12" customWidth="1"/>
    <col min="1051" max="1051" width="4.28515625" style="12" customWidth="1"/>
    <col min="1052" max="1056" width="3.7109375" style="12" customWidth="1"/>
    <col min="1057" max="1057" width="9.5703125" style="12" customWidth="1"/>
    <col min="1058" max="1058" width="4.28515625" style="12" customWidth="1"/>
    <col min="1059" max="1063" width="3.5703125" style="12" customWidth="1"/>
    <col min="1064" max="1280" width="9.140625" style="12"/>
    <col min="1281" max="1281" width="6.42578125" style="12" customWidth="1"/>
    <col min="1282" max="1282" width="19.28515625" style="12" customWidth="1"/>
    <col min="1283" max="1283" width="8.28515625" style="12" customWidth="1"/>
    <col min="1284" max="1284" width="10" style="12" customWidth="1"/>
    <col min="1285" max="1285" width="4.28515625" style="12" customWidth="1"/>
    <col min="1286" max="1290" width="3.7109375" style="12" customWidth="1"/>
    <col min="1291" max="1291" width="10" style="12" customWidth="1"/>
    <col min="1292" max="1292" width="4.28515625" style="12" customWidth="1"/>
    <col min="1293" max="1297" width="3.7109375" style="12" customWidth="1"/>
    <col min="1298" max="1298" width="5.5703125" style="12" customWidth="1"/>
    <col min="1299" max="1299" width="4" style="12" customWidth="1"/>
    <col min="1300" max="1300" width="4.28515625" style="12" customWidth="1"/>
    <col min="1301" max="1305" width="3.7109375" style="12" customWidth="1"/>
    <col min="1306" max="1306" width="10" style="12" customWidth="1"/>
    <col min="1307" max="1307" width="4.28515625" style="12" customWidth="1"/>
    <col min="1308" max="1312" width="3.7109375" style="12" customWidth="1"/>
    <col min="1313" max="1313" width="9.5703125" style="12" customWidth="1"/>
    <col min="1314" max="1314" width="4.28515625" style="12" customWidth="1"/>
    <col min="1315" max="1319" width="3.5703125" style="12" customWidth="1"/>
    <col min="1320" max="1536" width="9.140625" style="12"/>
    <col min="1537" max="1537" width="6.42578125" style="12" customWidth="1"/>
    <col min="1538" max="1538" width="19.28515625" style="12" customWidth="1"/>
    <col min="1539" max="1539" width="8.28515625" style="12" customWidth="1"/>
    <col min="1540" max="1540" width="10" style="12" customWidth="1"/>
    <col min="1541" max="1541" width="4.28515625" style="12" customWidth="1"/>
    <col min="1542" max="1546" width="3.7109375" style="12" customWidth="1"/>
    <col min="1547" max="1547" width="10" style="12" customWidth="1"/>
    <col min="1548" max="1548" width="4.28515625" style="12" customWidth="1"/>
    <col min="1549" max="1553" width="3.7109375" style="12" customWidth="1"/>
    <col min="1554" max="1554" width="5.5703125" style="12" customWidth="1"/>
    <col min="1555" max="1555" width="4" style="12" customWidth="1"/>
    <col min="1556" max="1556" width="4.28515625" style="12" customWidth="1"/>
    <col min="1557" max="1561" width="3.7109375" style="12" customWidth="1"/>
    <col min="1562" max="1562" width="10" style="12" customWidth="1"/>
    <col min="1563" max="1563" width="4.28515625" style="12" customWidth="1"/>
    <col min="1564" max="1568" width="3.7109375" style="12" customWidth="1"/>
    <col min="1569" max="1569" width="9.5703125" style="12" customWidth="1"/>
    <col min="1570" max="1570" width="4.28515625" style="12" customWidth="1"/>
    <col min="1571" max="1575" width="3.5703125" style="12" customWidth="1"/>
    <col min="1576" max="1792" width="9.140625" style="12"/>
    <col min="1793" max="1793" width="6.42578125" style="12" customWidth="1"/>
    <col min="1794" max="1794" width="19.28515625" style="12" customWidth="1"/>
    <col min="1795" max="1795" width="8.28515625" style="12" customWidth="1"/>
    <col min="1796" max="1796" width="10" style="12" customWidth="1"/>
    <col min="1797" max="1797" width="4.28515625" style="12" customWidth="1"/>
    <col min="1798" max="1802" width="3.7109375" style="12" customWidth="1"/>
    <col min="1803" max="1803" width="10" style="12" customWidth="1"/>
    <col min="1804" max="1804" width="4.28515625" style="12" customWidth="1"/>
    <col min="1805" max="1809" width="3.7109375" style="12" customWidth="1"/>
    <col min="1810" max="1810" width="5.5703125" style="12" customWidth="1"/>
    <col min="1811" max="1811" width="4" style="12" customWidth="1"/>
    <col min="1812" max="1812" width="4.28515625" style="12" customWidth="1"/>
    <col min="1813" max="1817" width="3.7109375" style="12" customWidth="1"/>
    <col min="1818" max="1818" width="10" style="12" customWidth="1"/>
    <col min="1819" max="1819" width="4.28515625" style="12" customWidth="1"/>
    <col min="1820" max="1824" width="3.7109375" style="12" customWidth="1"/>
    <col min="1825" max="1825" width="9.5703125" style="12" customWidth="1"/>
    <col min="1826" max="1826" width="4.28515625" style="12" customWidth="1"/>
    <col min="1827" max="1831" width="3.5703125" style="12" customWidth="1"/>
    <col min="1832" max="2048" width="9.140625" style="12"/>
    <col min="2049" max="2049" width="6.42578125" style="12" customWidth="1"/>
    <col min="2050" max="2050" width="19.28515625" style="12" customWidth="1"/>
    <col min="2051" max="2051" width="8.28515625" style="12" customWidth="1"/>
    <col min="2052" max="2052" width="10" style="12" customWidth="1"/>
    <col min="2053" max="2053" width="4.28515625" style="12" customWidth="1"/>
    <col min="2054" max="2058" width="3.7109375" style="12" customWidth="1"/>
    <col min="2059" max="2059" width="10" style="12" customWidth="1"/>
    <col min="2060" max="2060" width="4.28515625" style="12" customWidth="1"/>
    <col min="2061" max="2065" width="3.7109375" style="12" customWidth="1"/>
    <col min="2066" max="2066" width="5.5703125" style="12" customWidth="1"/>
    <col min="2067" max="2067" width="4" style="12" customWidth="1"/>
    <col min="2068" max="2068" width="4.28515625" style="12" customWidth="1"/>
    <col min="2069" max="2073" width="3.7109375" style="12" customWidth="1"/>
    <col min="2074" max="2074" width="10" style="12" customWidth="1"/>
    <col min="2075" max="2075" width="4.28515625" style="12" customWidth="1"/>
    <col min="2076" max="2080" width="3.7109375" style="12" customWidth="1"/>
    <col min="2081" max="2081" width="9.5703125" style="12" customWidth="1"/>
    <col min="2082" max="2082" width="4.28515625" style="12" customWidth="1"/>
    <col min="2083" max="2087" width="3.5703125" style="12" customWidth="1"/>
    <col min="2088" max="2304" width="9.140625" style="12"/>
    <col min="2305" max="2305" width="6.42578125" style="12" customWidth="1"/>
    <col min="2306" max="2306" width="19.28515625" style="12" customWidth="1"/>
    <col min="2307" max="2307" width="8.28515625" style="12" customWidth="1"/>
    <col min="2308" max="2308" width="10" style="12" customWidth="1"/>
    <col min="2309" max="2309" width="4.28515625" style="12" customWidth="1"/>
    <col min="2310" max="2314" width="3.7109375" style="12" customWidth="1"/>
    <col min="2315" max="2315" width="10" style="12" customWidth="1"/>
    <col min="2316" max="2316" width="4.28515625" style="12" customWidth="1"/>
    <col min="2317" max="2321" width="3.7109375" style="12" customWidth="1"/>
    <col min="2322" max="2322" width="5.5703125" style="12" customWidth="1"/>
    <col min="2323" max="2323" width="4" style="12" customWidth="1"/>
    <col min="2324" max="2324" width="4.28515625" style="12" customWidth="1"/>
    <col min="2325" max="2329" width="3.7109375" style="12" customWidth="1"/>
    <col min="2330" max="2330" width="10" style="12" customWidth="1"/>
    <col min="2331" max="2331" width="4.28515625" style="12" customWidth="1"/>
    <col min="2332" max="2336" width="3.7109375" style="12" customWidth="1"/>
    <col min="2337" max="2337" width="9.5703125" style="12" customWidth="1"/>
    <col min="2338" max="2338" width="4.28515625" style="12" customWidth="1"/>
    <col min="2339" max="2343" width="3.5703125" style="12" customWidth="1"/>
    <col min="2344" max="2560" width="9.140625" style="12"/>
    <col min="2561" max="2561" width="6.42578125" style="12" customWidth="1"/>
    <col min="2562" max="2562" width="19.28515625" style="12" customWidth="1"/>
    <col min="2563" max="2563" width="8.28515625" style="12" customWidth="1"/>
    <col min="2564" max="2564" width="10" style="12" customWidth="1"/>
    <col min="2565" max="2565" width="4.28515625" style="12" customWidth="1"/>
    <col min="2566" max="2570" width="3.7109375" style="12" customWidth="1"/>
    <col min="2571" max="2571" width="10" style="12" customWidth="1"/>
    <col min="2572" max="2572" width="4.28515625" style="12" customWidth="1"/>
    <col min="2573" max="2577" width="3.7109375" style="12" customWidth="1"/>
    <col min="2578" max="2578" width="5.5703125" style="12" customWidth="1"/>
    <col min="2579" max="2579" width="4" style="12" customWidth="1"/>
    <col min="2580" max="2580" width="4.28515625" style="12" customWidth="1"/>
    <col min="2581" max="2585" width="3.7109375" style="12" customWidth="1"/>
    <col min="2586" max="2586" width="10" style="12" customWidth="1"/>
    <col min="2587" max="2587" width="4.28515625" style="12" customWidth="1"/>
    <col min="2588" max="2592" width="3.7109375" style="12" customWidth="1"/>
    <col min="2593" max="2593" width="9.5703125" style="12" customWidth="1"/>
    <col min="2594" max="2594" width="4.28515625" style="12" customWidth="1"/>
    <col min="2595" max="2599" width="3.5703125" style="12" customWidth="1"/>
    <col min="2600" max="2816" width="9.140625" style="12"/>
    <col min="2817" max="2817" width="6.42578125" style="12" customWidth="1"/>
    <col min="2818" max="2818" width="19.28515625" style="12" customWidth="1"/>
    <col min="2819" max="2819" width="8.28515625" style="12" customWidth="1"/>
    <col min="2820" max="2820" width="10" style="12" customWidth="1"/>
    <col min="2821" max="2821" width="4.28515625" style="12" customWidth="1"/>
    <col min="2822" max="2826" width="3.7109375" style="12" customWidth="1"/>
    <col min="2827" max="2827" width="10" style="12" customWidth="1"/>
    <col min="2828" max="2828" width="4.28515625" style="12" customWidth="1"/>
    <col min="2829" max="2833" width="3.7109375" style="12" customWidth="1"/>
    <col min="2834" max="2834" width="5.5703125" style="12" customWidth="1"/>
    <col min="2835" max="2835" width="4" style="12" customWidth="1"/>
    <col min="2836" max="2836" width="4.28515625" style="12" customWidth="1"/>
    <col min="2837" max="2841" width="3.7109375" style="12" customWidth="1"/>
    <col min="2842" max="2842" width="10" style="12" customWidth="1"/>
    <col min="2843" max="2843" width="4.28515625" style="12" customWidth="1"/>
    <col min="2844" max="2848" width="3.7109375" style="12" customWidth="1"/>
    <col min="2849" max="2849" width="9.5703125" style="12" customWidth="1"/>
    <col min="2850" max="2850" width="4.28515625" style="12" customWidth="1"/>
    <col min="2851" max="2855" width="3.5703125" style="12" customWidth="1"/>
    <col min="2856" max="3072" width="9.140625" style="12"/>
    <col min="3073" max="3073" width="6.42578125" style="12" customWidth="1"/>
    <col min="3074" max="3074" width="19.28515625" style="12" customWidth="1"/>
    <col min="3075" max="3075" width="8.28515625" style="12" customWidth="1"/>
    <col min="3076" max="3076" width="10" style="12" customWidth="1"/>
    <col min="3077" max="3077" width="4.28515625" style="12" customWidth="1"/>
    <col min="3078" max="3082" width="3.7109375" style="12" customWidth="1"/>
    <col min="3083" max="3083" width="10" style="12" customWidth="1"/>
    <col min="3084" max="3084" width="4.28515625" style="12" customWidth="1"/>
    <col min="3085" max="3089" width="3.7109375" style="12" customWidth="1"/>
    <col min="3090" max="3090" width="5.5703125" style="12" customWidth="1"/>
    <col min="3091" max="3091" width="4" style="12" customWidth="1"/>
    <col min="3092" max="3092" width="4.28515625" style="12" customWidth="1"/>
    <col min="3093" max="3097" width="3.7109375" style="12" customWidth="1"/>
    <col min="3098" max="3098" width="10" style="12" customWidth="1"/>
    <col min="3099" max="3099" width="4.28515625" style="12" customWidth="1"/>
    <col min="3100" max="3104" width="3.7109375" style="12" customWidth="1"/>
    <col min="3105" max="3105" width="9.5703125" style="12" customWidth="1"/>
    <col min="3106" max="3106" width="4.28515625" style="12" customWidth="1"/>
    <col min="3107" max="3111" width="3.5703125" style="12" customWidth="1"/>
    <col min="3112" max="3328" width="9.140625" style="12"/>
    <col min="3329" max="3329" width="6.42578125" style="12" customWidth="1"/>
    <col min="3330" max="3330" width="19.28515625" style="12" customWidth="1"/>
    <col min="3331" max="3331" width="8.28515625" style="12" customWidth="1"/>
    <col min="3332" max="3332" width="10" style="12" customWidth="1"/>
    <col min="3333" max="3333" width="4.28515625" style="12" customWidth="1"/>
    <col min="3334" max="3338" width="3.7109375" style="12" customWidth="1"/>
    <col min="3339" max="3339" width="10" style="12" customWidth="1"/>
    <col min="3340" max="3340" width="4.28515625" style="12" customWidth="1"/>
    <col min="3341" max="3345" width="3.7109375" style="12" customWidth="1"/>
    <col min="3346" max="3346" width="5.5703125" style="12" customWidth="1"/>
    <col min="3347" max="3347" width="4" style="12" customWidth="1"/>
    <col min="3348" max="3348" width="4.28515625" style="12" customWidth="1"/>
    <col min="3349" max="3353" width="3.7109375" style="12" customWidth="1"/>
    <col min="3354" max="3354" width="10" style="12" customWidth="1"/>
    <col min="3355" max="3355" width="4.28515625" style="12" customWidth="1"/>
    <col min="3356" max="3360" width="3.7109375" style="12" customWidth="1"/>
    <col min="3361" max="3361" width="9.5703125" style="12" customWidth="1"/>
    <col min="3362" max="3362" width="4.28515625" style="12" customWidth="1"/>
    <col min="3363" max="3367" width="3.5703125" style="12" customWidth="1"/>
    <col min="3368" max="3584" width="9.140625" style="12"/>
    <col min="3585" max="3585" width="6.42578125" style="12" customWidth="1"/>
    <col min="3586" max="3586" width="19.28515625" style="12" customWidth="1"/>
    <col min="3587" max="3587" width="8.28515625" style="12" customWidth="1"/>
    <col min="3588" max="3588" width="10" style="12" customWidth="1"/>
    <col min="3589" max="3589" width="4.28515625" style="12" customWidth="1"/>
    <col min="3590" max="3594" width="3.7109375" style="12" customWidth="1"/>
    <col min="3595" max="3595" width="10" style="12" customWidth="1"/>
    <col min="3596" max="3596" width="4.28515625" style="12" customWidth="1"/>
    <col min="3597" max="3601" width="3.7109375" style="12" customWidth="1"/>
    <col min="3602" max="3602" width="5.5703125" style="12" customWidth="1"/>
    <col min="3603" max="3603" width="4" style="12" customWidth="1"/>
    <col min="3604" max="3604" width="4.28515625" style="12" customWidth="1"/>
    <col min="3605" max="3609" width="3.7109375" style="12" customWidth="1"/>
    <col min="3610" max="3610" width="10" style="12" customWidth="1"/>
    <col min="3611" max="3611" width="4.28515625" style="12" customWidth="1"/>
    <col min="3612" max="3616" width="3.7109375" style="12" customWidth="1"/>
    <col min="3617" max="3617" width="9.5703125" style="12" customWidth="1"/>
    <col min="3618" max="3618" width="4.28515625" style="12" customWidth="1"/>
    <col min="3619" max="3623" width="3.5703125" style="12" customWidth="1"/>
    <col min="3624" max="3840" width="9.140625" style="12"/>
    <col min="3841" max="3841" width="6.42578125" style="12" customWidth="1"/>
    <col min="3842" max="3842" width="19.28515625" style="12" customWidth="1"/>
    <col min="3843" max="3843" width="8.28515625" style="12" customWidth="1"/>
    <col min="3844" max="3844" width="10" style="12" customWidth="1"/>
    <col min="3845" max="3845" width="4.28515625" style="12" customWidth="1"/>
    <col min="3846" max="3850" width="3.7109375" style="12" customWidth="1"/>
    <col min="3851" max="3851" width="10" style="12" customWidth="1"/>
    <col min="3852" max="3852" width="4.28515625" style="12" customWidth="1"/>
    <col min="3853" max="3857" width="3.7109375" style="12" customWidth="1"/>
    <col min="3858" max="3858" width="5.5703125" style="12" customWidth="1"/>
    <col min="3859" max="3859" width="4" style="12" customWidth="1"/>
    <col min="3860" max="3860" width="4.28515625" style="12" customWidth="1"/>
    <col min="3861" max="3865" width="3.7109375" style="12" customWidth="1"/>
    <col min="3866" max="3866" width="10" style="12" customWidth="1"/>
    <col min="3867" max="3867" width="4.28515625" style="12" customWidth="1"/>
    <col min="3868" max="3872" width="3.7109375" style="12" customWidth="1"/>
    <col min="3873" max="3873" width="9.5703125" style="12" customWidth="1"/>
    <col min="3874" max="3874" width="4.28515625" style="12" customWidth="1"/>
    <col min="3875" max="3879" width="3.5703125" style="12" customWidth="1"/>
    <col min="3880" max="4096" width="9.140625" style="12"/>
    <col min="4097" max="4097" width="6.42578125" style="12" customWidth="1"/>
    <col min="4098" max="4098" width="19.28515625" style="12" customWidth="1"/>
    <col min="4099" max="4099" width="8.28515625" style="12" customWidth="1"/>
    <col min="4100" max="4100" width="10" style="12" customWidth="1"/>
    <col min="4101" max="4101" width="4.28515625" style="12" customWidth="1"/>
    <col min="4102" max="4106" width="3.7109375" style="12" customWidth="1"/>
    <col min="4107" max="4107" width="10" style="12" customWidth="1"/>
    <col min="4108" max="4108" width="4.28515625" style="12" customWidth="1"/>
    <col min="4109" max="4113" width="3.7109375" style="12" customWidth="1"/>
    <col min="4114" max="4114" width="5.5703125" style="12" customWidth="1"/>
    <col min="4115" max="4115" width="4" style="12" customWidth="1"/>
    <col min="4116" max="4116" width="4.28515625" style="12" customWidth="1"/>
    <col min="4117" max="4121" width="3.7109375" style="12" customWidth="1"/>
    <col min="4122" max="4122" width="10" style="12" customWidth="1"/>
    <col min="4123" max="4123" width="4.28515625" style="12" customWidth="1"/>
    <col min="4124" max="4128" width="3.7109375" style="12" customWidth="1"/>
    <col min="4129" max="4129" width="9.5703125" style="12" customWidth="1"/>
    <col min="4130" max="4130" width="4.28515625" style="12" customWidth="1"/>
    <col min="4131" max="4135" width="3.5703125" style="12" customWidth="1"/>
    <col min="4136" max="4352" width="9.140625" style="12"/>
    <col min="4353" max="4353" width="6.42578125" style="12" customWidth="1"/>
    <col min="4354" max="4354" width="19.28515625" style="12" customWidth="1"/>
    <col min="4355" max="4355" width="8.28515625" style="12" customWidth="1"/>
    <col min="4356" max="4356" width="10" style="12" customWidth="1"/>
    <col min="4357" max="4357" width="4.28515625" style="12" customWidth="1"/>
    <col min="4358" max="4362" width="3.7109375" style="12" customWidth="1"/>
    <col min="4363" max="4363" width="10" style="12" customWidth="1"/>
    <col min="4364" max="4364" width="4.28515625" style="12" customWidth="1"/>
    <col min="4365" max="4369" width="3.7109375" style="12" customWidth="1"/>
    <col min="4370" max="4370" width="5.5703125" style="12" customWidth="1"/>
    <col min="4371" max="4371" width="4" style="12" customWidth="1"/>
    <col min="4372" max="4372" width="4.28515625" style="12" customWidth="1"/>
    <col min="4373" max="4377" width="3.7109375" style="12" customWidth="1"/>
    <col min="4378" max="4378" width="10" style="12" customWidth="1"/>
    <col min="4379" max="4379" width="4.28515625" style="12" customWidth="1"/>
    <col min="4380" max="4384" width="3.7109375" style="12" customWidth="1"/>
    <col min="4385" max="4385" width="9.5703125" style="12" customWidth="1"/>
    <col min="4386" max="4386" width="4.28515625" style="12" customWidth="1"/>
    <col min="4387" max="4391" width="3.5703125" style="12" customWidth="1"/>
    <col min="4392" max="4608" width="9.140625" style="12"/>
    <col min="4609" max="4609" width="6.42578125" style="12" customWidth="1"/>
    <col min="4610" max="4610" width="19.28515625" style="12" customWidth="1"/>
    <col min="4611" max="4611" width="8.28515625" style="12" customWidth="1"/>
    <col min="4612" max="4612" width="10" style="12" customWidth="1"/>
    <col min="4613" max="4613" width="4.28515625" style="12" customWidth="1"/>
    <col min="4614" max="4618" width="3.7109375" style="12" customWidth="1"/>
    <col min="4619" max="4619" width="10" style="12" customWidth="1"/>
    <col min="4620" max="4620" width="4.28515625" style="12" customWidth="1"/>
    <col min="4621" max="4625" width="3.7109375" style="12" customWidth="1"/>
    <col min="4626" max="4626" width="5.5703125" style="12" customWidth="1"/>
    <col min="4627" max="4627" width="4" style="12" customWidth="1"/>
    <col min="4628" max="4628" width="4.28515625" style="12" customWidth="1"/>
    <col min="4629" max="4633" width="3.7109375" style="12" customWidth="1"/>
    <col min="4634" max="4634" width="10" style="12" customWidth="1"/>
    <col min="4635" max="4635" width="4.28515625" style="12" customWidth="1"/>
    <col min="4636" max="4640" width="3.7109375" style="12" customWidth="1"/>
    <col min="4641" max="4641" width="9.5703125" style="12" customWidth="1"/>
    <col min="4642" max="4642" width="4.28515625" style="12" customWidth="1"/>
    <col min="4643" max="4647" width="3.5703125" style="12" customWidth="1"/>
    <col min="4648" max="4864" width="9.140625" style="12"/>
    <col min="4865" max="4865" width="6.42578125" style="12" customWidth="1"/>
    <col min="4866" max="4866" width="19.28515625" style="12" customWidth="1"/>
    <col min="4867" max="4867" width="8.28515625" style="12" customWidth="1"/>
    <col min="4868" max="4868" width="10" style="12" customWidth="1"/>
    <col min="4869" max="4869" width="4.28515625" style="12" customWidth="1"/>
    <col min="4870" max="4874" width="3.7109375" style="12" customWidth="1"/>
    <col min="4875" max="4875" width="10" style="12" customWidth="1"/>
    <col min="4876" max="4876" width="4.28515625" style="12" customWidth="1"/>
    <col min="4877" max="4881" width="3.7109375" style="12" customWidth="1"/>
    <col min="4882" max="4882" width="5.5703125" style="12" customWidth="1"/>
    <col min="4883" max="4883" width="4" style="12" customWidth="1"/>
    <col min="4884" max="4884" width="4.28515625" style="12" customWidth="1"/>
    <col min="4885" max="4889" width="3.7109375" style="12" customWidth="1"/>
    <col min="4890" max="4890" width="10" style="12" customWidth="1"/>
    <col min="4891" max="4891" width="4.28515625" style="12" customWidth="1"/>
    <col min="4892" max="4896" width="3.7109375" style="12" customWidth="1"/>
    <col min="4897" max="4897" width="9.5703125" style="12" customWidth="1"/>
    <col min="4898" max="4898" width="4.28515625" style="12" customWidth="1"/>
    <col min="4899" max="4903" width="3.5703125" style="12" customWidth="1"/>
    <col min="4904" max="5120" width="9.140625" style="12"/>
    <col min="5121" max="5121" width="6.42578125" style="12" customWidth="1"/>
    <col min="5122" max="5122" width="19.28515625" style="12" customWidth="1"/>
    <col min="5123" max="5123" width="8.28515625" style="12" customWidth="1"/>
    <col min="5124" max="5124" width="10" style="12" customWidth="1"/>
    <col min="5125" max="5125" width="4.28515625" style="12" customWidth="1"/>
    <col min="5126" max="5130" width="3.7109375" style="12" customWidth="1"/>
    <col min="5131" max="5131" width="10" style="12" customWidth="1"/>
    <col min="5132" max="5132" width="4.28515625" style="12" customWidth="1"/>
    <col min="5133" max="5137" width="3.7109375" style="12" customWidth="1"/>
    <col min="5138" max="5138" width="5.5703125" style="12" customWidth="1"/>
    <col min="5139" max="5139" width="4" style="12" customWidth="1"/>
    <col min="5140" max="5140" width="4.28515625" style="12" customWidth="1"/>
    <col min="5141" max="5145" width="3.7109375" style="12" customWidth="1"/>
    <col min="5146" max="5146" width="10" style="12" customWidth="1"/>
    <col min="5147" max="5147" width="4.28515625" style="12" customWidth="1"/>
    <col min="5148" max="5152" width="3.7109375" style="12" customWidth="1"/>
    <col min="5153" max="5153" width="9.5703125" style="12" customWidth="1"/>
    <col min="5154" max="5154" width="4.28515625" style="12" customWidth="1"/>
    <col min="5155" max="5159" width="3.5703125" style="12" customWidth="1"/>
    <col min="5160" max="5376" width="9.140625" style="12"/>
    <col min="5377" max="5377" width="6.42578125" style="12" customWidth="1"/>
    <col min="5378" max="5378" width="19.28515625" style="12" customWidth="1"/>
    <col min="5379" max="5379" width="8.28515625" style="12" customWidth="1"/>
    <col min="5380" max="5380" width="10" style="12" customWidth="1"/>
    <col min="5381" max="5381" width="4.28515625" style="12" customWidth="1"/>
    <col min="5382" max="5386" width="3.7109375" style="12" customWidth="1"/>
    <col min="5387" max="5387" width="10" style="12" customWidth="1"/>
    <col min="5388" max="5388" width="4.28515625" style="12" customWidth="1"/>
    <col min="5389" max="5393" width="3.7109375" style="12" customWidth="1"/>
    <col min="5394" max="5394" width="5.5703125" style="12" customWidth="1"/>
    <col min="5395" max="5395" width="4" style="12" customWidth="1"/>
    <col min="5396" max="5396" width="4.28515625" style="12" customWidth="1"/>
    <col min="5397" max="5401" width="3.7109375" style="12" customWidth="1"/>
    <col min="5402" max="5402" width="10" style="12" customWidth="1"/>
    <col min="5403" max="5403" width="4.28515625" style="12" customWidth="1"/>
    <col min="5404" max="5408" width="3.7109375" style="12" customWidth="1"/>
    <col min="5409" max="5409" width="9.5703125" style="12" customWidth="1"/>
    <col min="5410" max="5410" width="4.28515625" style="12" customWidth="1"/>
    <col min="5411" max="5415" width="3.5703125" style="12" customWidth="1"/>
    <col min="5416" max="5632" width="9.140625" style="12"/>
    <col min="5633" max="5633" width="6.42578125" style="12" customWidth="1"/>
    <col min="5634" max="5634" width="19.28515625" style="12" customWidth="1"/>
    <col min="5635" max="5635" width="8.28515625" style="12" customWidth="1"/>
    <col min="5636" max="5636" width="10" style="12" customWidth="1"/>
    <col min="5637" max="5637" width="4.28515625" style="12" customWidth="1"/>
    <col min="5638" max="5642" width="3.7109375" style="12" customWidth="1"/>
    <col min="5643" max="5643" width="10" style="12" customWidth="1"/>
    <col min="5644" max="5644" width="4.28515625" style="12" customWidth="1"/>
    <col min="5645" max="5649" width="3.7109375" style="12" customWidth="1"/>
    <col min="5650" max="5650" width="5.5703125" style="12" customWidth="1"/>
    <col min="5651" max="5651" width="4" style="12" customWidth="1"/>
    <col min="5652" max="5652" width="4.28515625" style="12" customWidth="1"/>
    <col min="5653" max="5657" width="3.7109375" style="12" customWidth="1"/>
    <col min="5658" max="5658" width="10" style="12" customWidth="1"/>
    <col min="5659" max="5659" width="4.28515625" style="12" customWidth="1"/>
    <col min="5660" max="5664" width="3.7109375" style="12" customWidth="1"/>
    <col min="5665" max="5665" width="9.5703125" style="12" customWidth="1"/>
    <col min="5666" max="5666" width="4.28515625" style="12" customWidth="1"/>
    <col min="5667" max="5671" width="3.5703125" style="12" customWidth="1"/>
    <col min="5672" max="5888" width="9.140625" style="12"/>
    <col min="5889" max="5889" width="6.42578125" style="12" customWidth="1"/>
    <col min="5890" max="5890" width="19.28515625" style="12" customWidth="1"/>
    <col min="5891" max="5891" width="8.28515625" style="12" customWidth="1"/>
    <col min="5892" max="5892" width="10" style="12" customWidth="1"/>
    <col min="5893" max="5893" width="4.28515625" style="12" customWidth="1"/>
    <col min="5894" max="5898" width="3.7109375" style="12" customWidth="1"/>
    <col min="5899" max="5899" width="10" style="12" customWidth="1"/>
    <col min="5900" max="5900" width="4.28515625" style="12" customWidth="1"/>
    <col min="5901" max="5905" width="3.7109375" style="12" customWidth="1"/>
    <col min="5906" max="5906" width="5.5703125" style="12" customWidth="1"/>
    <col min="5907" max="5907" width="4" style="12" customWidth="1"/>
    <col min="5908" max="5908" width="4.28515625" style="12" customWidth="1"/>
    <col min="5909" max="5913" width="3.7109375" style="12" customWidth="1"/>
    <col min="5914" max="5914" width="10" style="12" customWidth="1"/>
    <col min="5915" max="5915" width="4.28515625" style="12" customWidth="1"/>
    <col min="5916" max="5920" width="3.7109375" style="12" customWidth="1"/>
    <col min="5921" max="5921" width="9.5703125" style="12" customWidth="1"/>
    <col min="5922" max="5922" width="4.28515625" style="12" customWidth="1"/>
    <col min="5923" max="5927" width="3.5703125" style="12" customWidth="1"/>
    <col min="5928" max="6144" width="9.140625" style="12"/>
    <col min="6145" max="6145" width="6.42578125" style="12" customWidth="1"/>
    <col min="6146" max="6146" width="19.28515625" style="12" customWidth="1"/>
    <col min="6147" max="6147" width="8.28515625" style="12" customWidth="1"/>
    <col min="6148" max="6148" width="10" style="12" customWidth="1"/>
    <col min="6149" max="6149" width="4.28515625" style="12" customWidth="1"/>
    <col min="6150" max="6154" width="3.7109375" style="12" customWidth="1"/>
    <col min="6155" max="6155" width="10" style="12" customWidth="1"/>
    <col min="6156" max="6156" width="4.28515625" style="12" customWidth="1"/>
    <col min="6157" max="6161" width="3.7109375" style="12" customWidth="1"/>
    <col min="6162" max="6162" width="5.5703125" style="12" customWidth="1"/>
    <col min="6163" max="6163" width="4" style="12" customWidth="1"/>
    <col min="6164" max="6164" width="4.28515625" style="12" customWidth="1"/>
    <col min="6165" max="6169" width="3.7109375" style="12" customWidth="1"/>
    <col min="6170" max="6170" width="10" style="12" customWidth="1"/>
    <col min="6171" max="6171" width="4.28515625" style="12" customWidth="1"/>
    <col min="6172" max="6176" width="3.7109375" style="12" customWidth="1"/>
    <col min="6177" max="6177" width="9.5703125" style="12" customWidth="1"/>
    <col min="6178" max="6178" width="4.28515625" style="12" customWidth="1"/>
    <col min="6179" max="6183" width="3.5703125" style="12" customWidth="1"/>
    <col min="6184" max="6400" width="9.140625" style="12"/>
    <col min="6401" max="6401" width="6.42578125" style="12" customWidth="1"/>
    <col min="6402" max="6402" width="19.28515625" style="12" customWidth="1"/>
    <col min="6403" max="6403" width="8.28515625" style="12" customWidth="1"/>
    <col min="6404" max="6404" width="10" style="12" customWidth="1"/>
    <col min="6405" max="6405" width="4.28515625" style="12" customWidth="1"/>
    <col min="6406" max="6410" width="3.7109375" style="12" customWidth="1"/>
    <col min="6411" max="6411" width="10" style="12" customWidth="1"/>
    <col min="6412" max="6412" width="4.28515625" style="12" customWidth="1"/>
    <col min="6413" max="6417" width="3.7109375" style="12" customWidth="1"/>
    <col min="6418" max="6418" width="5.5703125" style="12" customWidth="1"/>
    <col min="6419" max="6419" width="4" style="12" customWidth="1"/>
    <col min="6420" max="6420" width="4.28515625" style="12" customWidth="1"/>
    <col min="6421" max="6425" width="3.7109375" style="12" customWidth="1"/>
    <col min="6426" max="6426" width="10" style="12" customWidth="1"/>
    <col min="6427" max="6427" width="4.28515625" style="12" customWidth="1"/>
    <col min="6428" max="6432" width="3.7109375" style="12" customWidth="1"/>
    <col min="6433" max="6433" width="9.5703125" style="12" customWidth="1"/>
    <col min="6434" max="6434" width="4.28515625" style="12" customWidth="1"/>
    <col min="6435" max="6439" width="3.5703125" style="12" customWidth="1"/>
    <col min="6440" max="6656" width="9.140625" style="12"/>
    <col min="6657" max="6657" width="6.42578125" style="12" customWidth="1"/>
    <col min="6658" max="6658" width="19.28515625" style="12" customWidth="1"/>
    <col min="6659" max="6659" width="8.28515625" style="12" customWidth="1"/>
    <col min="6660" max="6660" width="10" style="12" customWidth="1"/>
    <col min="6661" max="6661" width="4.28515625" style="12" customWidth="1"/>
    <col min="6662" max="6666" width="3.7109375" style="12" customWidth="1"/>
    <col min="6667" max="6667" width="10" style="12" customWidth="1"/>
    <col min="6668" max="6668" width="4.28515625" style="12" customWidth="1"/>
    <col min="6669" max="6673" width="3.7109375" style="12" customWidth="1"/>
    <col min="6674" max="6674" width="5.5703125" style="12" customWidth="1"/>
    <col min="6675" max="6675" width="4" style="12" customWidth="1"/>
    <col min="6676" max="6676" width="4.28515625" style="12" customWidth="1"/>
    <col min="6677" max="6681" width="3.7109375" style="12" customWidth="1"/>
    <col min="6682" max="6682" width="10" style="12" customWidth="1"/>
    <col min="6683" max="6683" width="4.28515625" style="12" customWidth="1"/>
    <col min="6684" max="6688" width="3.7109375" style="12" customWidth="1"/>
    <col min="6689" max="6689" width="9.5703125" style="12" customWidth="1"/>
    <col min="6690" max="6690" width="4.28515625" style="12" customWidth="1"/>
    <col min="6691" max="6695" width="3.5703125" style="12" customWidth="1"/>
    <col min="6696" max="6912" width="9.140625" style="12"/>
    <col min="6913" max="6913" width="6.42578125" style="12" customWidth="1"/>
    <col min="6914" max="6914" width="19.28515625" style="12" customWidth="1"/>
    <col min="6915" max="6915" width="8.28515625" style="12" customWidth="1"/>
    <col min="6916" max="6916" width="10" style="12" customWidth="1"/>
    <col min="6917" max="6917" width="4.28515625" style="12" customWidth="1"/>
    <col min="6918" max="6922" width="3.7109375" style="12" customWidth="1"/>
    <col min="6923" max="6923" width="10" style="12" customWidth="1"/>
    <col min="6924" max="6924" width="4.28515625" style="12" customWidth="1"/>
    <col min="6925" max="6929" width="3.7109375" style="12" customWidth="1"/>
    <col min="6930" max="6930" width="5.5703125" style="12" customWidth="1"/>
    <col min="6931" max="6931" width="4" style="12" customWidth="1"/>
    <col min="6932" max="6932" width="4.28515625" style="12" customWidth="1"/>
    <col min="6933" max="6937" width="3.7109375" style="12" customWidth="1"/>
    <col min="6938" max="6938" width="10" style="12" customWidth="1"/>
    <col min="6939" max="6939" width="4.28515625" style="12" customWidth="1"/>
    <col min="6940" max="6944" width="3.7109375" style="12" customWidth="1"/>
    <col min="6945" max="6945" width="9.5703125" style="12" customWidth="1"/>
    <col min="6946" max="6946" width="4.28515625" style="12" customWidth="1"/>
    <col min="6947" max="6951" width="3.5703125" style="12" customWidth="1"/>
    <col min="6952" max="7168" width="9.140625" style="12"/>
    <col min="7169" max="7169" width="6.42578125" style="12" customWidth="1"/>
    <col min="7170" max="7170" width="19.28515625" style="12" customWidth="1"/>
    <col min="7171" max="7171" width="8.28515625" style="12" customWidth="1"/>
    <col min="7172" max="7172" width="10" style="12" customWidth="1"/>
    <col min="7173" max="7173" width="4.28515625" style="12" customWidth="1"/>
    <col min="7174" max="7178" width="3.7109375" style="12" customWidth="1"/>
    <col min="7179" max="7179" width="10" style="12" customWidth="1"/>
    <col min="7180" max="7180" width="4.28515625" style="12" customWidth="1"/>
    <col min="7181" max="7185" width="3.7109375" style="12" customWidth="1"/>
    <col min="7186" max="7186" width="5.5703125" style="12" customWidth="1"/>
    <col min="7187" max="7187" width="4" style="12" customWidth="1"/>
    <col min="7188" max="7188" width="4.28515625" style="12" customWidth="1"/>
    <col min="7189" max="7193" width="3.7109375" style="12" customWidth="1"/>
    <col min="7194" max="7194" width="10" style="12" customWidth="1"/>
    <col min="7195" max="7195" width="4.28515625" style="12" customWidth="1"/>
    <col min="7196" max="7200" width="3.7109375" style="12" customWidth="1"/>
    <col min="7201" max="7201" width="9.5703125" style="12" customWidth="1"/>
    <col min="7202" max="7202" width="4.28515625" style="12" customWidth="1"/>
    <col min="7203" max="7207" width="3.5703125" style="12" customWidth="1"/>
    <col min="7208" max="7424" width="9.140625" style="12"/>
    <col min="7425" max="7425" width="6.42578125" style="12" customWidth="1"/>
    <col min="7426" max="7426" width="19.28515625" style="12" customWidth="1"/>
    <col min="7427" max="7427" width="8.28515625" style="12" customWidth="1"/>
    <col min="7428" max="7428" width="10" style="12" customWidth="1"/>
    <col min="7429" max="7429" width="4.28515625" style="12" customWidth="1"/>
    <col min="7430" max="7434" width="3.7109375" style="12" customWidth="1"/>
    <col min="7435" max="7435" width="10" style="12" customWidth="1"/>
    <col min="7436" max="7436" width="4.28515625" style="12" customWidth="1"/>
    <col min="7437" max="7441" width="3.7109375" style="12" customWidth="1"/>
    <col min="7442" max="7442" width="5.5703125" style="12" customWidth="1"/>
    <col min="7443" max="7443" width="4" style="12" customWidth="1"/>
    <col min="7444" max="7444" width="4.28515625" style="12" customWidth="1"/>
    <col min="7445" max="7449" width="3.7109375" style="12" customWidth="1"/>
    <col min="7450" max="7450" width="10" style="12" customWidth="1"/>
    <col min="7451" max="7451" width="4.28515625" style="12" customWidth="1"/>
    <col min="7452" max="7456" width="3.7109375" style="12" customWidth="1"/>
    <col min="7457" max="7457" width="9.5703125" style="12" customWidth="1"/>
    <col min="7458" max="7458" width="4.28515625" style="12" customWidth="1"/>
    <col min="7459" max="7463" width="3.5703125" style="12" customWidth="1"/>
    <col min="7464" max="7680" width="9.140625" style="12"/>
    <col min="7681" max="7681" width="6.42578125" style="12" customWidth="1"/>
    <col min="7682" max="7682" width="19.28515625" style="12" customWidth="1"/>
    <col min="7683" max="7683" width="8.28515625" style="12" customWidth="1"/>
    <col min="7684" max="7684" width="10" style="12" customWidth="1"/>
    <col min="7685" max="7685" width="4.28515625" style="12" customWidth="1"/>
    <col min="7686" max="7690" width="3.7109375" style="12" customWidth="1"/>
    <col min="7691" max="7691" width="10" style="12" customWidth="1"/>
    <col min="7692" max="7692" width="4.28515625" style="12" customWidth="1"/>
    <col min="7693" max="7697" width="3.7109375" style="12" customWidth="1"/>
    <col min="7698" max="7698" width="5.5703125" style="12" customWidth="1"/>
    <col min="7699" max="7699" width="4" style="12" customWidth="1"/>
    <col min="7700" max="7700" width="4.28515625" style="12" customWidth="1"/>
    <col min="7701" max="7705" width="3.7109375" style="12" customWidth="1"/>
    <col min="7706" max="7706" width="10" style="12" customWidth="1"/>
    <col min="7707" max="7707" width="4.28515625" style="12" customWidth="1"/>
    <col min="7708" max="7712" width="3.7109375" style="12" customWidth="1"/>
    <col min="7713" max="7713" width="9.5703125" style="12" customWidth="1"/>
    <col min="7714" max="7714" width="4.28515625" style="12" customWidth="1"/>
    <col min="7715" max="7719" width="3.5703125" style="12" customWidth="1"/>
    <col min="7720" max="7936" width="9.140625" style="12"/>
    <col min="7937" max="7937" width="6.42578125" style="12" customWidth="1"/>
    <col min="7938" max="7938" width="19.28515625" style="12" customWidth="1"/>
    <col min="7939" max="7939" width="8.28515625" style="12" customWidth="1"/>
    <col min="7940" max="7940" width="10" style="12" customWidth="1"/>
    <col min="7941" max="7941" width="4.28515625" style="12" customWidth="1"/>
    <col min="7942" max="7946" width="3.7109375" style="12" customWidth="1"/>
    <col min="7947" max="7947" width="10" style="12" customWidth="1"/>
    <col min="7948" max="7948" width="4.28515625" style="12" customWidth="1"/>
    <col min="7949" max="7953" width="3.7109375" style="12" customWidth="1"/>
    <col min="7954" max="7954" width="5.5703125" style="12" customWidth="1"/>
    <col min="7955" max="7955" width="4" style="12" customWidth="1"/>
    <col min="7956" max="7956" width="4.28515625" style="12" customWidth="1"/>
    <col min="7957" max="7961" width="3.7109375" style="12" customWidth="1"/>
    <col min="7962" max="7962" width="10" style="12" customWidth="1"/>
    <col min="7963" max="7963" width="4.28515625" style="12" customWidth="1"/>
    <col min="7964" max="7968" width="3.7109375" style="12" customWidth="1"/>
    <col min="7969" max="7969" width="9.5703125" style="12" customWidth="1"/>
    <col min="7970" max="7970" width="4.28515625" style="12" customWidth="1"/>
    <col min="7971" max="7975" width="3.5703125" style="12" customWidth="1"/>
    <col min="7976" max="8192" width="9.140625" style="12"/>
    <col min="8193" max="8193" width="6.42578125" style="12" customWidth="1"/>
    <col min="8194" max="8194" width="19.28515625" style="12" customWidth="1"/>
    <col min="8195" max="8195" width="8.28515625" style="12" customWidth="1"/>
    <col min="8196" max="8196" width="10" style="12" customWidth="1"/>
    <col min="8197" max="8197" width="4.28515625" style="12" customWidth="1"/>
    <col min="8198" max="8202" width="3.7109375" style="12" customWidth="1"/>
    <col min="8203" max="8203" width="10" style="12" customWidth="1"/>
    <col min="8204" max="8204" width="4.28515625" style="12" customWidth="1"/>
    <col min="8205" max="8209" width="3.7109375" style="12" customWidth="1"/>
    <col min="8210" max="8210" width="5.5703125" style="12" customWidth="1"/>
    <col min="8211" max="8211" width="4" style="12" customWidth="1"/>
    <col min="8212" max="8212" width="4.28515625" style="12" customWidth="1"/>
    <col min="8213" max="8217" width="3.7109375" style="12" customWidth="1"/>
    <col min="8218" max="8218" width="10" style="12" customWidth="1"/>
    <col min="8219" max="8219" width="4.28515625" style="12" customWidth="1"/>
    <col min="8220" max="8224" width="3.7109375" style="12" customWidth="1"/>
    <col min="8225" max="8225" width="9.5703125" style="12" customWidth="1"/>
    <col min="8226" max="8226" width="4.28515625" style="12" customWidth="1"/>
    <col min="8227" max="8231" width="3.5703125" style="12" customWidth="1"/>
    <col min="8232" max="8448" width="9.140625" style="12"/>
    <col min="8449" max="8449" width="6.42578125" style="12" customWidth="1"/>
    <col min="8450" max="8450" width="19.28515625" style="12" customWidth="1"/>
    <col min="8451" max="8451" width="8.28515625" style="12" customWidth="1"/>
    <col min="8452" max="8452" width="10" style="12" customWidth="1"/>
    <col min="8453" max="8453" width="4.28515625" style="12" customWidth="1"/>
    <col min="8454" max="8458" width="3.7109375" style="12" customWidth="1"/>
    <col min="8459" max="8459" width="10" style="12" customWidth="1"/>
    <col min="8460" max="8460" width="4.28515625" style="12" customWidth="1"/>
    <col min="8461" max="8465" width="3.7109375" style="12" customWidth="1"/>
    <col min="8466" max="8466" width="5.5703125" style="12" customWidth="1"/>
    <col min="8467" max="8467" width="4" style="12" customWidth="1"/>
    <col min="8468" max="8468" width="4.28515625" style="12" customWidth="1"/>
    <col min="8469" max="8473" width="3.7109375" style="12" customWidth="1"/>
    <col min="8474" max="8474" width="10" style="12" customWidth="1"/>
    <col min="8475" max="8475" width="4.28515625" style="12" customWidth="1"/>
    <col min="8476" max="8480" width="3.7109375" style="12" customWidth="1"/>
    <col min="8481" max="8481" width="9.5703125" style="12" customWidth="1"/>
    <col min="8482" max="8482" width="4.28515625" style="12" customWidth="1"/>
    <col min="8483" max="8487" width="3.5703125" style="12" customWidth="1"/>
    <col min="8488" max="8704" width="9.140625" style="12"/>
    <col min="8705" max="8705" width="6.42578125" style="12" customWidth="1"/>
    <col min="8706" max="8706" width="19.28515625" style="12" customWidth="1"/>
    <col min="8707" max="8707" width="8.28515625" style="12" customWidth="1"/>
    <col min="8708" max="8708" width="10" style="12" customWidth="1"/>
    <col min="8709" max="8709" width="4.28515625" style="12" customWidth="1"/>
    <col min="8710" max="8714" width="3.7109375" style="12" customWidth="1"/>
    <col min="8715" max="8715" width="10" style="12" customWidth="1"/>
    <col min="8716" max="8716" width="4.28515625" style="12" customWidth="1"/>
    <col min="8717" max="8721" width="3.7109375" style="12" customWidth="1"/>
    <col min="8722" max="8722" width="5.5703125" style="12" customWidth="1"/>
    <col min="8723" max="8723" width="4" style="12" customWidth="1"/>
    <col min="8724" max="8724" width="4.28515625" style="12" customWidth="1"/>
    <col min="8725" max="8729" width="3.7109375" style="12" customWidth="1"/>
    <col min="8730" max="8730" width="10" style="12" customWidth="1"/>
    <col min="8731" max="8731" width="4.28515625" style="12" customWidth="1"/>
    <col min="8732" max="8736" width="3.7109375" style="12" customWidth="1"/>
    <col min="8737" max="8737" width="9.5703125" style="12" customWidth="1"/>
    <col min="8738" max="8738" width="4.28515625" style="12" customWidth="1"/>
    <col min="8739" max="8743" width="3.5703125" style="12" customWidth="1"/>
    <col min="8744" max="8960" width="9.140625" style="12"/>
    <col min="8961" max="8961" width="6.42578125" style="12" customWidth="1"/>
    <col min="8962" max="8962" width="19.28515625" style="12" customWidth="1"/>
    <col min="8963" max="8963" width="8.28515625" style="12" customWidth="1"/>
    <col min="8964" max="8964" width="10" style="12" customWidth="1"/>
    <col min="8965" max="8965" width="4.28515625" style="12" customWidth="1"/>
    <col min="8966" max="8970" width="3.7109375" style="12" customWidth="1"/>
    <col min="8971" max="8971" width="10" style="12" customWidth="1"/>
    <col min="8972" max="8972" width="4.28515625" style="12" customWidth="1"/>
    <col min="8973" max="8977" width="3.7109375" style="12" customWidth="1"/>
    <col min="8978" max="8978" width="5.5703125" style="12" customWidth="1"/>
    <col min="8979" max="8979" width="4" style="12" customWidth="1"/>
    <col min="8980" max="8980" width="4.28515625" style="12" customWidth="1"/>
    <col min="8981" max="8985" width="3.7109375" style="12" customWidth="1"/>
    <col min="8986" max="8986" width="10" style="12" customWidth="1"/>
    <col min="8987" max="8987" width="4.28515625" style="12" customWidth="1"/>
    <col min="8988" max="8992" width="3.7109375" style="12" customWidth="1"/>
    <col min="8993" max="8993" width="9.5703125" style="12" customWidth="1"/>
    <col min="8994" max="8994" width="4.28515625" style="12" customWidth="1"/>
    <col min="8995" max="8999" width="3.5703125" style="12" customWidth="1"/>
    <col min="9000" max="9216" width="9.140625" style="12"/>
    <col min="9217" max="9217" width="6.42578125" style="12" customWidth="1"/>
    <col min="9218" max="9218" width="19.28515625" style="12" customWidth="1"/>
    <col min="9219" max="9219" width="8.28515625" style="12" customWidth="1"/>
    <col min="9220" max="9220" width="10" style="12" customWidth="1"/>
    <col min="9221" max="9221" width="4.28515625" style="12" customWidth="1"/>
    <col min="9222" max="9226" width="3.7109375" style="12" customWidth="1"/>
    <col min="9227" max="9227" width="10" style="12" customWidth="1"/>
    <col min="9228" max="9228" width="4.28515625" style="12" customWidth="1"/>
    <col min="9229" max="9233" width="3.7109375" style="12" customWidth="1"/>
    <col min="9234" max="9234" width="5.5703125" style="12" customWidth="1"/>
    <col min="9235" max="9235" width="4" style="12" customWidth="1"/>
    <col min="9236" max="9236" width="4.28515625" style="12" customWidth="1"/>
    <col min="9237" max="9241" width="3.7109375" style="12" customWidth="1"/>
    <col min="9242" max="9242" width="10" style="12" customWidth="1"/>
    <col min="9243" max="9243" width="4.28515625" style="12" customWidth="1"/>
    <col min="9244" max="9248" width="3.7109375" style="12" customWidth="1"/>
    <col min="9249" max="9249" width="9.5703125" style="12" customWidth="1"/>
    <col min="9250" max="9250" width="4.28515625" style="12" customWidth="1"/>
    <col min="9251" max="9255" width="3.5703125" style="12" customWidth="1"/>
    <col min="9256" max="9472" width="9.140625" style="12"/>
    <col min="9473" max="9473" width="6.42578125" style="12" customWidth="1"/>
    <col min="9474" max="9474" width="19.28515625" style="12" customWidth="1"/>
    <col min="9475" max="9475" width="8.28515625" style="12" customWidth="1"/>
    <col min="9476" max="9476" width="10" style="12" customWidth="1"/>
    <col min="9477" max="9477" width="4.28515625" style="12" customWidth="1"/>
    <col min="9478" max="9482" width="3.7109375" style="12" customWidth="1"/>
    <col min="9483" max="9483" width="10" style="12" customWidth="1"/>
    <col min="9484" max="9484" width="4.28515625" style="12" customWidth="1"/>
    <col min="9485" max="9489" width="3.7109375" style="12" customWidth="1"/>
    <col min="9490" max="9490" width="5.5703125" style="12" customWidth="1"/>
    <col min="9491" max="9491" width="4" style="12" customWidth="1"/>
    <col min="9492" max="9492" width="4.28515625" style="12" customWidth="1"/>
    <col min="9493" max="9497" width="3.7109375" style="12" customWidth="1"/>
    <col min="9498" max="9498" width="10" style="12" customWidth="1"/>
    <col min="9499" max="9499" width="4.28515625" style="12" customWidth="1"/>
    <col min="9500" max="9504" width="3.7109375" style="12" customWidth="1"/>
    <col min="9505" max="9505" width="9.5703125" style="12" customWidth="1"/>
    <col min="9506" max="9506" width="4.28515625" style="12" customWidth="1"/>
    <col min="9507" max="9511" width="3.5703125" style="12" customWidth="1"/>
    <col min="9512" max="9728" width="9.140625" style="12"/>
    <col min="9729" max="9729" width="6.42578125" style="12" customWidth="1"/>
    <col min="9730" max="9730" width="19.28515625" style="12" customWidth="1"/>
    <col min="9731" max="9731" width="8.28515625" style="12" customWidth="1"/>
    <col min="9732" max="9732" width="10" style="12" customWidth="1"/>
    <col min="9733" max="9733" width="4.28515625" style="12" customWidth="1"/>
    <col min="9734" max="9738" width="3.7109375" style="12" customWidth="1"/>
    <col min="9739" max="9739" width="10" style="12" customWidth="1"/>
    <col min="9740" max="9740" width="4.28515625" style="12" customWidth="1"/>
    <col min="9741" max="9745" width="3.7109375" style="12" customWidth="1"/>
    <col min="9746" max="9746" width="5.5703125" style="12" customWidth="1"/>
    <col min="9747" max="9747" width="4" style="12" customWidth="1"/>
    <col min="9748" max="9748" width="4.28515625" style="12" customWidth="1"/>
    <col min="9749" max="9753" width="3.7109375" style="12" customWidth="1"/>
    <col min="9754" max="9754" width="10" style="12" customWidth="1"/>
    <col min="9755" max="9755" width="4.28515625" style="12" customWidth="1"/>
    <col min="9756" max="9760" width="3.7109375" style="12" customWidth="1"/>
    <col min="9761" max="9761" width="9.5703125" style="12" customWidth="1"/>
    <col min="9762" max="9762" width="4.28515625" style="12" customWidth="1"/>
    <col min="9763" max="9767" width="3.5703125" style="12" customWidth="1"/>
    <col min="9768" max="9984" width="9.140625" style="12"/>
    <col min="9985" max="9985" width="6.42578125" style="12" customWidth="1"/>
    <col min="9986" max="9986" width="19.28515625" style="12" customWidth="1"/>
    <col min="9987" max="9987" width="8.28515625" style="12" customWidth="1"/>
    <col min="9988" max="9988" width="10" style="12" customWidth="1"/>
    <col min="9989" max="9989" width="4.28515625" style="12" customWidth="1"/>
    <col min="9990" max="9994" width="3.7109375" style="12" customWidth="1"/>
    <col min="9995" max="9995" width="10" style="12" customWidth="1"/>
    <col min="9996" max="9996" width="4.28515625" style="12" customWidth="1"/>
    <col min="9997" max="10001" width="3.7109375" style="12" customWidth="1"/>
    <col min="10002" max="10002" width="5.5703125" style="12" customWidth="1"/>
    <col min="10003" max="10003" width="4" style="12" customWidth="1"/>
    <col min="10004" max="10004" width="4.28515625" style="12" customWidth="1"/>
    <col min="10005" max="10009" width="3.7109375" style="12" customWidth="1"/>
    <col min="10010" max="10010" width="10" style="12" customWidth="1"/>
    <col min="10011" max="10011" width="4.28515625" style="12" customWidth="1"/>
    <col min="10012" max="10016" width="3.7109375" style="12" customWidth="1"/>
    <col min="10017" max="10017" width="9.5703125" style="12" customWidth="1"/>
    <col min="10018" max="10018" width="4.28515625" style="12" customWidth="1"/>
    <col min="10019" max="10023" width="3.5703125" style="12" customWidth="1"/>
    <col min="10024" max="10240" width="9.140625" style="12"/>
    <col min="10241" max="10241" width="6.42578125" style="12" customWidth="1"/>
    <col min="10242" max="10242" width="19.28515625" style="12" customWidth="1"/>
    <col min="10243" max="10243" width="8.28515625" style="12" customWidth="1"/>
    <col min="10244" max="10244" width="10" style="12" customWidth="1"/>
    <col min="10245" max="10245" width="4.28515625" style="12" customWidth="1"/>
    <col min="10246" max="10250" width="3.7109375" style="12" customWidth="1"/>
    <col min="10251" max="10251" width="10" style="12" customWidth="1"/>
    <col min="10252" max="10252" width="4.28515625" style="12" customWidth="1"/>
    <col min="10253" max="10257" width="3.7109375" style="12" customWidth="1"/>
    <col min="10258" max="10258" width="5.5703125" style="12" customWidth="1"/>
    <col min="10259" max="10259" width="4" style="12" customWidth="1"/>
    <col min="10260" max="10260" width="4.28515625" style="12" customWidth="1"/>
    <col min="10261" max="10265" width="3.7109375" style="12" customWidth="1"/>
    <col min="10266" max="10266" width="10" style="12" customWidth="1"/>
    <col min="10267" max="10267" width="4.28515625" style="12" customWidth="1"/>
    <col min="10268" max="10272" width="3.7109375" style="12" customWidth="1"/>
    <col min="10273" max="10273" width="9.5703125" style="12" customWidth="1"/>
    <col min="10274" max="10274" width="4.28515625" style="12" customWidth="1"/>
    <col min="10275" max="10279" width="3.5703125" style="12" customWidth="1"/>
    <col min="10280" max="10496" width="9.140625" style="12"/>
    <col min="10497" max="10497" width="6.42578125" style="12" customWidth="1"/>
    <col min="10498" max="10498" width="19.28515625" style="12" customWidth="1"/>
    <col min="10499" max="10499" width="8.28515625" style="12" customWidth="1"/>
    <col min="10500" max="10500" width="10" style="12" customWidth="1"/>
    <col min="10501" max="10501" width="4.28515625" style="12" customWidth="1"/>
    <col min="10502" max="10506" width="3.7109375" style="12" customWidth="1"/>
    <col min="10507" max="10507" width="10" style="12" customWidth="1"/>
    <col min="10508" max="10508" width="4.28515625" style="12" customWidth="1"/>
    <col min="10509" max="10513" width="3.7109375" style="12" customWidth="1"/>
    <col min="10514" max="10514" width="5.5703125" style="12" customWidth="1"/>
    <col min="10515" max="10515" width="4" style="12" customWidth="1"/>
    <col min="10516" max="10516" width="4.28515625" style="12" customWidth="1"/>
    <col min="10517" max="10521" width="3.7109375" style="12" customWidth="1"/>
    <col min="10522" max="10522" width="10" style="12" customWidth="1"/>
    <col min="10523" max="10523" width="4.28515625" style="12" customWidth="1"/>
    <col min="10524" max="10528" width="3.7109375" style="12" customWidth="1"/>
    <col min="10529" max="10529" width="9.5703125" style="12" customWidth="1"/>
    <col min="10530" max="10530" width="4.28515625" style="12" customWidth="1"/>
    <col min="10531" max="10535" width="3.5703125" style="12" customWidth="1"/>
    <col min="10536" max="10752" width="9.140625" style="12"/>
    <col min="10753" max="10753" width="6.42578125" style="12" customWidth="1"/>
    <col min="10754" max="10754" width="19.28515625" style="12" customWidth="1"/>
    <col min="10755" max="10755" width="8.28515625" style="12" customWidth="1"/>
    <col min="10756" max="10756" width="10" style="12" customWidth="1"/>
    <col min="10757" max="10757" width="4.28515625" style="12" customWidth="1"/>
    <col min="10758" max="10762" width="3.7109375" style="12" customWidth="1"/>
    <col min="10763" max="10763" width="10" style="12" customWidth="1"/>
    <col min="10764" max="10764" width="4.28515625" style="12" customWidth="1"/>
    <col min="10765" max="10769" width="3.7109375" style="12" customWidth="1"/>
    <col min="10770" max="10770" width="5.5703125" style="12" customWidth="1"/>
    <col min="10771" max="10771" width="4" style="12" customWidth="1"/>
    <col min="10772" max="10772" width="4.28515625" style="12" customWidth="1"/>
    <col min="10773" max="10777" width="3.7109375" style="12" customWidth="1"/>
    <col min="10778" max="10778" width="10" style="12" customWidth="1"/>
    <col min="10779" max="10779" width="4.28515625" style="12" customWidth="1"/>
    <col min="10780" max="10784" width="3.7109375" style="12" customWidth="1"/>
    <col min="10785" max="10785" width="9.5703125" style="12" customWidth="1"/>
    <col min="10786" max="10786" width="4.28515625" style="12" customWidth="1"/>
    <col min="10787" max="10791" width="3.5703125" style="12" customWidth="1"/>
    <col min="10792" max="11008" width="9.140625" style="12"/>
    <col min="11009" max="11009" width="6.42578125" style="12" customWidth="1"/>
    <col min="11010" max="11010" width="19.28515625" style="12" customWidth="1"/>
    <col min="11011" max="11011" width="8.28515625" style="12" customWidth="1"/>
    <col min="11012" max="11012" width="10" style="12" customWidth="1"/>
    <col min="11013" max="11013" width="4.28515625" style="12" customWidth="1"/>
    <col min="11014" max="11018" width="3.7109375" style="12" customWidth="1"/>
    <col min="11019" max="11019" width="10" style="12" customWidth="1"/>
    <col min="11020" max="11020" width="4.28515625" style="12" customWidth="1"/>
    <col min="11021" max="11025" width="3.7109375" style="12" customWidth="1"/>
    <col min="11026" max="11026" width="5.5703125" style="12" customWidth="1"/>
    <col min="11027" max="11027" width="4" style="12" customWidth="1"/>
    <col min="11028" max="11028" width="4.28515625" style="12" customWidth="1"/>
    <col min="11029" max="11033" width="3.7109375" style="12" customWidth="1"/>
    <col min="11034" max="11034" width="10" style="12" customWidth="1"/>
    <col min="11035" max="11035" width="4.28515625" style="12" customWidth="1"/>
    <col min="11036" max="11040" width="3.7109375" style="12" customWidth="1"/>
    <col min="11041" max="11041" width="9.5703125" style="12" customWidth="1"/>
    <col min="11042" max="11042" width="4.28515625" style="12" customWidth="1"/>
    <col min="11043" max="11047" width="3.5703125" style="12" customWidth="1"/>
    <col min="11048" max="11264" width="9.140625" style="12"/>
    <col min="11265" max="11265" width="6.42578125" style="12" customWidth="1"/>
    <col min="11266" max="11266" width="19.28515625" style="12" customWidth="1"/>
    <col min="11267" max="11267" width="8.28515625" style="12" customWidth="1"/>
    <col min="11268" max="11268" width="10" style="12" customWidth="1"/>
    <col min="11269" max="11269" width="4.28515625" style="12" customWidth="1"/>
    <col min="11270" max="11274" width="3.7109375" style="12" customWidth="1"/>
    <col min="11275" max="11275" width="10" style="12" customWidth="1"/>
    <col min="11276" max="11276" width="4.28515625" style="12" customWidth="1"/>
    <col min="11277" max="11281" width="3.7109375" style="12" customWidth="1"/>
    <col min="11282" max="11282" width="5.5703125" style="12" customWidth="1"/>
    <col min="11283" max="11283" width="4" style="12" customWidth="1"/>
    <col min="11284" max="11284" width="4.28515625" style="12" customWidth="1"/>
    <col min="11285" max="11289" width="3.7109375" style="12" customWidth="1"/>
    <col min="11290" max="11290" width="10" style="12" customWidth="1"/>
    <col min="11291" max="11291" width="4.28515625" style="12" customWidth="1"/>
    <col min="11292" max="11296" width="3.7109375" style="12" customWidth="1"/>
    <col min="11297" max="11297" width="9.5703125" style="12" customWidth="1"/>
    <col min="11298" max="11298" width="4.28515625" style="12" customWidth="1"/>
    <col min="11299" max="11303" width="3.5703125" style="12" customWidth="1"/>
    <col min="11304" max="11520" width="9.140625" style="12"/>
    <col min="11521" max="11521" width="6.42578125" style="12" customWidth="1"/>
    <col min="11522" max="11522" width="19.28515625" style="12" customWidth="1"/>
    <col min="11523" max="11523" width="8.28515625" style="12" customWidth="1"/>
    <col min="11524" max="11524" width="10" style="12" customWidth="1"/>
    <col min="11525" max="11525" width="4.28515625" style="12" customWidth="1"/>
    <col min="11526" max="11530" width="3.7109375" style="12" customWidth="1"/>
    <col min="11531" max="11531" width="10" style="12" customWidth="1"/>
    <col min="11532" max="11532" width="4.28515625" style="12" customWidth="1"/>
    <col min="11533" max="11537" width="3.7109375" style="12" customWidth="1"/>
    <col min="11538" max="11538" width="5.5703125" style="12" customWidth="1"/>
    <col min="11539" max="11539" width="4" style="12" customWidth="1"/>
    <col min="11540" max="11540" width="4.28515625" style="12" customWidth="1"/>
    <col min="11541" max="11545" width="3.7109375" style="12" customWidth="1"/>
    <col min="11546" max="11546" width="10" style="12" customWidth="1"/>
    <col min="11547" max="11547" width="4.28515625" style="12" customWidth="1"/>
    <col min="11548" max="11552" width="3.7109375" style="12" customWidth="1"/>
    <col min="11553" max="11553" width="9.5703125" style="12" customWidth="1"/>
    <col min="11554" max="11554" width="4.28515625" style="12" customWidth="1"/>
    <col min="11555" max="11559" width="3.5703125" style="12" customWidth="1"/>
    <col min="11560" max="11776" width="9.140625" style="12"/>
    <col min="11777" max="11777" width="6.42578125" style="12" customWidth="1"/>
    <col min="11778" max="11778" width="19.28515625" style="12" customWidth="1"/>
    <col min="11779" max="11779" width="8.28515625" style="12" customWidth="1"/>
    <col min="11780" max="11780" width="10" style="12" customWidth="1"/>
    <col min="11781" max="11781" width="4.28515625" style="12" customWidth="1"/>
    <col min="11782" max="11786" width="3.7109375" style="12" customWidth="1"/>
    <col min="11787" max="11787" width="10" style="12" customWidth="1"/>
    <col min="11788" max="11788" width="4.28515625" style="12" customWidth="1"/>
    <col min="11789" max="11793" width="3.7109375" style="12" customWidth="1"/>
    <col min="11794" max="11794" width="5.5703125" style="12" customWidth="1"/>
    <col min="11795" max="11795" width="4" style="12" customWidth="1"/>
    <col min="11796" max="11796" width="4.28515625" style="12" customWidth="1"/>
    <col min="11797" max="11801" width="3.7109375" style="12" customWidth="1"/>
    <col min="11802" max="11802" width="10" style="12" customWidth="1"/>
    <col min="11803" max="11803" width="4.28515625" style="12" customWidth="1"/>
    <col min="11804" max="11808" width="3.7109375" style="12" customWidth="1"/>
    <col min="11809" max="11809" width="9.5703125" style="12" customWidth="1"/>
    <col min="11810" max="11810" width="4.28515625" style="12" customWidth="1"/>
    <col min="11811" max="11815" width="3.5703125" style="12" customWidth="1"/>
    <col min="11816" max="12032" width="9.140625" style="12"/>
    <col min="12033" max="12033" width="6.42578125" style="12" customWidth="1"/>
    <col min="12034" max="12034" width="19.28515625" style="12" customWidth="1"/>
    <col min="12035" max="12035" width="8.28515625" style="12" customWidth="1"/>
    <col min="12036" max="12036" width="10" style="12" customWidth="1"/>
    <col min="12037" max="12037" width="4.28515625" style="12" customWidth="1"/>
    <col min="12038" max="12042" width="3.7109375" style="12" customWidth="1"/>
    <col min="12043" max="12043" width="10" style="12" customWidth="1"/>
    <col min="12044" max="12044" width="4.28515625" style="12" customWidth="1"/>
    <col min="12045" max="12049" width="3.7109375" style="12" customWidth="1"/>
    <col min="12050" max="12050" width="5.5703125" style="12" customWidth="1"/>
    <col min="12051" max="12051" width="4" style="12" customWidth="1"/>
    <col min="12052" max="12052" width="4.28515625" style="12" customWidth="1"/>
    <col min="12053" max="12057" width="3.7109375" style="12" customWidth="1"/>
    <col min="12058" max="12058" width="10" style="12" customWidth="1"/>
    <col min="12059" max="12059" width="4.28515625" style="12" customWidth="1"/>
    <col min="12060" max="12064" width="3.7109375" style="12" customWidth="1"/>
    <col min="12065" max="12065" width="9.5703125" style="12" customWidth="1"/>
    <col min="12066" max="12066" width="4.28515625" style="12" customWidth="1"/>
    <col min="12067" max="12071" width="3.5703125" style="12" customWidth="1"/>
    <col min="12072" max="12288" width="9.140625" style="12"/>
    <col min="12289" max="12289" width="6.42578125" style="12" customWidth="1"/>
    <col min="12290" max="12290" width="19.28515625" style="12" customWidth="1"/>
    <col min="12291" max="12291" width="8.28515625" style="12" customWidth="1"/>
    <col min="12292" max="12292" width="10" style="12" customWidth="1"/>
    <col min="12293" max="12293" width="4.28515625" style="12" customWidth="1"/>
    <col min="12294" max="12298" width="3.7109375" style="12" customWidth="1"/>
    <col min="12299" max="12299" width="10" style="12" customWidth="1"/>
    <col min="12300" max="12300" width="4.28515625" style="12" customWidth="1"/>
    <col min="12301" max="12305" width="3.7109375" style="12" customWidth="1"/>
    <col min="12306" max="12306" width="5.5703125" style="12" customWidth="1"/>
    <col min="12307" max="12307" width="4" style="12" customWidth="1"/>
    <col min="12308" max="12308" width="4.28515625" style="12" customWidth="1"/>
    <col min="12309" max="12313" width="3.7109375" style="12" customWidth="1"/>
    <col min="12314" max="12314" width="10" style="12" customWidth="1"/>
    <col min="12315" max="12315" width="4.28515625" style="12" customWidth="1"/>
    <col min="12316" max="12320" width="3.7109375" style="12" customWidth="1"/>
    <col min="12321" max="12321" width="9.5703125" style="12" customWidth="1"/>
    <col min="12322" max="12322" width="4.28515625" style="12" customWidth="1"/>
    <col min="12323" max="12327" width="3.5703125" style="12" customWidth="1"/>
    <col min="12328" max="12544" width="9.140625" style="12"/>
    <col min="12545" max="12545" width="6.42578125" style="12" customWidth="1"/>
    <col min="12546" max="12546" width="19.28515625" style="12" customWidth="1"/>
    <col min="12547" max="12547" width="8.28515625" style="12" customWidth="1"/>
    <col min="12548" max="12548" width="10" style="12" customWidth="1"/>
    <col min="12549" max="12549" width="4.28515625" style="12" customWidth="1"/>
    <col min="12550" max="12554" width="3.7109375" style="12" customWidth="1"/>
    <col min="12555" max="12555" width="10" style="12" customWidth="1"/>
    <col min="12556" max="12556" width="4.28515625" style="12" customWidth="1"/>
    <col min="12557" max="12561" width="3.7109375" style="12" customWidth="1"/>
    <col min="12562" max="12562" width="5.5703125" style="12" customWidth="1"/>
    <col min="12563" max="12563" width="4" style="12" customWidth="1"/>
    <col min="12564" max="12564" width="4.28515625" style="12" customWidth="1"/>
    <col min="12565" max="12569" width="3.7109375" style="12" customWidth="1"/>
    <col min="12570" max="12570" width="10" style="12" customWidth="1"/>
    <col min="12571" max="12571" width="4.28515625" style="12" customWidth="1"/>
    <col min="12572" max="12576" width="3.7109375" style="12" customWidth="1"/>
    <col min="12577" max="12577" width="9.5703125" style="12" customWidth="1"/>
    <col min="12578" max="12578" width="4.28515625" style="12" customWidth="1"/>
    <col min="12579" max="12583" width="3.5703125" style="12" customWidth="1"/>
    <col min="12584" max="12800" width="9.140625" style="12"/>
    <col min="12801" max="12801" width="6.42578125" style="12" customWidth="1"/>
    <col min="12802" max="12802" width="19.28515625" style="12" customWidth="1"/>
    <col min="12803" max="12803" width="8.28515625" style="12" customWidth="1"/>
    <col min="12804" max="12804" width="10" style="12" customWidth="1"/>
    <col min="12805" max="12805" width="4.28515625" style="12" customWidth="1"/>
    <col min="12806" max="12810" width="3.7109375" style="12" customWidth="1"/>
    <col min="12811" max="12811" width="10" style="12" customWidth="1"/>
    <col min="12812" max="12812" width="4.28515625" style="12" customWidth="1"/>
    <col min="12813" max="12817" width="3.7109375" style="12" customWidth="1"/>
    <col min="12818" max="12818" width="5.5703125" style="12" customWidth="1"/>
    <col min="12819" max="12819" width="4" style="12" customWidth="1"/>
    <col min="12820" max="12820" width="4.28515625" style="12" customWidth="1"/>
    <col min="12821" max="12825" width="3.7109375" style="12" customWidth="1"/>
    <col min="12826" max="12826" width="10" style="12" customWidth="1"/>
    <col min="12827" max="12827" width="4.28515625" style="12" customWidth="1"/>
    <col min="12828" max="12832" width="3.7109375" style="12" customWidth="1"/>
    <col min="12833" max="12833" width="9.5703125" style="12" customWidth="1"/>
    <col min="12834" max="12834" width="4.28515625" style="12" customWidth="1"/>
    <col min="12835" max="12839" width="3.5703125" style="12" customWidth="1"/>
    <col min="12840" max="13056" width="9.140625" style="12"/>
    <col min="13057" max="13057" width="6.42578125" style="12" customWidth="1"/>
    <col min="13058" max="13058" width="19.28515625" style="12" customWidth="1"/>
    <col min="13059" max="13059" width="8.28515625" style="12" customWidth="1"/>
    <col min="13060" max="13060" width="10" style="12" customWidth="1"/>
    <col min="13061" max="13061" width="4.28515625" style="12" customWidth="1"/>
    <col min="13062" max="13066" width="3.7109375" style="12" customWidth="1"/>
    <col min="13067" max="13067" width="10" style="12" customWidth="1"/>
    <col min="13068" max="13068" width="4.28515625" style="12" customWidth="1"/>
    <col min="13069" max="13073" width="3.7109375" style="12" customWidth="1"/>
    <col min="13074" max="13074" width="5.5703125" style="12" customWidth="1"/>
    <col min="13075" max="13075" width="4" style="12" customWidth="1"/>
    <col min="13076" max="13076" width="4.28515625" style="12" customWidth="1"/>
    <col min="13077" max="13081" width="3.7109375" style="12" customWidth="1"/>
    <col min="13082" max="13082" width="10" style="12" customWidth="1"/>
    <col min="13083" max="13083" width="4.28515625" style="12" customWidth="1"/>
    <col min="13084" max="13088" width="3.7109375" style="12" customWidth="1"/>
    <col min="13089" max="13089" width="9.5703125" style="12" customWidth="1"/>
    <col min="13090" max="13090" width="4.28515625" style="12" customWidth="1"/>
    <col min="13091" max="13095" width="3.5703125" style="12" customWidth="1"/>
    <col min="13096" max="13312" width="9.140625" style="12"/>
    <col min="13313" max="13313" width="6.42578125" style="12" customWidth="1"/>
    <col min="13314" max="13314" width="19.28515625" style="12" customWidth="1"/>
    <col min="13315" max="13315" width="8.28515625" style="12" customWidth="1"/>
    <col min="13316" max="13316" width="10" style="12" customWidth="1"/>
    <col min="13317" max="13317" width="4.28515625" style="12" customWidth="1"/>
    <col min="13318" max="13322" width="3.7109375" style="12" customWidth="1"/>
    <col min="13323" max="13323" width="10" style="12" customWidth="1"/>
    <col min="13324" max="13324" width="4.28515625" style="12" customWidth="1"/>
    <col min="13325" max="13329" width="3.7109375" style="12" customWidth="1"/>
    <col min="13330" max="13330" width="5.5703125" style="12" customWidth="1"/>
    <col min="13331" max="13331" width="4" style="12" customWidth="1"/>
    <col min="13332" max="13332" width="4.28515625" style="12" customWidth="1"/>
    <col min="13333" max="13337" width="3.7109375" style="12" customWidth="1"/>
    <col min="13338" max="13338" width="10" style="12" customWidth="1"/>
    <col min="13339" max="13339" width="4.28515625" style="12" customWidth="1"/>
    <col min="13340" max="13344" width="3.7109375" style="12" customWidth="1"/>
    <col min="13345" max="13345" width="9.5703125" style="12" customWidth="1"/>
    <col min="13346" max="13346" width="4.28515625" style="12" customWidth="1"/>
    <col min="13347" max="13351" width="3.5703125" style="12" customWidth="1"/>
    <col min="13352" max="13568" width="9.140625" style="12"/>
    <col min="13569" max="13569" width="6.42578125" style="12" customWidth="1"/>
    <col min="13570" max="13570" width="19.28515625" style="12" customWidth="1"/>
    <col min="13571" max="13571" width="8.28515625" style="12" customWidth="1"/>
    <col min="13572" max="13572" width="10" style="12" customWidth="1"/>
    <col min="13573" max="13573" width="4.28515625" style="12" customWidth="1"/>
    <col min="13574" max="13578" width="3.7109375" style="12" customWidth="1"/>
    <col min="13579" max="13579" width="10" style="12" customWidth="1"/>
    <col min="13580" max="13580" width="4.28515625" style="12" customWidth="1"/>
    <col min="13581" max="13585" width="3.7109375" style="12" customWidth="1"/>
    <col min="13586" max="13586" width="5.5703125" style="12" customWidth="1"/>
    <col min="13587" max="13587" width="4" style="12" customWidth="1"/>
    <col min="13588" max="13588" width="4.28515625" style="12" customWidth="1"/>
    <col min="13589" max="13593" width="3.7109375" style="12" customWidth="1"/>
    <col min="13594" max="13594" width="10" style="12" customWidth="1"/>
    <col min="13595" max="13595" width="4.28515625" style="12" customWidth="1"/>
    <col min="13596" max="13600" width="3.7109375" style="12" customWidth="1"/>
    <col min="13601" max="13601" width="9.5703125" style="12" customWidth="1"/>
    <col min="13602" max="13602" width="4.28515625" style="12" customWidth="1"/>
    <col min="13603" max="13607" width="3.5703125" style="12" customWidth="1"/>
    <col min="13608" max="13824" width="9.140625" style="12"/>
    <col min="13825" max="13825" width="6.42578125" style="12" customWidth="1"/>
    <col min="13826" max="13826" width="19.28515625" style="12" customWidth="1"/>
    <col min="13827" max="13827" width="8.28515625" style="12" customWidth="1"/>
    <col min="13828" max="13828" width="10" style="12" customWidth="1"/>
    <col min="13829" max="13829" width="4.28515625" style="12" customWidth="1"/>
    <col min="13830" max="13834" width="3.7109375" style="12" customWidth="1"/>
    <col min="13835" max="13835" width="10" style="12" customWidth="1"/>
    <col min="13836" max="13836" width="4.28515625" style="12" customWidth="1"/>
    <col min="13837" max="13841" width="3.7109375" style="12" customWidth="1"/>
    <col min="13842" max="13842" width="5.5703125" style="12" customWidth="1"/>
    <col min="13843" max="13843" width="4" style="12" customWidth="1"/>
    <col min="13844" max="13844" width="4.28515625" style="12" customWidth="1"/>
    <col min="13845" max="13849" width="3.7109375" style="12" customWidth="1"/>
    <col min="13850" max="13850" width="10" style="12" customWidth="1"/>
    <col min="13851" max="13851" width="4.28515625" style="12" customWidth="1"/>
    <col min="13852" max="13856" width="3.7109375" style="12" customWidth="1"/>
    <col min="13857" max="13857" width="9.5703125" style="12" customWidth="1"/>
    <col min="13858" max="13858" width="4.28515625" style="12" customWidth="1"/>
    <col min="13859" max="13863" width="3.5703125" style="12" customWidth="1"/>
    <col min="13864" max="14080" width="9.140625" style="12"/>
    <col min="14081" max="14081" width="6.42578125" style="12" customWidth="1"/>
    <col min="14082" max="14082" width="19.28515625" style="12" customWidth="1"/>
    <col min="14083" max="14083" width="8.28515625" style="12" customWidth="1"/>
    <col min="14084" max="14084" width="10" style="12" customWidth="1"/>
    <col min="14085" max="14085" width="4.28515625" style="12" customWidth="1"/>
    <col min="14086" max="14090" width="3.7109375" style="12" customWidth="1"/>
    <col min="14091" max="14091" width="10" style="12" customWidth="1"/>
    <col min="14092" max="14092" width="4.28515625" style="12" customWidth="1"/>
    <col min="14093" max="14097" width="3.7109375" style="12" customWidth="1"/>
    <col min="14098" max="14098" width="5.5703125" style="12" customWidth="1"/>
    <col min="14099" max="14099" width="4" style="12" customWidth="1"/>
    <col min="14100" max="14100" width="4.28515625" style="12" customWidth="1"/>
    <col min="14101" max="14105" width="3.7109375" style="12" customWidth="1"/>
    <col min="14106" max="14106" width="10" style="12" customWidth="1"/>
    <col min="14107" max="14107" width="4.28515625" style="12" customWidth="1"/>
    <col min="14108" max="14112" width="3.7109375" style="12" customWidth="1"/>
    <col min="14113" max="14113" width="9.5703125" style="12" customWidth="1"/>
    <col min="14114" max="14114" width="4.28515625" style="12" customWidth="1"/>
    <col min="14115" max="14119" width="3.5703125" style="12" customWidth="1"/>
    <col min="14120" max="14336" width="9.140625" style="12"/>
    <col min="14337" max="14337" width="6.42578125" style="12" customWidth="1"/>
    <col min="14338" max="14338" width="19.28515625" style="12" customWidth="1"/>
    <col min="14339" max="14339" width="8.28515625" style="12" customWidth="1"/>
    <col min="14340" max="14340" width="10" style="12" customWidth="1"/>
    <col min="14341" max="14341" width="4.28515625" style="12" customWidth="1"/>
    <col min="14342" max="14346" width="3.7109375" style="12" customWidth="1"/>
    <col min="14347" max="14347" width="10" style="12" customWidth="1"/>
    <col min="14348" max="14348" width="4.28515625" style="12" customWidth="1"/>
    <col min="14349" max="14353" width="3.7109375" style="12" customWidth="1"/>
    <col min="14354" max="14354" width="5.5703125" style="12" customWidth="1"/>
    <col min="14355" max="14355" width="4" style="12" customWidth="1"/>
    <col min="14356" max="14356" width="4.28515625" style="12" customWidth="1"/>
    <col min="14357" max="14361" width="3.7109375" style="12" customWidth="1"/>
    <col min="14362" max="14362" width="10" style="12" customWidth="1"/>
    <col min="14363" max="14363" width="4.28515625" style="12" customWidth="1"/>
    <col min="14364" max="14368" width="3.7109375" style="12" customWidth="1"/>
    <col min="14369" max="14369" width="9.5703125" style="12" customWidth="1"/>
    <col min="14370" max="14370" width="4.28515625" style="12" customWidth="1"/>
    <col min="14371" max="14375" width="3.5703125" style="12" customWidth="1"/>
    <col min="14376" max="14592" width="9.140625" style="12"/>
    <col min="14593" max="14593" width="6.42578125" style="12" customWidth="1"/>
    <col min="14594" max="14594" width="19.28515625" style="12" customWidth="1"/>
    <col min="14595" max="14595" width="8.28515625" style="12" customWidth="1"/>
    <col min="14596" max="14596" width="10" style="12" customWidth="1"/>
    <col min="14597" max="14597" width="4.28515625" style="12" customWidth="1"/>
    <col min="14598" max="14602" width="3.7109375" style="12" customWidth="1"/>
    <col min="14603" max="14603" width="10" style="12" customWidth="1"/>
    <col min="14604" max="14604" width="4.28515625" style="12" customWidth="1"/>
    <col min="14605" max="14609" width="3.7109375" style="12" customWidth="1"/>
    <col min="14610" max="14610" width="5.5703125" style="12" customWidth="1"/>
    <col min="14611" max="14611" width="4" style="12" customWidth="1"/>
    <col min="14612" max="14612" width="4.28515625" style="12" customWidth="1"/>
    <col min="14613" max="14617" width="3.7109375" style="12" customWidth="1"/>
    <col min="14618" max="14618" width="10" style="12" customWidth="1"/>
    <col min="14619" max="14619" width="4.28515625" style="12" customWidth="1"/>
    <col min="14620" max="14624" width="3.7109375" style="12" customWidth="1"/>
    <col min="14625" max="14625" width="9.5703125" style="12" customWidth="1"/>
    <col min="14626" max="14626" width="4.28515625" style="12" customWidth="1"/>
    <col min="14627" max="14631" width="3.5703125" style="12" customWidth="1"/>
    <col min="14632" max="14848" width="9.140625" style="12"/>
    <col min="14849" max="14849" width="6.42578125" style="12" customWidth="1"/>
    <col min="14850" max="14850" width="19.28515625" style="12" customWidth="1"/>
    <col min="14851" max="14851" width="8.28515625" style="12" customWidth="1"/>
    <col min="14852" max="14852" width="10" style="12" customWidth="1"/>
    <col min="14853" max="14853" width="4.28515625" style="12" customWidth="1"/>
    <col min="14854" max="14858" width="3.7109375" style="12" customWidth="1"/>
    <col min="14859" max="14859" width="10" style="12" customWidth="1"/>
    <col min="14860" max="14860" width="4.28515625" style="12" customWidth="1"/>
    <col min="14861" max="14865" width="3.7109375" style="12" customWidth="1"/>
    <col min="14866" max="14866" width="5.5703125" style="12" customWidth="1"/>
    <col min="14867" max="14867" width="4" style="12" customWidth="1"/>
    <col min="14868" max="14868" width="4.28515625" style="12" customWidth="1"/>
    <col min="14869" max="14873" width="3.7109375" style="12" customWidth="1"/>
    <col min="14874" max="14874" width="10" style="12" customWidth="1"/>
    <col min="14875" max="14875" width="4.28515625" style="12" customWidth="1"/>
    <col min="14876" max="14880" width="3.7109375" style="12" customWidth="1"/>
    <col min="14881" max="14881" width="9.5703125" style="12" customWidth="1"/>
    <col min="14882" max="14882" width="4.28515625" style="12" customWidth="1"/>
    <col min="14883" max="14887" width="3.5703125" style="12" customWidth="1"/>
    <col min="14888" max="15104" width="9.140625" style="12"/>
    <col min="15105" max="15105" width="6.42578125" style="12" customWidth="1"/>
    <col min="15106" max="15106" width="19.28515625" style="12" customWidth="1"/>
    <col min="15107" max="15107" width="8.28515625" style="12" customWidth="1"/>
    <col min="15108" max="15108" width="10" style="12" customWidth="1"/>
    <col min="15109" max="15109" width="4.28515625" style="12" customWidth="1"/>
    <col min="15110" max="15114" width="3.7109375" style="12" customWidth="1"/>
    <col min="15115" max="15115" width="10" style="12" customWidth="1"/>
    <col min="15116" max="15116" width="4.28515625" style="12" customWidth="1"/>
    <col min="15117" max="15121" width="3.7109375" style="12" customWidth="1"/>
    <col min="15122" max="15122" width="5.5703125" style="12" customWidth="1"/>
    <col min="15123" max="15123" width="4" style="12" customWidth="1"/>
    <col min="15124" max="15124" width="4.28515625" style="12" customWidth="1"/>
    <col min="15125" max="15129" width="3.7109375" style="12" customWidth="1"/>
    <col min="15130" max="15130" width="10" style="12" customWidth="1"/>
    <col min="15131" max="15131" width="4.28515625" style="12" customWidth="1"/>
    <col min="15132" max="15136" width="3.7109375" style="12" customWidth="1"/>
    <col min="15137" max="15137" width="9.5703125" style="12" customWidth="1"/>
    <col min="15138" max="15138" width="4.28515625" style="12" customWidth="1"/>
    <col min="15139" max="15143" width="3.5703125" style="12" customWidth="1"/>
    <col min="15144" max="15360" width="9.140625" style="12"/>
    <col min="15361" max="15361" width="6.42578125" style="12" customWidth="1"/>
    <col min="15362" max="15362" width="19.28515625" style="12" customWidth="1"/>
    <col min="15363" max="15363" width="8.28515625" style="12" customWidth="1"/>
    <col min="15364" max="15364" width="10" style="12" customWidth="1"/>
    <col min="15365" max="15365" width="4.28515625" style="12" customWidth="1"/>
    <col min="15366" max="15370" width="3.7109375" style="12" customWidth="1"/>
    <col min="15371" max="15371" width="10" style="12" customWidth="1"/>
    <col min="15372" max="15372" width="4.28515625" style="12" customWidth="1"/>
    <col min="15373" max="15377" width="3.7109375" style="12" customWidth="1"/>
    <col min="15378" max="15378" width="5.5703125" style="12" customWidth="1"/>
    <col min="15379" max="15379" width="4" style="12" customWidth="1"/>
    <col min="15380" max="15380" width="4.28515625" style="12" customWidth="1"/>
    <col min="15381" max="15385" width="3.7109375" style="12" customWidth="1"/>
    <col min="15386" max="15386" width="10" style="12" customWidth="1"/>
    <col min="15387" max="15387" width="4.28515625" style="12" customWidth="1"/>
    <col min="15388" max="15392" width="3.7109375" style="12" customWidth="1"/>
    <col min="15393" max="15393" width="9.5703125" style="12" customWidth="1"/>
    <col min="15394" max="15394" width="4.28515625" style="12" customWidth="1"/>
    <col min="15395" max="15399" width="3.5703125" style="12" customWidth="1"/>
    <col min="15400" max="15616" width="9.140625" style="12"/>
    <col min="15617" max="15617" width="6.42578125" style="12" customWidth="1"/>
    <col min="15618" max="15618" width="19.28515625" style="12" customWidth="1"/>
    <col min="15619" max="15619" width="8.28515625" style="12" customWidth="1"/>
    <col min="15620" max="15620" width="10" style="12" customWidth="1"/>
    <col min="15621" max="15621" width="4.28515625" style="12" customWidth="1"/>
    <col min="15622" max="15626" width="3.7109375" style="12" customWidth="1"/>
    <col min="15627" max="15627" width="10" style="12" customWidth="1"/>
    <col min="15628" max="15628" width="4.28515625" style="12" customWidth="1"/>
    <col min="15629" max="15633" width="3.7109375" style="12" customWidth="1"/>
    <col min="15634" max="15634" width="5.5703125" style="12" customWidth="1"/>
    <col min="15635" max="15635" width="4" style="12" customWidth="1"/>
    <col min="15636" max="15636" width="4.28515625" style="12" customWidth="1"/>
    <col min="15637" max="15641" width="3.7109375" style="12" customWidth="1"/>
    <col min="15642" max="15642" width="10" style="12" customWidth="1"/>
    <col min="15643" max="15643" width="4.28515625" style="12" customWidth="1"/>
    <col min="15644" max="15648" width="3.7109375" style="12" customWidth="1"/>
    <col min="15649" max="15649" width="9.5703125" style="12" customWidth="1"/>
    <col min="15650" max="15650" width="4.28515625" style="12" customWidth="1"/>
    <col min="15651" max="15655" width="3.5703125" style="12" customWidth="1"/>
    <col min="15656" max="15872" width="9.140625" style="12"/>
    <col min="15873" max="15873" width="6.42578125" style="12" customWidth="1"/>
    <col min="15874" max="15874" width="19.28515625" style="12" customWidth="1"/>
    <col min="15875" max="15875" width="8.28515625" style="12" customWidth="1"/>
    <col min="15876" max="15876" width="10" style="12" customWidth="1"/>
    <col min="15877" max="15877" width="4.28515625" style="12" customWidth="1"/>
    <col min="15878" max="15882" width="3.7109375" style="12" customWidth="1"/>
    <col min="15883" max="15883" width="10" style="12" customWidth="1"/>
    <col min="15884" max="15884" width="4.28515625" style="12" customWidth="1"/>
    <col min="15885" max="15889" width="3.7109375" style="12" customWidth="1"/>
    <col min="15890" max="15890" width="5.5703125" style="12" customWidth="1"/>
    <col min="15891" max="15891" width="4" style="12" customWidth="1"/>
    <col min="15892" max="15892" width="4.28515625" style="12" customWidth="1"/>
    <col min="15893" max="15897" width="3.7109375" style="12" customWidth="1"/>
    <col min="15898" max="15898" width="10" style="12" customWidth="1"/>
    <col min="15899" max="15899" width="4.28515625" style="12" customWidth="1"/>
    <col min="15900" max="15904" width="3.7109375" style="12" customWidth="1"/>
    <col min="15905" max="15905" width="9.5703125" style="12" customWidth="1"/>
    <col min="15906" max="15906" width="4.28515625" style="12" customWidth="1"/>
    <col min="15907" max="15911" width="3.5703125" style="12" customWidth="1"/>
    <col min="15912" max="16128" width="9.140625" style="12"/>
    <col min="16129" max="16129" width="6.42578125" style="12" customWidth="1"/>
    <col min="16130" max="16130" width="19.28515625" style="12" customWidth="1"/>
    <col min="16131" max="16131" width="8.28515625" style="12" customWidth="1"/>
    <col min="16132" max="16132" width="10" style="12" customWidth="1"/>
    <col min="16133" max="16133" width="4.28515625" style="12" customWidth="1"/>
    <col min="16134" max="16138" width="3.7109375" style="12" customWidth="1"/>
    <col min="16139" max="16139" width="10" style="12" customWidth="1"/>
    <col min="16140" max="16140" width="4.28515625" style="12" customWidth="1"/>
    <col min="16141" max="16145" width="3.7109375" style="12" customWidth="1"/>
    <col min="16146" max="16146" width="5.5703125" style="12" customWidth="1"/>
    <col min="16147" max="16147" width="4" style="12" customWidth="1"/>
    <col min="16148" max="16148" width="4.28515625" style="12" customWidth="1"/>
    <col min="16149" max="16153" width="3.7109375" style="12" customWidth="1"/>
    <col min="16154" max="16154" width="10" style="12" customWidth="1"/>
    <col min="16155" max="16155" width="4.28515625" style="12" customWidth="1"/>
    <col min="16156" max="16160" width="3.7109375" style="12" customWidth="1"/>
    <col min="16161" max="16161" width="9.5703125" style="12" customWidth="1"/>
    <col min="16162" max="16162" width="4.28515625" style="12" customWidth="1"/>
    <col min="16163" max="16167" width="3.5703125" style="12" customWidth="1"/>
    <col min="16168" max="16384" width="9.140625" style="12"/>
  </cols>
  <sheetData>
    <row r="1" spans="1:39" s="40" customFormat="1" ht="32.25" customHeight="1" outlineLevel="1" x14ac:dyDescent="0.25">
      <c r="T1" s="259"/>
      <c r="U1" s="259"/>
      <c r="V1" s="259"/>
      <c r="W1" s="259"/>
      <c r="X1" s="259"/>
      <c r="Y1" s="259"/>
      <c r="Z1" s="259"/>
      <c r="AA1" s="259"/>
      <c r="AG1" s="259"/>
      <c r="AI1" s="614" t="s">
        <v>193</v>
      </c>
      <c r="AJ1" s="614"/>
      <c r="AK1" s="614"/>
      <c r="AL1" s="614"/>
      <c r="AM1" s="614"/>
    </row>
    <row r="2" spans="1:39" s="2" customFormat="1" ht="11.25" outlineLevel="1" x14ac:dyDescent="0.2">
      <c r="A2" s="570" t="s">
        <v>194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0"/>
      <c r="AI2" s="570"/>
      <c r="AJ2" s="570"/>
      <c r="AK2" s="570"/>
      <c r="AL2" s="570"/>
      <c r="AM2" s="570"/>
    </row>
    <row r="3" spans="1:39" s="14" customFormat="1" ht="10.5" outlineLevel="1" x14ac:dyDescent="0.15">
      <c r="Q3" s="16" t="s">
        <v>195</v>
      </c>
      <c r="R3" s="42" t="s">
        <v>1321</v>
      </c>
    </row>
    <row r="4" spans="1:39" s="14" customFormat="1" ht="10.5" outlineLevel="1" x14ac:dyDescent="0.15">
      <c r="Q4" s="16"/>
      <c r="R4" s="43"/>
    </row>
    <row r="5" spans="1:39" s="1" customFormat="1" ht="11.25" outlineLevel="1" x14ac:dyDescent="0.2">
      <c r="K5" s="2"/>
      <c r="L5" s="2"/>
      <c r="M5" s="2"/>
      <c r="N5" s="2"/>
      <c r="O5" s="3" t="s">
        <v>2</v>
      </c>
      <c r="P5" s="117" t="str">
        <f>'Пр 1 (произв)'!M5</f>
        <v>Муниципальное предприятие Заполярного района "Севержилкомсервис"</v>
      </c>
      <c r="Q5" s="117"/>
      <c r="R5" s="117"/>
      <c r="S5" s="117"/>
      <c r="T5" s="117"/>
      <c r="U5" s="117"/>
      <c r="V5" s="117"/>
      <c r="W5" s="117"/>
    </row>
    <row r="6" spans="1:39" s="2" customFormat="1" ht="11.25" outlineLevel="1" x14ac:dyDescent="0.2">
      <c r="K6" s="1"/>
      <c r="L6" s="1"/>
      <c r="M6" s="1"/>
      <c r="N6" s="1"/>
      <c r="O6" s="260"/>
      <c r="P6" s="571" t="s">
        <v>3</v>
      </c>
      <c r="Q6" s="571"/>
      <c r="R6" s="571"/>
      <c r="S6" s="571"/>
      <c r="T6" s="571"/>
      <c r="U6" s="571"/>
      <c r="V6" s="571"/>
      <c r="W6" s="571"/>
    </row>
    <row r="7" spans="1:39" s="1" customFormat="1" ht="12.75" customHeight="1" outlineLevel="1" x14ac:dyDescent="0.2">
      <c r="R7" s="260"/>
    </row>
    <row r="8" spans="1:39" s="1" customFormat="1" ht="11.25" outlineLevel="1" x14ac:dyDescent="0.2">
      <c r="R8" s="3" t="s">
        <v>4</v>
      </c>
      <c r="T8" s="6" t="s">
        <v>510</v>
      </c>
      <c r="U8" s="2" t="s">
        <v>5</v>
      </c>
    </row>
    <row r="9" spans="1:39" s="2" customFormat="1" ht="11.25" outlineLevel="1" x14ac:dyDescent="0.2"/>
    <row r="10" spans="1:39" s="1" customFormat="1" ht="11.25" outlineLevel="1" x14ac:dyDescent="0.2">
      <c r="P10" s="3" t="s">
        <v>6</v>
      </c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</row>
    <row r="11" spans="1:39" s="2" customFormat="1" ht="11.25" outlineLevel="1" x14ac:dyDescent="0.2">
      <c r="P11" s="1"/>
      <c r="Q11" s="571" t="s">
        <v>7</v>
      </c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</row>
    <row r="12" spans="1:39" s="1" customFormat="1" ht="10.5" outlineLevel="1" x14ac:dyDescent="0.2"/>
    <row r="13" spans="1:39" s="28" customFormat="1" ht="11.25" customHeight="1" x14ac:dyDescent="0.2">
      <c r="A13" s="649" t="s">
        <v>8</v>
      </c>
      <c r="B13" s="649" t="s">
        <v>106</v>
      </c>
      <c r="C13" s="649" t="s">
        <v>10</v>
      </c>
      <c r="D13" s="652" t="s">
        <v>196</v>
      </c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53"/>
      <c r="AH13" s="653"/>
      <c r="AI13" s="653"/>
      <c r="AJ13" s="653"/>
      <c r="AK13" s="653"/>
      <c r="AL13" s="653"/>
      <c r="AM13" s="654"/>
    </row>
    <row r="14" spans="1:39" s="28" customFormat="1" ht="23.25" customHeight="1" x14ac:dyDescent="0.2">
      <c r="A14" s="650"/>
      <c r="B14" s="650"/>
      <c r="C14" s="650"/>
      <c r="D14" s="652" t="s">
        <v>197</v>
      </c>
      <c r="E14" s="653"/>
      <c r="F14" s="653"/>
      <c r="G14" s="653"/>
      <c r="H14" s="653"/>
      <c r="I14" s="653"/>
      <c r="J14" s="653"/>
      <c r="K14" s="646" t="s">
        <v>198</v>
      </c>
      <c r="L14" s="655"/>
      <c r="M14" s="655"/>
      <c r="N14" s="655"/>
      <c r="O14" s="655"/>
      <c r="P14" s="655"/>
      <c r="Q14" s="647"/>
      <c r="R14" s="646" t="s">
        <v>199</v>
      </c>
      <c r="S14" s="655"/>
      <c r="T14" s="655"/>
      <c r="U14" s="655"/>
      <c r="V14" s="655"/>
      <c r="W14" s="655"/>
      <c r="X14" s="655"/>
      <c r="Y14" s="647"/>
      <c r="Z14" s="646" t="s">
        <v>200</v>
      </c>
      <c r="AA14" s="655"/>
      <c r="AB14" s="655"/>
      <c r="AC14" s="655"/>
      <c r="AD14" s="655"/>
      <c r="AE14" s="655"/>
      <c r="AF14" s="647"/>
      <c r="AG14" s="646" t="s">
        <v>201</v>
      </c>
      <c r="AH14" s="653"/>
      <c r="AI14" s="653"/>
      <c r="AJ14" s="653"/>
      <c r="AK14" s="653"/>
      <c r="AL14" s="653"/>
      <c r="AM14" s="654"/>
    </row>
    <row r="15" spans="1:39" s="28" customFormat="1" ht="42" customHeight="1" x14ac:dyDescent="0.2">
      <c r="A15" s="650"/>
      <c r="B15" s="650"/>
      <c r="C15" s="650"/>
      <c r="D15" s="261" t="s">
        <v>113</v>
      </c>
      <c r="E15" s="623" t="s">
        <v>114</v>
      </c>
      <c r="F15" s="623"/>
      <c r="G15" s="623"/>
      <c r="H15" s="623"/>
      <c r="I15" s="623"/>
      <c r="J15" s="623"/>
      <c r="K15" s="261" t="s">
        <v>113</v>
      </c>
      <c r="L15" s="623" t="s">
        <v>114</v>
      </c>
      <c r="M15" s="623"/>
      <c r="N15" s="623"/>
      <c r="O15" s="623"/>
      <c r="P15" s="623"/>
      <c r="Q15" s="623"/>
      <c r="R15" s="646" t="s">
        <v>113</v>
      </c>
      <c r="S15" s="647"/>
      <c r="T15" s="623" t="s">
        <v>114</v>
      </c>
      <c r="U15" s="623"/>
      <c r="V15" s="623"/>
      <c r="W15" s="623"/>
      <c r="X15" s="623"/>
      <c r="Y15" s="623"/>
      <c r="Z15" s="261" t="s">
        <v>113</v>
      </c>
      <c r="AA15" s="623" t="s">
        <v>114</v>
      </c>
      <c r="AB15" s="623"/>
      <c r="AC15" s="623"/>
      <c r="AD15" s="623"/>
      <c r="AE15" s="623"/>
      <c r="AF15" s="623"/>
      <c r="AG15" s="261" t="s">
        <v>113</v>
      </c>
      <c r="AH15" s="623" t="s">
        <v>114</v>
      </c>
      <c r="AI15" s="623"/>
      <c r="AJ15" s="623"/>
      <c r="AK15" s="623"/>
      <c r="AL15" s="623"/>
      <c r="AM15" s="623"/>
    </row>
    <row r="16" spans="1:39" s="28" customFormat="1" ht="46.5" customHeight="1" x14ac:dyDescent="0.2">
      <c r="A16" s="651"/>
      <c r="B16" s="651"/>
      <c r="C16" s="651"/>
      <c r="D16" s="263" t="s">
        <v>115</v>
      </c>
      <c r="E16" s="263" t="s">
        <v>115</v>
      </c>
      <c r="F16" s="31" t="s">
        <v>116</v>
      </c>
      <c r="G16" s="31" t="s">
        <v>117</v>
      </c>
      <c r="H16" s="31" t="s">
        <v>118</v>
      </c>
      <c r="I16" s="31" t="s">
        <v>119</v>
      </c>
      <c r="J16" s="31" t="s">
        <v>120</v>
      </c>
      <c r="K16" s="263" t="s">
        <v>115</v>
      </c>
      <c r="L16" s="263" t="s">
        <v>115</v>
      </c>
      <c r="M16" s="31" t="s">
        <v>116</v>
      </c>
      <c r="N16" s="31" t="s">
        <v>117</v>
      </c>
      <c r="O16" s="31" t="s">
        <v>118</v>
      </c>
      <c r="P16" s="31" t="s">
        <v>119</v>
      </c>
      <c r="Q16" s="31" t="s">
        <v>120</v>
      </c>
      <c r="R16" s="648" t="s">
        <v>115</v>
      </c>
      <c r="S16" s="648"/>
      <c r="T16" s="263" t="s">
        <v>115</v>
      </c>
      <c r="U16" s="31" t="s">
        <v>116</v>
      </c>
      <c r="V16" s="31" t="s">
        <v>117</v>
      </c>
      <c r="W16" s="31" t="s">
        <v>118</v>
      </c>
      <c r="X16" s="31" t="s">
        <v>119</v>
      </c>
      <c r="Y16" s="31" t="s">
        <v>120</v>
      </c>
      <c r="Z16" s="263" t="s">
        <v>115</v>
      </c>
      <c r="AA16" s="263" t="s">
        <v>115</v>
      </c>
      <c r="AB16" s="31" t="s">
        <v>116</v>
      </c>
      <c r="AC16" s="31" t="s">
        <v>117</v>
      </c>
      <c r="AD16" s="31" t="s">
        <v>118</v>
      </c>
      <c r="AE16" s="31" t="s">
        <v>119</v>
      </c>
      <c r="AF16" s="31" t="s">
        <v>120</v>
      </c>
      <c r="AG16" s="263" t="s">
        <v>121</v>
      </c>
      <c r="AH16" s="263" t="s">
        <v>115</v>
      </c>
      <c r="AI16" s="31" t="s">
        <v>116</v>
      </c>
      <c r="AJ16" s="31" t="s">
        <v>117</v>
      </c>
      <c r="AK16" s="31" t="s">
        <v>118</v>
      </c>
      <c r="AL16" s="31" t="s">
        <v>119</v>
      </c>
      <c r="AM16" s="31" t="s">
        <v>120</v>
      </c>
    </row>
    <row r="17" spans="1:39" s="28" customFormat="1" ht="10.5" x14ac:dyDescent="0.2">
      <c r="A17" s="262">
        <v>1</v>
      </c>
      <c r="B17" s="262">
        <v>2</v>
      </c>
      <c r="C17" s="262">
        <v>3</v>
      </c>
      <c r="D17" s="264" t="s">
        <v>202</v>
      </c>
      <c r="E17" s="264" t="s">
        <v>203</v>
      </c>
      <c r="F17" s="264" t="s">
        <v>204</v>
      </c>
      <c r="G17" s="264" t="s">
        <v>205</v>
      </c>
      <c r="H17" s="264" t="s">
        <v>206</v>
      </c>
      <c r="I17" s="264" t="s">
        <v>207</v>
      </c>
      <c r="J17" s="264" t="s">
        <v>208</v>
      </c>
      <c r="K17" s="264" t="s">
        <v>209</v>
      </c>
      <c r="L17" s="264" t="s">
        <v>210</v>
      </c>
      <c r="M17" s="264" t="s">
        <v>211</v>
      </c>
      <c r="N17" s="264" t="s">
        <v>212</v>
      </c>
      <c r="O17" s="264" t="s">
        <v>213</v>
      </c>
      <c r="P17" s="264" t="s">
        <v>214</v>
      </c>
      <c r="Q17" s="264" t="s">
        <v>215</v>
      </c>
      <c r="R17" s="644" t="s">
        <v>216</v>
      </c>
      <c r="S17" s="644"/>
      <c r="T17" s="264" t="s">
        <v>217</v>
      </c>
      <c r="U17" s="264" t="s">
        <v>218</v>
      </c>
      <c r="V17" s="264" t="s">
        <v>219</v>
      </c>
      <c r="W17" s="264" t="s">
        <v>220</v>
      </c>
      <c r="X17" s="264" t="s">
        <v>221</v>
      </c>
      <c r="Y17" s="264" t="s">
        <v>222</v>
      </c>
      <c r="Z17" s="264" t="s">
        <v>223</v>
      </c>
      <c r="AA17" s="264" t="s">
        <v>224</v>
      </c>
      <c r="AB17" s="264" t="s">
        <v>225</v>
      </c>
      <c r="AC17" s="264" t="s">
        <v>226</v>
      </c>
      <c r="AD17" s="264" t="s">
        <v>227</v>
      </c>
      <c r="AE17" s="264" t="s">
        <v>228</v>
      </c>
      <c r="AF17" s="264" t="s">
        <v>229</v>
      </c>
      <c r="AG17" s="264" t="s">
        <v>230</v>
      </c>
      <c r="AH17" s="264" t="s">
        <v>231</v>
      </c>
      <c r="AI17" s="264" t="s">
        <v>232</v>
      </c>
      <c r="AJ17" s="264" t="s">
        <v>233</v>
      </c>
      <c r="AK17" s="264" t="s">
        <v>192</v>
      </c>
      <c r="AL17" s="264" t="s">
        <v>234</v>
      </c>
      <c r="AM17" s="264" t="s">
        <v>235</v>
      </c>
    </row>
    <row r="18" spans="1:39" s="39" customFormat="1" ht="18" x14ac:dyDescent="0.25">
      <c r="A18" s="170">
        <f>'Пр 1 (произв)'!A17</f>
        <v>0</v>
      </c>
      <c r="B18" s="125" t="str">
        <f>'Пр 1 (произв)'!B17</f>
        <v>ВСЕГО по инвестиционной программе, в том числе:</v>
      </c>
      <c r="C18" s="170">
        <f>'Пр 1 (произв)'!C17</f>
        <v>0</v>
      </c>
      <c r="D18" s="354">
        <f>SUM(D19:D25)</f>
        <v>0</v>
      </c>
      <c r="E18" s="354">
        <f t="shared" ref="E18:J18" si="0">SUM(E19:E25)</f>
        <v>0</v>
      </c>
      <c r="F18" s="354">
        <f t="shared" si="0"/>
        <v>0</v>
      </c>
      <c r="G18" s="354">
        <f t="shared" si="0"/>
        <v>0</v>
      </c>
      <c r="H18" s="354">
        <f t="shared" si="0"/>
        <v>0</v>
      </c>
      <c r="I18" s="354">
        <f t="shared" si="0"/>
        <v>0</v>
      </c>
      <c r="J18" s="354">
        <f t="shared" si="0"/>
        <v>0</v>
      </c>
      <c r="K18" s="354">
        <f>SUM(K19:K25)</f>
        <v>0</v>
      </c>
      <c r="L18" s="354">
        <f t="shared" ref="L18:Q18" si="1">SUM(L19:L25)</f>
        <v>0</v>
      </c>
      <c r="M18" s="354">
        <f t="shared" si="1"/>
        <v>0</v>
      </c>
      <c r="N18" s="354">
        <f t="shared" si="1"/>
        <v>0</v>
      </c>
      <c r="O18" s="354">
        <f t="shared" si="1"/>
        <v>0</v>
      </c>
      <c r="P18" s="354">
        <f t="shared" si="1"/>
        <v>0</v>
      </c>
      <c r="Q18" s="354">
        <f t="shared" si="1"/>
        <v>0</v>
      </c>
      <c r="R18" s="645">
        <f>SUM(T19:T25)</f>
        <v>0</v>
      </c>
      <c r="S18" s="645"/>
      <c r="T18" s="354">
        <f t="shared" ref="T18:AM18" si="2">SUM(T19:T25)</f>
        <v>0</v>
      </c>
      <c r="U18" s="354">
        <f t="shared" si="2"/>
        <v>0</v>
      </c>
      <c r="V18" s="354">
        <f t="shared" si="2"/>
        <v>0</v>
      </c>
      <c r="W18" s="354">
        <f t="shared" si="2"/>
        <v>0</v>
      </c>
      <c r="X18" s="354">
        <f t="shared" si="2"/>
        <v>0</v>
      </c>
      <c r="Y18" s="354">
        <f t="shared" si="2"/>
        <v>0</v>
      </c>
      <c r="Z18" s="354">
        <f t="shared" si="2"/>
        <v>0</v>
      </c>
      <c r="AA18" s="354">
        <f t="shared" si="2"/>
        <v>91.602151798706672</v>
      </c>
      <c r="AB18" s="478">
        <f t="shared" si="2"/>
        <v>2.9060000000000006</v>
      </c>
      <c r="AC18" s="354">
        <f t="shared" si="2"/>
        <v>0</v>
      </c>
      <c r="AD18" s="354">
        <f t="shared" si="2"/>
        <v>0</v>
      </c>
      <c r="AE18" s="354">
        <f t="shared" si="2"/>
        <v>0</v>
      </c>
      <c r="AF18" s="354">
        <f t="shared" si="2"/>
        <v>0</v>
      </c>
      <c r="AG18" s="354">
        <f t="shared" si="2"/>
        <v>0</v>
      </c>
      <c r="AH18" s="354">
        <f t="shared" si="2"/>
        <v>91.602151798706672</v>
      </c>
      <c r="AI18" s="478">
        <f t="shared" si="2"/>
        <v>2.9060000000000006</v>
      </c>
      <c r="AJ18" s="354">
        <f t="shared" si="2"/>
        <v>0</v>
      </c>
      <c r="AK18" s="354">
        <f t="shared" si="2"/>
        <v>0</v>
      </c>
      <c r="AL18" s="354">
        <f t="shared" si="2"/>
        <v>0</v>
      </c>
      <c r="AM18" s="354">
        <f t="shared" si="2"/>
        <v>0</v>
      </c>
    </row>
    <row r="19" spans="1:39" ht="20.25" customHeight="1" x14ac:dyDescent="0.25">
      <c r="A19" s="170" t="str">
        <f>'Пр 1 (произв)'!A18</f>
        <v>0.1</v>
      </c>
      <c r="B19" s="160" t="str">
        <f>'Пр 1 (произв)'!B18</f>
        <v>Технологическое присоединение (подключение), всего</v>
      </c>
      <c r="C19" s="170" t="str">
        <f>'Пр 1 (произв)'!C18</f>
        <v>Г</v>
      </c>
      <c r="D19" s="281">
        <f>D28</f>
        <v>0</v>
      </c>
      <c r="E19" s="281">
        <f>E28</f>
        <v>0</v>
      </c>
      <c r="F19" s="281">
        <f t="shared" ref="F19:AM19" si="3">F28</f>
        <v>0</v>
      </c>
      <c r="G19" s="281">
        <f t="shared" si="3"/>
        <v>0</v>
      </c>
      <c r="H19" s="281">
        <f t="shared" si="3"/>
        <v>0</v>
      </c>
      <c r="I19" s="281">
        <f t="shared" si="3"/>
        <v>0</v>
      </c>
      <c r="J19" s="281">
        <f t="shared" si="3"/>
        <v>0</v>
      </c>
      <c r="K19" s="281">
        <f t="shared" si="3"/>
        <v>0</v>
      </c>
      <c r="L19" s="281">
        <f t="shared" si="3"/>
        <v>0</v>
      </c>
      <c r="M19" s="281">
        <f t="shared" si="3"/>
        <v>0</v>
      </c>
      <c r="N19" s="281">
        <f t="shared" si="3"/>
        <v>0</v>
      </c>
      <c r="O19" s="281">
        <f t="shared" si="3"/>
        <v>0</v>
      </c>
      <c r="P19" s="281">
        <f t="shared" si="3"/>
        <v>0</v>
      </c>
      <c r="Q19" s="281">
        <f t="shared" si="3"/>
        <v>0</v>
      </c>
      <c r="R19" s="562">
        <f t="shared" si="3"/>
        <v>0</v>
      </c>
      <c r="S19" s="563"/>
      <c r="T19" s="281">
        <f t="shared" si="3"/>
        <v>0</v>
      </c>
      <c r="U19" s="281">
        <f t="shared" si="3"/>
        <v>0</v>
      </c>
      <c r="V19" s="281">
        <f t="shared" si="3"/>
        <v>0</v>
      </c>
      <c r="W19" s="281">
        <f t="shared" si="3"/>
        <v>0</v>
      </c>
      <c r="X19" s="281">
        <f t="shared" si="3"/>
        <v>0</v>
      </c>
      <c r="Y19" s="281">
        <f t="shared" si="3"/>
        <v>0</v>
      </c>
      <c r="Z19" s="281">
        <f t="shared" si="3"/>
        <v>0</v>
      </c>
      <c r="AA19" s="281">
        <f t="shared" si="3"/>
        <v>0</v>
      </c>
      <c r="AB19" s="472">
        <f t="shared" si="3"/>
        <v>0</v>
      </c>
      <c r="AC19" s="281">
        <f t="shared" si="3"/>
        <v>0</v>
      </c>
      <c r="AD19" s="281">
        <f t="shared" si="3"/>
        <v>0</v>
      </c>
      <c r="AE19" s="281">
        <f t="shared" si="3"/>
        <v>0</v>
      </c>
      <c r="AF19" s="281">
        <f t="shared" si="3"/>
        <v>0</v>
      </c>
      <c r="AG19" s="281">
        <f t="shared" si="3"/>
        <v>0</v>
      </c>
      <c r="AH19" s="281">
        <f t="shared" si="3"/>
        <v>0</v>
      </c>
      <c r="AI19" s="472">
        <f t="shared" si="3"/>
        <v>0</v>
      </c>
      <c r="AJ19" s="281">
        <f t="shared" si="3"/>
        <v>0</v>
      </c>
      <c r="AK19" s="281">
        <f t="shared" si="3"/>
        <v>0</v>
      </c>
      <c r="AL19" s="281">
        <f t="shared" si="3"/>
        <v>0</v>
      </c>
      <c r="AM19" s="281">
        <f t="shared" si="3"/>
        <v>0</v>
      </c>
    </row>
    <row r="20" spans="1:39" x14ac:dyDescent="0.25">
      <c r="A20" s="170" t="str">
        <f>'Пр 1 (произв)'!A19</f>
        <v>0.2</v>
      </c>
      <c r="B20" s="160" t="str">
        <f>'Пр 1 (произв)'!B19</f>
        <v>Реконструкция, всего</v>
      </c>
      <c r="C20" s="170" t="str">
        <f>'Пр 1 (произв)'!C19</f>
        <v>Г</v>
      </c>
      <c r="D20" s="281">
        <f>D70</f>
        <v>0</v>
      </c>
      <c r="E20" s="281">
        <f>E70</f>
        <v>0</v>
      </c>
      <c r="F20" s="281">
        <f t="shared" ref="F20:AM20" si="4">F70</f>
        <v>0</v>
      </c>
      <c r="G20" s="281">
        <f t="shared" si="4"/>
        <v>0</v>
      </c>
      <c r="H20" s="281">
        <f t="shared" si="4"/>
        <v>0</v>
      </c>
      <c r="I20" s="281">
        <f t="shared" si="4"/>
        <v>0</v>
      </c>
      <c r="J20" s="281">
        <f t="shared" si="4"/>
        <v>0</v>
      </c>
      <c r="K20" s="281">
        <f t="shared" si="4"/>
        <v>0</v>
      </c>
      <c r="L20" s="281">
        <f t="shared" si="4"/>
        <v>0</v>
      </c>
      <c r="M20" s="281">
        <f t="shared" si="4"/>
        <v>0</v>
      </c>
      <c r="N20" s="281">
        <f t="shared" si="4"/>
        <v>0</v>
      </c>
      <c r="O20" s="281">
        <f t="shared" si="4"/>
        <v>0</v>
      </c>
      <c r="P20" s="281">
        <f t="shared" si="4"/>
        <v>0</v>
      </c>
      <c r="Q20" s="281">
        <f t="shared" si="4"/>
        <v>0</v>
      </c>
      <c r="R20" s="562">
        <f t="shared" si="4"/>
        <v>0</v>
      </c>
      <c r="S20" s="563"/>
      <c r="T20" s="281">
        <f t="shared" si="4"/>
        <v>0</v>
      </c>
      <c r="U20" s="281">
        <f t="shared" si="4"/>
        <v>0</v>
      </c>
      <c r="V20" s="281">
        <f t="shared" si="4"/>
        <v>0</v>
      </c>
      <c r="W20" s="281">
        <f t="shared" si="4"/>
        <v>0</v>
      </c>
      <c r="X20" s="281">
        <f t="shared" si="4"/>
        <v>0</v>
      </c>
      <c r="Y20" s="281">
        <f t="shared" si="4"/>
        <v>0</v>
      </c>
      <c r="Z20" s="281">
        <f t="shared" si="4"/>
        <v>0</v>
      </c>
      <c r="AA20" s="281">
        <f t="shared" si="4"/>
        <v>0</v>
      </c>
      <c r="AB20" s="472">
        <f t="shared" si="4"/>
        <v>0</v>
      </c>
      <c r="AC20" s="281">
        <f t="shared" si="4"/>
        <v>0</v>
      </c>
      <c r="AD20" s="281">
        <f t="shared" si="4"/>
        <v>0</v>
      </c>
      <c r="AE20" s="281">
        <f t="shared" si="4"/>
        <v>0</v>
      </c>
      <c r="AF20" s="281">
        <f t="shared" si="4"/>
        <v>0</v>
      </c>
      <c r="AG20" s="281">
        <f t="shared" si="4"/>
        <v>0</v>
      </c>
      <c r="AH20" s="281">
        <f t="shared" si="4"/>
        <v>0</v>
      </c>
      <c r="AI20" s="472">
        <f t="shared" si="4"/>
        <v>0</v>
      </c>
      <c r="AJ20" s="281">
        <f t="shared" si="4"/>
        <v>0</v>
      </c>
      <c r="AK20" s="281">
        <f t="shared" si="4"/>
        <v>0</v>
      </c>
      <c r="AL20" s="281">
        <f t="shared" si="4"/>
        <v>0</v>
      </c>
      <c r="AM20" s="281">
        <f t="shared" si="4"/>
        <v>0</v>
      </c>
    </row>
    <row r="21" spans="1:39" ht="18" x14ac:dyDescent="0.25">
      <c r="A21" s="170" t="str">
        <f>'Пр 1 (произв)'!A20</f>
        <v>0.3</v>
      </c>
      <c r="B21" s="160" t="str">
        <f>'Пр 1 (произв)'!B20</f>
        <v>Модернизация, техническое перевооружение, всего</v>
      </c>
      <c r="C21" s="170" t="str">
        <f>'Пр 1 (произв)'!C20</f>
        <v>Г</v>
      </c>
      <c r="D21" s="281">
        <f>D87</f>
        <v>0</v>
      </c>
      <c r="E21" s="281">
        <f>E87</f>
        <v>0</v>
      </c>
      <c r="F21" s="281">
        <f t="shared" ref="F21:AM21" si="5">F87</f>
        <v>0</v>
      </c>
      <c r="G21" s="281">
        <f t="shared" si="5"/>
        <v>0</v>
      </c>
      <c r="H21" s="281">
        <f t="shared" si="5"/>
        <v>0</v>
      </c>
      <c r="I21" s="281">
        <f t="shared" si="5"/>
        <v>0</v>
      </c>
      <c r="J21" s="281">
        <f t="shared" si="5"/>
        <v>0</v>
      </c>
      <c r="K21" s="281">
        <f t="shared" si="5"/>
        <v>0</v>
      </c>
      <c r="L21" s="281">
        <f t="shared" si="5"/>
        <v>0</v>
      </c>
      <c r="M21" s="281">
        <f t="shared" si="5"/>
        <v>0</v>
      </c>
      <c r="N21" s="281">
        <f t="shared" si="5"/>
        <v>0</v>
      </c>
      <c r="O21" s="281">
        <f t="shared" si="5"/>
        <v>0</v>
      </c>
      <c r="P21" s="281">
        <f t="shared" si="5"/>
        <v>0</v>
      </c>
      <c r="Q21" s="281">
        <f t="shared" si="5"/>
        <v>0</v>
      </c>
      <c r="R21" s="562">
        <f t="shared" si="5"/>
        <v>0</v>
      </c>
      <c r="S21" s="563"/>
      <c r="T21" s="281">
        <f t="shared" si="5"/>
        <v>0</v>
      </c>
      <c r="U21" s="281">
        <f t="shared" si="5"/>
        <v>0</v>
      </c>
      <c r="V21" s="281">
        <f t="shared" si="5"/>
        <v>0</v>
      </c>
      <c r="W21" s="281">
        <f t="shared" si="5"/>
        <v>0</v>
      </c>
      <c r="X21" s="281">
        <f t="shared" si="5"/>
        <v>0</v>
      </c>
      <c r="Y21" s="281">
        <f t="shared" si="5"/>
        <v>0</v>
      </c>
      <c r="Z21" s="281">
        <f t="shared" si="5"/>
        <v>0</v>
      </c>
      <c r="AA21" s="281">
        <f t="shared" si="5"/>
        <v>62.293140346666668</v>
      </c>
      <c r="AB21" s="472">
        <f t="shared" si="5"/>
        <v>2.9060000000000006</v>
      </c>
      <c r="AC21" s="281">
        <f t="shared" si="5"/>
        <v>0</v>
      </c>
      <c r="AD21" s="281">
        <f t="shared" si="5"/>
        <v>0</v>
      </c>
      <c r="AE21" s="281">
        <f t="shared" si="5"/>
        <v>0</v>
      </c>
      <c r="AF21" s="281">
        <f t="shared" si="5"/>
        <v>0</v>
      </c>
      <c r="AG21" s="281">
        <f t="shared" si="5"/>
        <v>0</v>
      </c>
      <c r="AH21" s="281">
        <f t="shared" si="5"/>
        <v>62.293140346666668</v>
      </c>
      <c r="AI21" s="472">
        <f t="shared" si="5"/>
        <v>2.9060000000000006</v>
      </c>
      <c r="AJ21" s="281">
        <f t="shared" si="5"/>
        <v>0</v>
      </c>
      <c r="AK21" s="281">
        <f t="shared" si="5"/>
        <v>0</v>
      </c>
      <c r="AL21" s="281">
        <f t="shared" si="5"/>
        <v>0</v>
      </c>
      <c r="AM21" s="281">
        <f t="shared" si="5"/>
        <v>0</v>
      </c>
    </row>
    <row r="22" spans="1:39" ht="24" customHeight="1" x14ac:dyDescent="0.25">
      <c r="A22" s="170" t="str">
        <f>'Пр 1 (произв)'!A21</f>
        <v>0.4</v>
      </c>
      <c r="B22" s="160" t="str">
        <f>'Пр 1 (произв)'!B21</f>
        <v>Инвестиционные проекты, реализация которых обуславливается схемами теплоснабжения, всего</v>
      </c>
      <c r="C22" s="170" t="str">
        <f>'Пр 1 (произв)'!C21</f>
        <v>Г</v>
      </c>
      <c r="D22" s="281">
        <f>D145</f>
        <v>0</v>
      </c>
      <c r="E22" s="281">
        <f>E146</f>
        <v>0</v>
      </c>
      <c r="F22" s="281">
        <f t="shared" ref="F22:AM22" si="6">F146</f>
        <v>0</v>
      </c>
      <c r="G22" s="281">
        <f t="shared" si="6"/>
        <v>0</v>
      </c>
      <c r="H22" s="281">
        <f t="shared" si="6"/>
        <v>0</v>
      </c>
      <c r="I22" s="281">
        <f t="shared" si="6"/>
        <v>0</v>
      </c>
      <c r="J22" s="281">
        <f t="shared" si="6"/>
        <v>0</v>
      </c>
      <c r="K22" s="281">
        <f t="shared" si="6"/>
        <v>0</v>
      </c>
      <c r="L22" s="281">
        <f t="shared" si="6"/>
        <v>0</v>
      </c>
      <c r="M22" s="281">
        <f t="shared" si="6"/>
        <v>0</v>
      </c>
      <c r="N22" s="281">
        <f t="shared" si="6"/>
        <v>0</v>
      </c>
      <c r="O22" s="281">
        <f t="shared" si="6"/>
        <v>0</v>
      </c>
      <c r="P22" s="281">
        <f t="shared" si="6"/>
        <v>0</v>
      </c>
      <c r="Q22" s="281">
        <f t="shared" si="6"/>
        <v>0</v>
      </c>
      <c r="R22" s="562">
        <f t="shared" si="6"/>
        <v>0</v>
      </c>
      <c r="S22" s="563"/>
      <c r="T22" s="281">
        <f t="shared" si="6"/>
        <v>0</v>
      </c>
      <c r="U22" s="281">
        <f t="shared" si="6"/>
        <v>0</v>
      </c>
      <c r="V22" s="281">
        <f t="shared" si="6"/>
        <v>0</v>
      </c>
      <c r="W22" s="281">
        <f t="shared" si="6"/>
        <v>0</v>
      </c>
      <c r="X22" s="281">
        <f t="shared" si="6"/>
        <v>0</v>
      </c>
      <c r="Y22" s="281">
        <f t="shared" si="6"/>
        <v>0</v>
      </c>
      <c r="Z22" s="281">
        <f t="shared" si="6"/>
        <v>0</v>
      </c>
      <c r="AA22" s="281">
        <f t="shared" si="6"/>
        <v>0</v>
      </c>
      <c r="AB22" s="472">
        <f t="shared" si="6"/>
        <v>0</v>
      </c>
      <c r="AC22" s="281">
        <f t="shared" si="6"/>
        <v>0</v>
      </c>
      <c r="AD22" s="281">
        <f t="shared" si="6"/>
        <v>0</v>
      </c>
      <c r="AE22" s="281">
        <f t="shared" si="6"/>
        <v>0</v>
      </c>
      <c r="AF22" s="281">
        <f t="shared" si="6"/>
        <v>0</v>
      </c>
      <c r="AG22" s="281">
        <f t="shared" si="6"/>
        <v>0</v>
      </c>
      <c r="AH22" s="281">
        <f t="shared" si="6"/>
        <v>0</v>
      </c>
      <c r="AI22" s="472">
        <f t="shared" si="6"/>
        <v>0</v>
      </c>
      <c r="AJ22" s="281">
        <f t="shared" si="6"/>
        <v>0</v>
      </c>
      <c r="AK22" s="281">
        <f t="shared" si="6"/>
        <v>0</v>
      </c>
      <c r="AL22" s="281">
        <f t="shared" si="6"/>
        <v>0</v>
      </c>
      <c r="AM22" s="281">
        <f t="shared" si="6"/>
        <v>0</v>
      </c>
    </row>
    <row r="23" spans="1:39" x14ac:dyDescent="0.25">
      <c r="A23" s="170" t="str">
        <f>'Пр 1 (произв)'!A22</f>
        <v>0.5</v>
      </c>
      <c r="B23" s="160" t="str">
        <f>'Пр 1 (произв)'!B22</f>
        <v>Новое строительство, всего</v>
      </c>
      <c r="C23" s="170" t="str">
        <f>'Пр 1 (произв)'!C22</f>
        <v>Г</v>
      </c>
      <c r="D23" s="281">
        <f>D162</f>
        <v>0</v>
      </c>
      <c r="E23" s="281">
        <f t="shared" ref="E23:Q23" si="7">E162</f>
        <v>0</v>
      </c>
      <c r="F23" s="281">
        <f t="shared" si="7"/>
        <v>0</v>
      </c>
      <c r="G23" s="281">
        <f t="shared" si="7"/>
        <v>0</v>
      </c>
      <c r="H23" s="281">
        <f t="shared" si="7"/>
        <v>0</v>
      </c>
      <c r="I23" s="281">
        <f t="shared" si="7"/>
        <v>0</v>
      </c>
      <c r="J23" s="281">
        <f t="shared" si="7"/>
        <v>0</v>
      </c>
      <c r="K23" s="281">
        <f t="shared" si="7"/>
        <v>0</v>
      </c>
      <c r="L23" s="281">
        <f t="shared" si="7"/>
        <v>0</v>
      </c>
      <c r="M23" s="281">
        <f t="shared" si="7"/>
        <v>0</v>
      </c>
      <c r="N23" s="281">
        <f t="shared" si="7"/>
        <v>0</v>
      </c>
      <c r="O23" s="281">
        <f t="shared" si="7"/>
        <v>0</v>
      </c>
      <c r="P23" s="281">
        <f t="shared" si="7"/>
        <v>0</v>
      </c>
      <c r="Q23" s="281">
        <f t="shared" si="7"/>
        <v>0</v>
      </c>
      <c r="R23" s="562">
        <f>R162</f>
        <v>0</v>
      </c>
      <c r="S23" s="563"/>
      <c r="T23" s="281">
        <f t="shared" ref="T23:AM23" si="8">T162</f>
        <v>0</v>
      </c>
      <c r="U23" s="281">
        <f t="shared" si="8"/>
        <v>0</v>
      </c>
      <c r="V23" s="281">
        <f t="shared" si="8"/>
        <v>0</v>
      </c>
      <c r="W23" s="281">
        <f t="shared" si="8"/>
        <v>0</v>
      </c>
      <c r="X23" s="281">
        <f t="shared" si="8"/>
        <v>0</v>
      </c>
      <c r="Y23" s="281">
        <f t="shared" si="8"/>
        <v>0</v>
      </c>
      <c r="Z23" s="281">
        <f t="shared" si="8"/>
        <v>0</v>
      </c>
      <c r="AA23" s="281">
        <f t="shared" si="8"/>
        <v>29.309011452039996</v>
      </c>
      <c r="AB23" s="472">
        <f t="shared" si="8"/>
        <v>0</v>
      </c>
      <c r="AC23" s="281">
        <f t="shared" si="8"/>
        <v>0</v>
      </c>
      <c r="AD23" s="281">
        <f t="shared" si="8"/>
        <v>0</v>
      </c>
      <c r="AE23" s="281">
        <f t="shared" si="8"/>
        <v>0</v>
      </c>
      <c r="AF23" s="281">
        <f t="shared" si="8"/>
        <v>0</v>
      </c>
      <c r="AG23" s="281">
        <f t="shared" si="8"/>
        <v>0</v>
      </c>
      <c r="AH23" s="281">
        <f t="shared" si="8"/>
        <v>29.309011452039996</v>
      </c>
      <c r="AI23" s="472">
        <f t="shared" si="8"/>
        <v>0</v>
      </c>
      <c r="AJ23" s="281">
        <f t="shared" si="8"/>
        <v>0</v>
      </c>
      <c r="AK23" s="281">
        <f t="shared" si="8"/>
        <v>0</v>
      </c>
      <c r="AL23" s="281">
        <f t="shared" si="8"/>
        <v>0</v>
      </c>
      <c r="AM23" s="281">
        <f t="shared" si="8"/>
        <v>0</v>
      </c>
    </row>
    <row r="24" spans="1:39" ht="21" customHeight="1" x14ac:dyDescent="0.25">
      <c r="A24" s="170" t="str">
        <f>'Пр 1 (произв)'!A23</f>
        <v>0.6</v>
      </c>
      <c r="B24" s="160" t="str">
        <f>'Пр 1 (произв)'!B23</f>
        <v>Покупка земельных участков для целей реализации инвестиционных проектов, всего</v>
      </c>
      <c r="C24" s="170" t="str">
        <f>'Пр 1 (произв)'!C23</f>
        <v>Г</v>
      </c>
      <c r="D24" s="281">
        <f>D180</f>
        <v>0</v>
      </c>
      <c r="E24" s="281">
        <f>E181</f>
        <v>0</v>
      </c>
      <c r="F24" s="281">
        <f t="shared" ref="F24:AM24" si="9">F181</f>
        <v>0</v>
      </c>
      <c r="G24" s="281">
        <f t="shared" si="9"/>
        <v>0</v>
      </c>
      <c r="H24" s="281">
        <f t="shared" si="9"/>
        <v>0</v>
      </c>
      <c r="I24" s="281">
        <f t="shared" si="9"/>
        <v>0</v>
      </c>
      <c r="J24" s="281">
        <f t="shared" si="9"/>
        <v>0</v>
      </c>
      <c r="K24" s="281">
        <f t="shared" si="9"/>
        <v>0</v>
      </c>
      <c r="L24" s="281">
        <f t="shared" si="9"/>
        <v>0</v>
      </c>
      <c r="M24" s="281">
        <f t="shared" si="9"/>
        <v>0</v>
      </c>
      <c r="N24" s="281">
        <f t="shared" si="9"/>
        <v>0</v>
      </c>
      <c r="O24" s="281">
        <f t="shared" si="9"/>
        <v>0</v>
      </c>
      <c r="P24" s="281">
        <f t="shared" si="9"/>
        <v>0</v>
      </c>
      <c r="Q24" s="281">
        <f t="shared" si="9"/>
        <v>0</v>
      </c>
      <c r="R24" s="562">
        <f t="shared" si="9"/>
        <v>0</v>
      </c>
      <c r="S24" s="563"/>
      <c r="T24" s="281">
        <f t="shared" si="9"/>
        <v>0</v>
      </c>
      <c r="U24" s="281">
        <f t="shared" si="9"/>
        <v>0</v>
      </c>
      <c r="V24" s="281">
        <f t="shared" si="9"/>
        <v>0</v>
      </c>
      <c r="W24" s="281">
        <f t="shared" si="9"/>
        <v>0</v>
      </c>
      <c r="X24" s="281">
        <f t="shared" si="9"/>
        <v>0</v>
      </c>
      <c r="Y24" s="281">
        <f t="shared" si="9"/>
        <v>0</v>
      </c>
      <c r="Z24" s="281">
        <f t="shared" si="9"/>
        <v>0</v>
      </c>
      <c r="AA24" s="281">
        <f t="shared" si="9"/>
        <v>0</v>
      </c>
      <c r="AB24" s="472">
        <f t="shared" si="9"/>
        <v>0</v>
      </c>
      <c r="AC24" s="281">
        <f t="shared" si="9"/>
        <v>0</v>
      </c>
      <c r="AD24" s="281">
        <f t="shared" si="9"/>
        <v>0</v>
      </c>
      <c r="AE24" s="281">
        <f t="shared" si="9"/>
        <v>0</v>
      </c>
      <c r="AF24" s="281">
        <f t="shared" si="9"/>
        <v>0</v>
      </c>
      <c r="AG24" s="281">
        <f t="shared" si="9"/>
        <v>0</v>
      </c>
      <c r="AH24" s="281">
        <f t="shared" si="9"/>
        <v>0</v>
      </c>
      <c r="AI24" s="472">
        <f t="shared" si="9"/>
        <v>0</v>
      </c>
      <c r="AJ24" s="281">
        <f t="shared" si="9"/>
        <v>0</v>
      </c>
      <c r="AK24" s="281">
        <f t="shared" si="9"/>
        <v>0</v>
      </c>
      <c r="AL24" s="281">
        <f t="shared" si="9"/>
        <v>0</v>
      </c>
      <c r="AM24" s="281">
        <f t="shared" si="9"/>
        <v>0</v>
      </c>
    </row>
    <row r="25" spans="1:39" x14ac:dyDescent="0.25">
      <c r="A25" s="170" t="str">
        <f>'Пр 1 (произв)'!A24</f>
        <v>0.7</v>
      </c>
      <c r="B25" s="160" t="str">
        <f>'Пр 1 (произв)'!B24</f>
        <v>Прочие инвестиционные проекты, всего</v>
      </c>
      <c r="C25" s="170" t="str">
        <f>'Пр 1 (произв)'!C24</f>
        <v>Г</v>
      </c>
      <c r="D25" s="281">
        <f>D185</f>
        <v>0</v>
      </c>
      <c r="E25" s="281">
        <f>E185</f>
        <v>0</v>
      </c>
      <c r="F25" s="281">
        <f t="shared" ref="F25:AM25" si="10">F185</f>
        <v>0</v>
      </c>
      <c r="G25" s="281">
        <f t="shared" si="10"/>
        <v>0</v>
      </c>
      <c r="H25" s="281">
        <f t="shared" si="10"/>
        <v>0</v>
      </c>
      <c r="I25" s="281">
        <f t="shared" si="10"/>
        <v>0</v>
      </c>
      <c r="J25" s="281">
        <f t="shared" si="10"/>
        <v>0</v>
      </c>
      <c r="K25" s="281">
        <f t="shared" si="10"/>
        <v>0</v>
      </c>
      <c r="L25" s="281">
        <f t="shared" si="10"/>
        <v>0</v>
      </c>
      <c r="M25" s="281">
        <f t="shared" si="10"/>
        <v>0</v>
      </c>
      <c r="N25" s="281">
        <f t="shared" si="10"/>
        <v>0</v>
      </c>
      <c r="O25" s="281">
        <f t="shared" si="10"/>
        <v>0</v>
      </c>
      <c r="P25" s="281">
        <f t="shared" si="10"/>
        <v>0</v>
      </c>
      <c r="Q25" s="281">
        <f t="shared" si="10"/>
        <v>0</v>
      </c>
      <c r="R25" s="562">
        <f t="shared" si="10"/>
        <v>0</v>
      </c>
      <c r="S25" s="563"/>
      <c r="T25" s="281">
        <f t="shared" si="10"/>
        <v>0</v>
      </c>
      <c r="U25" s="281">
        <f t="shared" si="10"/>
        <v>0</v>
      </c>
      <c r="V25" s="281">
        <f t="shared" si="10"/>
        <v>0</v>
      </c>
      <c r="W25" s="281">
        <f t="shared" si="10"/>
        <v>0</v>
      </c>
      <c r="X25" s="281">
        <f t="shared" si="10"/>
        <v>0</v>
      </c>
      <c r="Y25" s="281">
        <f t="shared" si="10"/>
        <v>0</v>
      </c>
      <c r="Z25" s="281">
        <f t="shared" si="10"/>
        <v>0</v>
      </c>
      <c r="AA25" s="281">
        <f t="shared" si="10"/>
        <v>0</v>
      </c>
      <c r="AB25" s="472">
        <f t="shared" si="10"/>
        <v>0</v>
      </c>
      <c r="AC25" s="281">
        <f t="shared" si="10"/>
        <v>0</v>
      </c>
      <c r="AD25" s="281">
        <f t="shared" si="10"/>
        <v>0</v>
      </c>
      <c r="AE25" s="281">
        <f t="shared" si="10"/>
        <v>0</v>
      </c>
      <c r="AF25" s="281">
        <f t="shared" si="10"/>
        <v>0</v>
      </c>
      <c r="AG25" s="281">
        <f t="shared" si="10"/>
        <v>0</v>
      </c>
      <c r="AH25" s="281">
        <f t="shared" si="10"/>
        <v>0</v>
      </c>
      <c r="AI25" s="472">
        <f t="shared" si="10"/>
        <v>0</v>
      </c>
      <c r="AJ25" s="281">
        <f t="shared" si="10"/>
        <v>0</v>
      </c>
      <c r="AK25" s="281">
        <f t="shared" si="10"/>
        <v>0</v>
      </c>
      <c r="AL25" s="281">
        <f t="shared" si="10"/>
        <v>0</v>
      </c>
      <c r="AM25" s="281">
        <f t="shared" si="10"/>
        <v>0</v>
      </c>
    </row>
    <row r="26" spans="1:39" x14ac:dyDescent="0.25">
      <c r="A26" s="170">
        <f>'Пр 1 (произв)'!A25</f>
        <v>0</v>
      </c>
      <c r="B26" s="118">
        <f>'Пр 1 (произв)'!B25</f>
        <v>0</v>
      </c>
      <c r="C26" s="170">
        <f>'Пр 1 (произв)'!C25</f>
        <v>0</v>
      </c>
      <c r="AB26" s="479"/>
      <c r="AI26" s="479"/>
    </row>
    <row r="27" spans="1:39" x14ac:dyDescent="0.25">
      <c r="A27" s="170">
        <f>'Пр 1 (произв)'!A26</f>
        <v>1</v>
      </c>
      <c r="B27" s="168" t="str">
        <f>'Пр 1 (произв)'!B26</f>
        <v>Ненецкий автономный окгуг</v>
      </c>
      <c r="C27" s="170">
        <f>'Пр 1 (произв)'!C26</f>
        <v>0</v>
      </c>
      <c r="D27" s="252">
        <f t="shared" ref="D27:R27" si="11">D28+D70+D87+D145+D162+D180</f>
        <v>0</v>
      </c>
      <c r="E27" s="252">
        <f t="shared" si="11"/>
        <v>0</v>
      </c>
      <c r="F27" s="252">
        <f t="shared" si="11"/>
        <v>0</v>
      </c>
      <c r="G27" s="252">
        <f t="shared" si="11"/>
        <v>0</v>
      </c>
      <c r="H27" s="252">
        <f t="shared" si="11"/>
        <v>0</v>
      </c>
      <c r="I27" s="252">
        <f t="shared" si="11"/>
        <v>0</v>
      </c>
      <c r="J27" s="252">
        <f t="shared" si="11"/>
        <v>0</v>
      </c>
      <c r="K27" s="252">
        <f t="shared" si="11"/>
        <v>0</v>
      </c>
      <c r="L27" s="252">
        <f t="shared" si="11"/>
        <v>0</v>
      </c>
      <c r="M27" s="252">
        <f t="shared" si="11"/>
        <v>0</v>
      </c>
      <c r="N27" s="252">
        <f t="shared" si="11"/>
        <v>0</v>
      </c>
      <c r="O27" s="252">
        <f t="shared" si="11"/>
        <v>0</v>
      </c>
      <c r="P27" s="252">
        <f t="shared" si="11"/>
        <v>0</v>
      </c>
      <c r="Q27" s="252">
        <f t="shared" si="11"/>
        <v>0</v>
      </c>
      <c r="R27" s="656">
        <f t="shared" si="11"/>
        <v>0</v>
      </c>
      <c r="S27" s="657"/>
      <c r="T27" s="252">
        <f t="shared" ref="T27:AM27" si="12">T28+T70+T87+T145+T162+T180</f>
        <v>0</v>
      </c>
      <c r="U27" s="252">
        <f t="shared" si="12"/>
        <v>0</v>
      </c>
      <c r="V27" s="252">
        <f t="shared" si="12"/>
        <v>0</v>
      </c>
      <c r="W27" s="252">
        <f t="shared" si="12"/>
        <v>0</v>
      </c>
      <c r="X27" s="252">
        <f t="shared" si="12"/>
        <v>0</v>
      </c>
      <c r="Y27" s="252">
        <f t="shared" si="12"/>
        <v>0</v>
      </c>
      <c r="Z27" s="252">
        <f t="shared" si="12"/>
        <v>0</v>
      </c>
      <c r="AA27" s="252">
        <f t="shared" si="12"/>
        <v>91.602151798706672</v>
      </c>
      <c r="AB27" s="480">
        <f t="shared" si="12"/>
        <v>2.9060000000000006</v>
      </c>
      <c r="AC27" s="252">
        <f t="shared" si="12"/>
        <v>0</v>
      </c>
      <c r="AD27" s="252">
        <f t="shared" si="12"/>
        <v>0</v>
      </c>
      <c r="AE27" s="252">
        <f t="shared" si="12"/>
        <v>0</v>
      </c>
      <c r="AF27" s="252">
        <f t="shared" si="12"/>
        <v>0</v>
      </c>
      <c r="AG27" s="252">
        <f t="shared" si="12"/>
        <v>0</v>
      </c>
      <c r="AH27" s="252">
        <f t="shared" si="12"/>
        <v>91.602151798706672</v>
      </c>
      <c r="AI27" s="480">
        <f t="shared" si="12"/>
        <v>2.9060000000000006</v>
      </c>
      <c r="AJ27" s="252">
        <f t="shared" si="12"/>
        <v>0</v>
      </c>
      <c r="AK27" s="252">
        <f t="shared" si="12"/>
        <v>0</v>
      </c>
      <c r="AL27" s="252">
        <f t="shared" si="12"/>
        <v>0</v>
      </c>
      <c r="AM27" s="252">
        <f t="shared" si="12"/>
        <v>0</v>
      </c>
    </row>
    <row r="28" spans="1:39" ht="18" x14ac:dyDescent="0.25">
      <c r="A28" s="170" t="str">
        <f>'Пр 1 (произв)'!A27</f>
        <v>1.1</v>
      </c>
      <c r="B28" s="130" t="str">
        <f>'Пр 1 (произв)'!B27</f>
        <v>Технологическое присоединение (подключение), всего, в том числе:</v>
      </c>
      <c r="C28" s="170" t="str">
        <f>'Пр 1 (произв)'!C27</f>
        <v>Г</v>
      </c>
      <c r="D28" s="146">
        <f>D29+D36+D45</f>
        <v>0</v>
      </c>
      <c r="E28" s="146">
        <f t="shared" ref="E28:AM28" si="13">E29+E36+E45</f>
        <v>0</v>
      </c>
      <c r="F28" s="146">
        <f t="shared" si="13"/>
        <v>0</v>
      </c>
      <c r="G28" s="146">
        <f t="shared" si="13"/>
        <v>0</v>
      </c>
      <c r="H28" s="146">
        <f t="shared" si="13"/>
        <v>0</v>
      </c>
      <c r="I28" s="146">
        <f t="shared" si="13"/>
        <v>0</v>
      </c>
      <c r="J28" s="146">
        <f t="shared" si="13"/>
        <v>0</v>
      </c>
      <c r="K28" s="146">
        <f t="shared" si="13"/>
        <v>0</v>
      </c>
      <c r="L28" s="146">
        <f t="shared" si="13"/>
        <v>0</v>
      </c>
      <c r="M28" s="146">
        <f t="shared" si="13"/>
        <v>0</v>
      </c>
      <c r="N28" s="146">
        <f t="shared" si="13"/>
        <v>0</v>
      </c>
      <c r="O28" s="146">
        <f t="shared" si="13"/>
        <v>0</v>
      </c>
      <c r="P28" s="146">
        <f t="shared" si="13"/>
        <v>0</v>
      </c>
      <c r="Q28" s="146">
        <f t="shared" si="13"/>
        <v>0</v>
      </c>
      <c r="R28" s="640">
        <f t="shared" si="13"/>
        <v>0</v>
      </c>
      <c r="S28" s="641"/>
      <c r="T28" s="146">
        <f t="shared" si="13"/>
        <v>0</v>
      </c>
      <c r="U28" s="146">
        <f t="shared" si="13"/>
        <v>0</v>
      </c>
      <c r="V28" s="146">
        <f t="shared" si="13"/>
        <v>0</v>
      </c>
      <c r="W28" s="146">
        <f t="shared" si="13"/>
        <v>0</v>
      </c>
      <c r="X28" s="146">
        <f t="shared" si="13"/>
        <v>0</v>
      </c>
      <c r="Y28" s="146">
        <f t="shared" si="13"/>
        <v>0</v>
      </c>
      <c r="Z28" s="146">
        <f t="shared" si="13"/>
        <v>0</v>
      </c>
      <c r="AA28" s="146">
        <f t="shared" si="13"/>
        <v>0</v>
      </c>
      <c r="AB28" s="476">
        <f t="shared" si="13"/>
        <v>0</v>
      </c>
      <c r="AC28" s="146">
        <f t="shared" si="13"/>
        <v>0</v>
      </c>
      <c r="AD28" s="146">
        <f t="shared" si="13"/>
        <v>0</v>
      </c>
      <c r="AE28" s="146">
        <f t="shared" si="13"/>
        <v>0</v>
      </c>
      <c r="AF28" s="146">
        <f t="shared" si="13"/>
        <v>0</v>
      </c>
      <c r="AG28" s="146">
        <f t="shared" si="13"/>
        <v>0</v>
      </c>
      <c r="AH28" s="146">
        <f t="shared" si="13"/>
        <v>0</v>
      </c>
      <c r="AI28" s="476">
        <f t="shared" si="13"/>
        <v>0</v>
      </c>
      <c r="AJ28" s="146">
        <f t="shared" si="13"/>
        <v>0</v>
      </c>
      <c r="AK28" s="146">
        <f t="shared" si="13"/>
        <v>0</v>
      </c>
      <c r="AL28" s="146">
        <f t="shared" si="13"/>
        <v>0</v>
      </c>
      <c r="AM28" s="146">
        <f t="shared" si="13"/>
        <v>0</v>
      </c>
    </row>
    <row r="29" spans="1:39" ht="54" x14ac:dyDescent="0.25">
      <c r="A29" s="170" t="str">
        <f>'Пр 1 (произв)'!A28</f>
        <v>1.1.1</v>
      </c>
      <c r="B29" s="134" t="str">
        <f>'Пр 1 (произв)'!B28</f>
        <v>Технологическое присоединение энергопринимающих устройств потребителей, объектов электросетевого хозяйства к распределительным устройствам объектов по производству электрической энергии, всего, в том числе:</v>
      </c>
      <c r="C29" s="170" t="str">
        <f>'Пр 1 (произв)'!C28</f>
        <v>Г</v>
      </c>
      <c r="D29" s="147">
        <f>SUM(D30,D33)</f>
        <v>0</v>
      </c>
      <c r="E29" s="147">
        <f t="shared" ref="E29:AM29" si="14">SUM(E30,E33)</f>
        <v>0</v>
      </c>
      <c r="F29" s="147">
        <f t="shared" si="14"/>
        <v>0</v>
      </c>
      <c r="G29" s="147">
        <f t="shared" si="14"/>
        <v>0</v>
      </c>
      <c r="H29" s="147">
        <f t="shared" si="14"/>
        <v>0</v>
      </c>
      <c r="I29" s="147">
        <f t="shared" si="14"/>
        <v>0</v>
      </c>
      <c r="J29" s="147">
        <f t="shared" si="14"/>
        <v>0</v>
      </c>
      <c r="K29" s="147">
        <f t="shared" si="14"/>
        <v>0</v>
      </c>
      <c r="L29" s="147">
        <f t="shared" si="14"/>
        <v>0</v>
      </c>
      <c r="M29" s="147">
        <f t="shared" si="14"/>
        <v>0</v>
      </c>
      <c r="N29" s="147">
        <f t="shared" si="14"/>
        <v>0</v>
      </c>
      <c r="O29" s="147">
        <f t="shared" si="14"/>
        <v>0</v>
      </c>
      <c r="P29" s="147">
        <f t="shared" si="14"/>
        <v>0</v>
      </c>
      <c r="Q29" s="147">
        <f t="shared" si="14"/>
        <v>0</v>
      </c>
      <c r="R29" s="638">
        <f t="shared" si="14"/>
        <v>0</v>
      </c>
      <c r="S29" s="639"/>
      <c r="T29" s="147">
        <f t="shared" si="14"/>
        <v>0</v>
      </c>
      <c r="U29" s="147">
        <f t="shared" si="14"/>
        <v>0</v>
      </c>
      <c r="V29" s="147">
        <f t="shared" si="14"/>
        <v>0</v>
      </c>
      <c r="W29" s="147">
        <f t="shared" si="14"/>
        <v>0</v>
      </c>
      <c r="X29" s="147">
        <f t="shared" si="14"/>
        <v>0</v>
      </c>
      <c r="Y29" s="147">
        <f t="shared" si="14"/>
        <v>0</v>
      </c>
      <c r="Z29" s="147">
        <f t="shared" si="14"/>
        <v>0</v>
      </c>
      <c r="AA29" s="147">
        <f t="shared" si="14"/>
        <v>0</v>
      </c>
      <c r="AB29" s="477">
        <f t="shared" si="14"/>
        <v>0</v>
      </c>
      <c r="AC29" s="147">
        <f t="shared" si="14"/>
        <v>0</v>
      </c>
      <c r="AD29" s="147">
        <f t="shared" si="14"/>
        <v>0</v>
      </c>
      <c r="AE29" s="147">
        <f t="shared" si="14"/>
        <v>0</v>
      </c>
      <c r="AF29" s="147">
        <f t="shared" si="14"/>
        <v>0</v>
      </c>
      <c r="AG29" s="147">
        <f t="shared" si="14"/>
        <v>0</v>
      </c>
      <c r="AH29" s="147">
        <f t="shared" si="14"/>
        <v>0</v>
      </c>
      <c r="AI29" s="477">
        <f t="shared" si="14"/>
        <v>0</v>
      </c>
      <c r="AJ29" s="147">
        <f t="shared" si="14"/>
        <v>0</v>
      </c>
      <c r="AK29" s="147">
        <f t="shared" si="14"/>
        <v>0</v>
      </c>
      <c r="AL29" s="147">
        <f t="shared" si="14"/>
        <v>0</v>
      </c>
      <c r="AM29" s="147">
        <f t="shared" si="14"/>
        <v>0</v>
      </c>
    </row>
    <row r="30" spans="1:39" ht="18" hidden="1" outlineLevel="1" x14ac:dyDescent="0.25">
      <c r="A30" s="170" t="str">
        <f>'Пр 1 (произв)'!A29</f>
        <v>1.1.1.1</v>
      </c>
      <c r="B30" s="118" t="str">
        <f>'Пр 1 (произв)'!B29</f>
        <v>Наименование объекта по производству электрической энергии, всего, в том числе:</v>
      </c>
      <c r="C30" s="170">
        <f>'Пр 1 (произв)'!C29</f>
        <v>0</v>
      </c>
      <c r="D30" s="258"/>
      <c r="AB30" s="479"/>
      <c r="AI30" s="479"/>
    </row>
    <row r="31" spans="1:39" hidden="1" outlineLevel="1" x14ac:dyDescent="0.25">
      <c r="A31" s="170" t="str">
        <f>'Пр 1 (произв)'!A30</f>
        <v>1.1.1.1</v>
      </c>
      <c r="B31" s="118" t="str">
        <f>'Пр 1 (произв)'!B30</f>
        <v>Наименование инвестиционного проекта</v>
      </c>
      <c r="C31" s="170">
        <f>'Пр 1 (произв)'!C30</f>
        <v>0</v>
      </c>
      <c r="D31" s="258"/>
      <c r="AB31" s="479"/>
      <c r="AI31" s="479"/>
    </row>
    <row r="32" spans="1:39" hidden="1" outlineLevel="1" x14ac:dyDescent="0.25">
      <c r="A32" s="170" t="str">
        <f>'Пр 1 (произв)'!A31</f>
        <v>1.1.1.1</v>
      </c>
      <c r="B32" s="118" t="str">
        <f>'Пр 1 (произв)'!B31</f>
        <v>Наименование инвестиционного проекта</v>
      </c>
      <c r="C32" s="170">
        <f>'Пр 1 (произв)'!C31</f>
        <v>0</v>
      </c>
      <c r="D32" s="258"/>
      <c r="AB32" s="479"/>
      <c r="AI32" s="479"/>
    </row>
    <row r="33" spans="1:39" ht="18" hidden="1" outlineLevel="1" x14ac:dyDescent="0.25">
      <c r="A33" s="170" t="str">
        <f>'Пр 1 (произв)'!A32</f>
        <v>1.1.1.2</v>
      </c>
      <c r="B33" s="139" t="str">
        <f>'Пр 1 (произв)'!B32</f>
        <v>Наименование объекта по производству электрической энергии, всего, в том числе:</v>
      </c>
      <c r="C33" s="170">
        <f>'Пр 1 (произв)'!C32</f>
        <v>0</v>
      </c>
      <c r="D33" s="148"/>
      <c r="AB33" s="479"/>
      <c r="AI33" s="479"/>
    </row>
    <row r="34" spans="1:39" hidden="1" outlineLevel="1" x14ac:dyDescent="0.25">
      <c r="A34" s="170" t="str">
        <f>'Пр 1 (произв)'!A33</f>
        <v>1.1.1.2</v>
      </c>
      <c r="B34" s="118" t="str">
        <f>'Пр 1 (произв)'!B33</f>
        <v>Наименование инвестиционного проекта</v>
      </c>
      <c r="C34" s="170">
        <f>'Пр 1 (произв)'!C33</f>
        <v>0</v>
      </c>
      <c r="D34" s="258"/>
      <c r="AB34" s="479"/>
      <c r="AI34" s="479"/>
    </row>
    <row r="35" spans="1:39" hidden="1" outlineLevel="1" x14ac:dyDescent="0.25">
      <c r="A35" s="170" t="str">
        <f>'Пр 1 (произв)'!A34</f>
        <v>1.1.1.2</v>
      </c>
      <c r="B35" s="118" t="str">
        <f>'Пр 1 (произв)'!B34</f>
        <v>Наименование инвестиционного проекта</v>
      </c>
      <c r="C35" s="170">
        <f>'Пр 1 (произв)'!C34</f>
        <v>0</v>
      </c>
      <c r="D35" s="258"/>
      <c r="AB35" s="479"/>
      <c r="AI35" s="479"/>
    </row>
    <row r="36" spans="1:39" ht="27" collapsed="1" x14ac:dyDescent="0.25">
      <c r="A36" s="170" t="str">
        <f>'Пр 1 (произв)'!A35</f>
        <v>1.1.2</v>
      </c>
      <c r="B36" s="134" t="str">
        <f>'Пр 1 (произв)'!B35</f>
        <v>Технологическое присоединение объектов по производству электрической энергии к электрическим сетям, всего, в том числе:</v>
      </c>
      <c r="C36" s="170" t="str">
        <f>'Пр 1 (произв)'!C35</f>
        <v>Г</v>
      </c>
      <c r="D36" s="147">
        <f>SUM(D37,D41)</f>
        <v>0</v>
      </c>
      <c r="E36" s="147">
        <f t="shared" ref="E36:AM36" si="15">SUM(E37,E41)</f>
        <v>0</v>
      </c>
      <c r="F36" s="147">
        <f t="shared" si="15"/>
        <v>0</v>
      </c>
      <c r="G36" s="147">
        <f t="shared" si="15"/>
        <v>0</v>
      </c>
      <c r="H36" s="147">
        <f t="shared" si="15"/>
        <v>0</v>
      </c>
      <c r="I36" s="147">
        <f t="shared" si="15"/>
        <v>0</v>
      </c>
      <c r="J36" s="147">
        <f t="shared" si="15"/>
        <v>0</v>
      </c>
      <c r="K36" s="147">
        <f t="shared" si="15"/>
        <v>0</v>
      </c>
      <c r="L36" s="147">
        <f t="shared" si="15"/>
        <v>0</v>
      </c>
      <c r="M36" s="147">
        <f t="shared" si="15"/>
        <v>0</v>
      </c>
      <c r="N36" s="147">
        <f t="shared" si="15"/>
        <v>0</v>
      </c>
      <c r="O36" s="147">
        <f t="shared" si="15"/>
        <v>0</v>
      </c>
      <c r="P36" s="147">
        <f t="shared" si="15"/>
        <v>0</v>
      </c>
      <c r="Q36" s="147">
        <f t="shared" si="15"/>
        <v>0</v>
      </c>
      <c r="R36" s="638">
        <f t="shared" si="15"/>
        <v>0</v>
      </c>
      <c r="S36" s="639"/>
      <c r="T36" s="147">
        <f t="shared" si="15"/>
        <v>0</v>
      </c>
      <c r="U36" s="147">
        <f t="shared" si="15"/>
        <v>0</v>
      </c>
      <c r="V36" s="147">
        <f t="shared" si="15"/>
        <v>0</v>
      </c>
      <c r="W36" s="147">
        <f t="shared" si="15"/>
        <v>0</v>
      </c>
      <c r="X36" s="147">
        <f t="shared" si="15"/>
        <v>0</v>
      </c>
      <c r="Y36" s="147">
        <f t="shared" si="15"/>
        <v>0</v>
      </c>
      <c r="Z36" s="147">
        <f t="shared" si="15"/>
        <v>0</v>
      </c>
      <c r="AA36" s="147">
        <f t="shared" si="15"/>
        <v>0</v>
      </c>
      <c r="AB36" s="477">
        <f t="shared" si="15"/>
        <v>0</v>
      </c>
      <c r="AC36" s="147">
        <f t="shared" si="15"/>
        <v>0</v>
      </c>
      <c r="AD36" s="147">
        <f t="shared" si="15"/>
        <v>0</v>
      </c>
      <c r="AE36" s="147">
        <f t="shared" si="15"/>
        <v>0</v>
      </c>
      <c r="AF36" s="147">
        <f t="shared" si="15"/>
        <v>0</v>
      </c>
      <c r="AG36" s="147">
        <f t="shared" si="15"/>
        <v>0</v>
      </c>
      <c r="AH36" s="147">
        <f t="shared" si="15"/>
        <v>0</v>
      </c>
      <c r="AI36" s="477">
        <f t="shared" si="15"/>
        <v>0</v>
      </c>
      <c r="AJ36" s="147">
        <f t="shared" si="15"/>
        <v>0</v>
      </c>
      <c r="AK36" s="147">
        <f t="shared" si="15"/>
        <v>0</v>
      </c>
      <c r="AL36" s="147">
        <f t="shared" si="15"/>
        <v>0</v>
      </c>
      <c r="AM36" s="147">
        <f t="shared" si="15"/>
        <v>0</v>
      </c>
    </row>
    <row r="37" spans="1:39" ht="18" hidden="1" outlineLevel="1" x14ac:dyDescent="0.25">
      <c r="A37" s="170" t="str">
        <f>'Пр 1 (произв)'!A36</f>
        <v>1.1.2.1</v>
      </c>
      <c r="B37" s="118" t="str">
        <f>'Пр 1 (произв)'!B36</f>
        <v>Наименование объекта по производству электрической энергии, всего, в том числе:</v>
      </c>
      <c r="C37" s="170">
        <f>'Пр 1 (произв)'!C36</f>
        <v>0</v>
      </c>
      <c r="D37" s="258"/>
      <c r="AB37" s="479"/>
      <c r="AI37" s="479"/>
    </row>
    <row r="38" spans="1:39" hidden="1" outlineLevel="1" x14ac:dyDescent="0.25">
      <c r="A38" s="170" t="str">
        <f>'Пр 1 (произв)'!A37</f>
        <v>1.1.2.1</v>
      </c>
      <c r="B38" s="118" t="str">
        <f>'Пр 1 (произв)'!B37</f>
        <v>Наименование инвестиционного проекта</v>
      </c>
      <c r="C38" s="170">
        <f>'Пр 1 (произв)'!C37</f>
        <v>0</v>
      </c>
      <c r="D38" s="258"/>
      <c r="AB38" s="479"/>
      <c r="AI38" s="479"/>
    </row>
    <row r="39" spans="1:39" hidden="1" outlineLevel="1" x14ac:dyDescent="0.25">
      <c r="A39" s="170" t="str">
        <f>'Пр 1 (произв)'!A38</f>
        <v>1.1.2.1</v>
      </c>
      <c r="B39" s="118" t="str">
        <f>'Пр 1 (произв)'!B38</f>
        <v>Наименование инвестиционного проекта</v>
      </c>
      <c r="C39" s="170">
        <f>'Пр 1 (произв)'!C38</f>
        <v>0</v>
      </c>
      <c r="D39" s="258"/>
      <c r="AB39" s="479"/>
      <c r="AI39" s="479"/>
    </row>
    <row r="40" spans="1:39" hidden="1" outlineLevel="1" x14ac:dyDescent="0.25">
      <c r="A40" s="170" t="str">
        <f>'Пр 1 (произв)'!A39</f>
        <v>...</v>
      </c>
      <c r="B40" s="118" t="str">
        <f>'Пр 1 (произв)'!B39</f>
        <v>...</v>
      </c>
      <c r="C40" s="170">
        <f>'Пр 1 (произв)'!C39</f>
        <v>0</v>
      </c>
      <c r="D40" s="258"/>
      <c r="AB40" s="479"/>
      <c r="AI40" s="479"/>
    </row>
    <row r="41" spans="1:39" ht="18" hidden="1" outlineLevel="1" x14ac:dyDescent="0.25">
      <c r="A41" s="170" t="str">
        <f>'Пр 1 (произв)'!A40</f>
        <v>1.1.2.2</v>
      </c>
      <c r="B41" s="118" t="str">
        <f>'Пр 1 (произв)'!B40</f>
        <v>Наименование объекта по производству электрической энергии, всего, в том числе:</v>
      </c>
      <c r="C41" s="170">
        <f>'Пр 1 (произв)'!C40</f>
        <v>0</v>
      </c>
      <c r="D41" s="258"/>
      <c r="AB41" s="479"/>
      <c r="AI41" s="479"/>
    </row>
    <row r="42" spans="1:39" hidden="1" outlineLevel="1" x14ac:dyDescent="0.25">
      <c r="A42" s="170" t="str">
        <f>'Пр 1 (произв)'!A41</f>
        <v>1.1.2.2</v>
      </c>
      <c r="B42" s="118" t="str">
        <f>'Пр 1 (произв)'!B41</f>
        <v>Наименование инвестиционного проекта</v>
      </c>
      <c r="C42" s="170">
        <f>'Пр 1 (произв)'!C41</f>
        <v>0</v>
      </c>
      <c r="D42" s="258"/>
      <c r="AB42" s="479"/>
      <c r="AI42" s="479"/>
    </row>
    <row r="43" spans="1:39" hidden="1" outlineLevel="1" x14ac:dyDescent="0.25">
      <c r="A43" s="170" t="str">
        <f>'Пр 1 (произв)'!A42</f>
        <v>1.1.2.2</v>
      </c>
      <c r="B43" s="118" t="str">
        <f>'Пр 1 (произв)'!B42</f>
        <v>Наименование инвестиционного проекта</v>
      </c>
      <c r="C43" s="170">
        <f>'Пр 1 (произв)'!C42</f>
        <v>0</v>
      </c>
      <c r="D43" s="258"/>
      <c r="AB43" s="479"/>
      <c r="AI43" s="479"/>
    </row>
    <row r="44" spans="1:39" hidden="1" outlineLevel="1" x14ac:dyDescent="0.25">
      <c r="A44" s="170" t="str">
        <f>'Пр 1 (произв)'!A43</f>
        <v>...</v>
      </c>
      <c r="B44" s="118" t="str">
        <f>'Пр 1 (произв)'!B43</f>
        <v>...</v>
      </c>
      <c r="C44" s="170">
        <f>'Пр 1 (произв)'!C43</f>
        <v>0</v>
      </c>
      <c r="D44" s="258"/>
      <c r="AB44" s="479"/>
      <c r="AI44" s="479"/>
    </row>
    <row r="45" spans="1:39" ht="27" collapsed="1" x14ac:dyDescent="0.25">
      <c r="A45" s="170" t="str">
        <f>'Пр 1 (произв)'!A44</f>
        <v>1.1.3</v>
      </c>
      <c r="B45" s="134" t="str">
        <f>'Пр 1 (произв)'!B44</f>
        <v>Подключение теплопотребляющих установок потребителей тепловой энергии к системе теплоснабжения, всего, в том числе:</v>
      </c>
      <c r="C45" s="170" t="str">
        <f>'Пр 1 (произв)'!C44</f>
        <v>Г</v>
      </c>
      <c r="D45" s="147">
        <f>D46+D50+D54+D58+D62</f>
        <v>0</v>
      </c>
      <c r="E45" s="147">
        <f t="shared" ref="E45:AM45" si="16">E46+E50+E54+E58+E62</f>
        <v>0</v>
      </c>
      <c r="F45" s="147">
        <f t="shared" si="16"/>
        <v>0</v>
      </c>
      <c r="G45" s="147">
        <f t="shared" si="16"/>
        <v>0</v>
      </c>
      <c r="H45" s="147">
        <f t="shared" si="16"/>
        <v>0</v>
      </c>
      <c r="I45" s="147">
        <f t="shared" si="16"/>
        <v>0</v>
      </c>
      <c r="J45" s="147">
        <f t="shared" si="16"/>
        <v>0</v>
      </c>
      <c r="K45" s="147">
        <f t="shared" si="16"/>
        <v>0</v>
      </c>
      <c r="L45" s="147">
        <f t="shared" si="16"/>
        <v>0</v>
      </c>
      <c r="M45" s="147">
        <f t="shared" si="16"/>
        <v>0</v>
      </c>
      <c r="N45" s="147">
        <f t="shared" si="16"/>
        <v>0</v>
      </c>
      <c r="O45" s="147">
        <f t="shared" si="16"/>
        <v>0</v>
      </c>
      <c r="P45" s="147">
        <f t="shared" si="16"/>
        <v>0</v>
      </c>
      <c r="Q45" s="147">
        <f t="shared" si="16"/>
        <v>0</v>
      </c>
      <c r="R45" s="638">
        <f t="shared" si="16"/>
        <v>0</v>
      </c>
      <c r="S45" s="639"/>
      <c r="T45" s="147">
        <f t="shared" si="16"/>
        <v>0</v>
      </c>
      <c r="U45" s="147">
        <f t="shared" si="16"/>
        <v>0</v>
      </c>
      <c r="V45" s="147">
        <f t="shared" si="16"/>
        <v>0</v>
      </c>
      <c r="W45" s="147">
        <f t="shared" si="16"/>
        <v>0</v>
      </c>
      <c r="X45" s="147">
        <f t="shared" si="16"/>
        <v>0</v>
      </c>
      <c r="Y45" s="147">
        <f t="shared" si="16"/>
        <v>0</v>
      </c>
      <c r="Z45" s="147">
        <f t="shared" si="16"/>
        <v>0</v>
      </c>
      <c r="AA45" s="147">
        <f t="shared" si="16"/>
        <v>0</v>
      </c>
      <c r="AB45" s="477">
        <f t="shared" si="16"/>
        <v>0</v>
      </c>
      <c r="AC45" s="147">
        <f t="shared" si="16"/>
        <v>0</v>
      </c>
      <c r="AD45" s="147">
        <f t="shared" si="16"/>
        <v>0</v>
      </c>
      <c r="AE45" s="147">
        <f t="shared" si="16"/>
        <v>0</v>
      </c>
      <c r="AF45" s="147">
        <f t="shared" si="16"/>
        <v>0</v>
      </c>
      <c r="AG45" s="147">
        <f t="shared" si="16"/>
        <v>0</v>
      </c>
      <c r="AH45" s="147">
        <f t="shared" si="16"/>
        <v>0</v>
      </c>
      <c r="AI45" s="477">
        <f t="shared" si="16"/>
        <v>0</v>
      </c>
      <c r="AJ45" s="147">
        <f t="shared" si="16"/>
        <v>0</v>
      </c>
      <c r="AK45" s="147">
        <f t="shared" si="16"/>
        <v>0</v>
      </c>
      <c r="AL45" s="147">
        <f t="shared" si="16"/>
        <v>0</v>
      </c>
      <c r="AM45" s="147">
        <f t="shared" si="16"/>
        <v>0</v>
      </c>
    </row>
    <row r="46" spans="1:39" ht="45" hidden="1" outlineLevel="1" x14ac:dyDescent="0.25">
      <c r="A46" s="170" t="str">
        <f>'Пр 1 (произв)'!A45</f>
        <v>1.1.3.1</v>
      </c>
      <c r="B46" s="118" t="str">
        <f>'Пр 1 (произв)'!B45</f>
        <v>Подключение теплопотребляющих установок потребителей тепловой энергии, подключаемая тепловая нагрузка которых не превышает 0,1 Гкал/ч, к системе теплоснабжения, всего, в том числе:</v>
      </c>
      <c r="C46" s="170">
        <f>'Пр 1 (произв)'!C45</f>
        <v>0</v>
      </c>
      <c r="D46" s="258"/>
      <c r="AB46" s="479"/>
      <c r="AI46" s="479"/>
    </row>
    <row r="47" spans="1:39" hidden="1" outlineLevel="1" x14ac:dyDescent="0.25">
      <c r="A47" s="170" t="str">
        <f>'Пр 1 (произв)'!A46</f>
        <v>1.1.3.1</v>
      </c>
      <c r="B47" s="118" t="str">
        <f>'Пр 1 (произв)'!B46</f>
        <v>Наименование инвестиционного проекта</v>
      </c>
      <c r="C47" s="170">
        <f>'Пр 1 (произв)'!C46</f>
        <v>0</v>
      </c>
      <c r="D47" s="258"/>
      <c r="AB47" s="479"/>
      <c r="AI47" s="479"/>
    </row>
    <row r="48" spans="1:39" hidden="1" outlineLevel="1" x14ac:dyDescent="0.25">
      <c r="A48" s="170" t="str">
        <f>'Пр 1 (произв)'!A47</f>
        <v>1.1.3.1</v>
      </c>
      <c r="B48" s="118" t="str">
        <f>'Пр 1 (произв)'!B47</f>
        <v>Наименование инвестиционного проекта</v>
      </c>
      <c r="C48" s="170">
        <f>'Пр 1 (произв)'!C47</f>
        <v>0</v>
      </c>
      <c r="D48" s="258"/>
      <c r="AB48" s="479"/>
      <c r="AI48" s="479"/>
    </row>
    <row r="49" spans="1:35" hidden="1" outlineLevel="1" x14ac:dyDescent="0.25">
      <c r="A49" s="170" t="str">
        <f>'Пр 1 (произв)'!A48</f>
        <v>...</v>
      </c>
      <c r="B49" s="118" t="str">
        <f>'Пр 1 (произв)'!B48</f>
        <v>...</v>
      </c>
      <c r="C49" s="170">
        <f>'Пр 1 (произв)'!C48</f>
        <v>0</v>
      </c>
      <c r="D49" s="258"/>
      <c r="AB49" s="479"/>
      <c r="AI49" s="479"/>
    </row>
    <row r="50" spans="1:35" ht="45" hidden="1" outlineLevel="1" x14ac:dyDescent="0.25">
      <c r="A50" s="170" t="str">
        <f>'Пр 1 (произв)'!A49</f>
        <v>1.1.3.2</v>
      </c>
      <c r="B50" s="118" t="str">
        <f>'Пр 1 (произв)'!B49</f>
        <v>Подключение теплопотребляющих установок потребителей тепловой энергии, подключаемая тепловая нагрузка которых более 0,1 Гкал/ч и не превышает 1,5 Гкал/ч, к системе теплоснабжения, всего, в том числе:</v>
      </c>
      <c r="C50" s="170">
        <f>'Пр 1 (произв)'!C49</f>
        <v>0</v>
      </c>
      <c r="D50" s="258"/>
      <c r="AB50" s="479"/>
      <c r="AI50" s="479"/>
    </row>
    <row r="51" spans="1:35" hidden="1" outlineLevel="1" x14ac:dyDescent="0.25">
      <c r="A51" s="170" t="str">
        <f>'Пр 1 (произв)'!A50</f>
        <v>1.1.3.2</v>
      </c>
      <c r="B51" s="118" t="str">
        <f>'Пр 1 (произв)'!B50</f>
        <v>Наименование инвестиционного проекта</v>
      </c>
      <c r="C51" s="170">
        <f>'Пр 1 (произв)'!C50</f>
        <v>0</v>
      </c>
      <c r="D51" s="258"/>
      <c r="AB51" s="479"/>
      <c r="AI51" s="479"/>
    </row>
    <row r="52" spans="1:35" hidden="1" outlineLevel="1" x14ac:dyDescent="0.25">
      <c r="A52" s="170" t="str">
        <f>'Пр 1 (произв)'!A51</f>
        <v>1.1.3.2</v>
      </c>
      <c r="B52" s="118" t="str">
        <f>'Пр 1 (произв)'!B51</f>
        <v>Наименование инвестиционного проекта</v>
      </c>
      <c r="C52" s="170">
        <f>'Пр 1 (произв)'!C51</f>
        <v>0</v>
      </c>
      <c r="D52" s="258"/>
      <c r="AB52" s="479"/>
      <c r="AI52" s="479"/>
    </row>
    <row r="53" spans="1:35" hidden="1" outlineLevel="1" x14ac:dyDescent="0.25">
      <c r="A53" s="170" t="str">
        <f>'Пр 1 (произв)'!A52</f>
        <v>...</v>
      </c>
      <c r="B53" s="118" t="str">
        <f>'Пр 1 (произв)'!B52</f>
        <v>...</v>
      </c>
      <c r="C53" s="170">
        <f>'Пр 1 (произв)'!C52</f>
        <v>0</v>
      </c>
      <c r="D53" s="258"/>
      <c r="AB53" s="479"/>
      <c r="AI53" s="479"/>
    </row>
    <row r="54" spans="1:35" ht="36" hidden="1" outlineLevel="1" x14ac:dyDescent="0.25">
      <c r="A54" s="170" t="str">
        <f>'Пр 1 (произв)'!A53</f>
        <v>1.1.3.3</v>
      </c>
      <c r="B54" s="118" t="str">
        <f>'Пр 1 (произв)'!B53</f>
        <v>Подключение теплопотребляющих установок потребителей тепловой энергии, подключаемая тепловая нагрузка которых более 1,5 Гкал/ч, к системе теплоснабжения, всего, в том числе:</v>
      </c>
      <c r="C54" s="170">
        <f>'Пр 1 (произв)'!C53</f>
        <v>0</v>
      </c>
      <c r="D54" s="258"/>
      <c r="AB54" s="479"/>
      <c r="AI54" s="479"/>
    </row>
    <row r="55" spans="1:35" hidden="1" outlineLevel="1" x14ac:dyDescent="0.25">
      <c r="A55" s="170" t="str">
        <f>'Пр 1 (произв)'!A54</f>
        <v>1.1.3.3</v>
      </c>
      <c r="B55" s="118" t="str">
        <f>'Пр 1 (произв)'!B54</f>
        <v>Наименование инвестиционного проекта</v>
      </c>
      <c r="C55" s="170">
        <f>'Пр 1 (произв)'!C54</f>
        <v>0</v>
      </c>
      <c r="D55" s="258"/>
      <c r="AB55" s="479"/>
      <c r="AI55" s="479"/>
    </row>
    <row r="56" spans="1:35" hidden="1" outlineLevel="1" x14ac:dyDescent="0.25">
      <c r="A56" s="170" t="str">
        <f>'Пр 1 (произв)'!A55</f>
        <v>1.1.3.3</v>
      </c>
      <c r="B56" s="118" t="str">
        <f>'Пр 1 (произв)'!B55</f>
        <v>Наименование инвестиционного проекта</v>
      </c>
      <c r="C56" s="170">
        <f>'Пр 1 (произв)'!C55</f>
        <v>0</v>
      </c>
      <c r="D56" s="258"/>
      <c r="AB56" s="479"/>
      <c r="AI56" s="479"/>
    </row>
    <row r="57" spans="1:35" hidden="1" outlineLevel="1" x14ac:dyDescent="0.25">
      <c r="A57" s="170" t="str">
        <f>'Пр 1 (произв)'!A56</f>
        <v>...</v>
      </c>
      <c r="B57" s="118" t="str">
        <f>'Пр 1 (произв)'!B56</f>
        <v>...</v>
      </c>
      <c r="C57" s="170">
        <f>'Пр 1 (произв)'!C56</f>
        <v>0</v>
      </c>
      <c r="D57" s="258"/>
      <c r="AB57" s="479"/>
      <c r="AI57" s="479"/>
    </row>
    <row r="58" spans="1:35" ht="54" hidden="1" outlineLevel="1" x14ac:dyDescent="0.25">
      <c r="A58" s="170" t="str">
        <f>'Пр 1 (произв)'!A57</f>
        <v>1.1.3.4</v>
      </c>
      <c r="B58" s="118" t="str">
        <f>'Пр 1 (произв)'!B57</f>
        <v>Строительство, реконструкция, модернизация и (или) техническое перевооружение источников тепловой энергии в целях подключения теплопотребляющих установок потребителей тепловой энергии к системе теплоснабжения, всего, в том числе:</v>
      </c>
      <c r="C58" s="170">
        <f>'Пр 1 (произв)'!C57</f>
        <v>0</v>
      </c>
      <c r="D58" s="258"/>
      <c r="AB58" s="479"/>
      <c r="AI58" s="479"/>
    </row>
    <row r="59" spans="1:35" hidden="1" outlineLevel="1" x14ac:dyDescent="0.25">
      <c r="A59" s="170" t="str">
        <f>'Пр 1 (произв)'!A58</f>
        <v>1.1.3.4</v>
      </c>
      <c r="B59" s="118" t="str">
        <f>'Пр 1 (произв)'!B58</f>
        <v>Наименование инвестиционного проекта</v>
      </c>
      <c r="C59" s="170">
        <f>'Пр 1 (произв)'!C58</f>
        <v>0</v>
      </c>
      <c r="D59" s="258"/>
      <c r="AB59" s="479"/>
      <c r="AI59" s="479"/>
    </row>
    <row r="60" spans="1:35" hidden="1" outlineLevel="1" x14ac:dyDescent="0.25">
      <c r="A60" s="170" t="str">
        <f>'Пр 1 (произв)'!A59</f>
        <v>1.1.3.4</v>
      </c>
      <c r="B60" s="118" t="str">
        <f>'Пр 1 (произв)'!B59</f>
        <v>Наименование инвестиционного проекта</v>
      </c>
      <c r="C60" s="170">
        <f>'Пр 1 (произв)'!C59</f>
        <v>0</v>
      </c>
      <c r="D60" s="258"/>
      <c r="AB60" s="479"/>
      <c r="AI60" s="479"/>
    </row>
    <row r="61" spans="1:35" hidden="1" outlineLevel="1" x14ac:dyDescent="0.25">
      <c r="A61" s="170" t="str">
        <f>'Пр 1 (произв)'!A60</f>
        <v>...</v>
      </c>
      <c r="B61" s="118" t="str">
        <f>'Пр 1 (произв)'!B60</f>
        <v>...</v>
      </c>
      <c r="C61" s="170">
        <f>'Пр 1 (произв)'!C60</f>
        <v>0</v>
      </c>
      <c r="D61" s="258"/>
      <c r="AB61" s="479"/>
      <c r="AI61" s="479"/>
    </row>
    <row r="62" spans="1:35" ht="45" hidden="1" outlineLevel="1" x14ac:dyDescent="0.25">
      <c r="A62" s="170" t="str">
        <f>'Пр 1 (произв)'!A61</f>
        <v>1.1.3.5</v>
      </c>
      <c r="B62" s="118" t="str">
        <f>'Пр 1 (произв)'!B61</f>
        <v>Строительство, реконструкция, модернизация и (или) техническое перевооружение тепловых сетей в целях подключения теплопотребляющих установок потребителей тепловой энергии к системе теплоснабжения, всего, в том числе:</v>
      </c>
      <c r="C62" s="170">
        <f>'Пр 1 (произв)'!C61</f>
        <v>0</v>
      </c>
      <c r="D62" s="258"/>
      <c r="AB62" s="479"/>
      <c r="AI62" s="479"/>
    </row>
    <row r="63" spans="1:35" hidden="1" outlineLevel="1" x14ac:dyDescent="0.25">
      <c r="A63" s="170" t="str">
        <f>'Пр 1 (произв)'!A62</f>
        <v>1.1.3.5</v>
      </c>
      <c r="B63" s="118" t="str">
        <f>'Пр 1 (произв)'!B62</f>
        <v>Наименование инвестиционного проекта</v>
      </c>
      <c r="C63" s="170">
        <f>'Пр 1 (произв)'!C62</f>
        <v>0</v>
      </c>
      <c r="D63" s="258"/>
      <c r="AB63" s="479"/>
      <c r="AI63" s="479"/>
    </row>
    <row r="64" spans="1:35" hidden="1" outlineLevel="1" x14ac:dyDescent="0.25">
      <c r="A64" s="170" t="str">
        <f>'Пр 1 (произв)'!A63</f>
        <v>1.1.3.5</v>
      </c>
      <c r="B64" s="118" t="str">
        <f>'Пр 1 (произв)'!B63</f>
        <v>Наименование инвестиционного проекта</v>
      </c>
      <c r="C64" s="170">
        <f>'Пр 1 (произв)'!C63</f>
        <v>0</v>
      </c>
      <c r="D64" s="258"/>
      <c r="AB64" s="479"/>
      <c r="AI64" s="479"/>
    </row>
    <row r="65" spans="1:39 16384:16384" hidden="1" outlineLevel="1" x14ac:dyDescent="0.25">
      <c r="A65" s="170" t="str">
        <f>'Пр 1 (произв)'!A64</f>
        <v>...</v>
      </c>
      <c r="B65" s="118" t="str">
        <f>'Пр 1 (произв)'!B64</f>
        <v>...</v>
      </c>
      <c r="C65" s="170">
        <f>'Пр 1 (произв)'!C64</f>
        <v>0</v>
      </c>
      <c r="D65" s="258"/>
      <c r="AB65" s="479"/>
      <c r="AI65" s="479"/>
    </row>
    <row r="66" spans="1:39 16384:16384" ht="28.5" customHeight="1" collapsed="1" x14ac:dyDescent="0.25">
      <c r="A66" s="170" t="str">
        <f>'Пр 1 (произв)'!A65</f>
        <v>1.1.4</v>
      </c>
      <c r="B66" s="134" t="str">
        <f>'Пр 1 (произв)'!B65</f>
        <v>Подключение объектов теплоснабжения к системам теплоснабжения, всего, в том числе:</v>
      </c>
      <c r="C66" s="170" t="str">
        <f>'Пр 1 (произв)'!C65</f>
        <v>Г</v>
      </c>
      <c r="D66" s="147">
        <f>SUM(D67:D69)</f>
        <v>0</v>
      </c>
      <c r="E66" s="147">
        <f t="shared" ref="E66:AM66" si="17">SUM(E67:E69)</f>
        <v>0</v>
      </c>
      <c r="F66" s="147">
        <f t="shared" si="17"/>
        <v>0</v>
      </c>
      <c r="G66" s="147">
        <f t="shared" si="17"/>
        <v>0</v>
      </c>
      <c r="H66" s="147">
        <f t="shared" si="17"/>
        <v>0</v>
      </c>
      <c r="I66" s="147">
        <f t="shared" si="17"/>
        <v>0</v>
      </c>
      <c r="J66" s="147">
        <f t="shared" si="17"/>
        <v>0</v>
      </c>
      <c r="K66" s="147">
        <f t="shared" si="17"/>
        <v>0</v>
      </c>
      <c r="L66" s="147">
        <f t="shared" si="17"/>
        <v>0</v>
      </c>
      <c r="M66" s="147">
        <f t="shared" si="17"/>
        <v>0</v>
      </c>
      <c r="N66" s="147">
        <f t="shared" si="17"/>
        <v>0</v>
      </c>
      <c r="O66" s="147">
        <f t="shared" si="17"/>
        <v>0</v>
      </c>
      <c r="P66" s="147">
        <f t="shared" si="17"/>
        <v>0</v>
      </c>
      <c r="Q66" s="147">
        <f t="shared" si="17"/>
        <v>0</v>
      </c>
      <c r="R66" s="638">
        <f t="shared" si="17"/>
        <v>0</v>
      </c>
      <c r="S66" s="639"/>
      <c r="T66" s="147">
        <f t="shared" si="17"/>
        <v>0</v>
      </c>
      <c r="U66" s="147">
        <f t="shared" si="17"/>
        <v>0</v>
      </c>
      <c r="V66" s="147">
        <f t="shared" si="17"/>
        <v>0</v>
      </c>
      <c r="W66" s="147">
        <f t="shared" si="17"/>
        <v>0</v>
      </c>
      <c r="X66" s="147">
        <f t="shared" si="17"/>
        <v>0</v>
      </c>
      <c r="Y66" s="147">
        <f t="shared" si="17"/>
        <v>0</v>
      </c>
      <c r="Z66" s="147">
        <f t="shared" si="17"/>
        <v>0</v>
      </c>
      <c r="AA66" s="147">
        <f t="shared" si="17"/>
        <v>0</v>
      </c>
      <c r="AB66" s="477">
        <f t="shared" si="17"/>
        <v>0</v>
      </c>
      <c r="AC66" s="147">
        <f t="shared" si="17"/>
        <v>0</v>
      </c>
      <c r="AD66" s="147">
        <f t="shared" si="17"/>
        <v>0</v>
      </c>
      <c r="AE66" s="147">
        <f t="shared" si="17"/>
        <v>0</v>
      </c>
      <c r="AF66" s="147">
        <f t="shared" si="17"/>
        <v>0</v>
      </c>
      <c r="AG66" s="147">
        <f t="shared" si="17"/>
        <v>0</v>
      </c>
      <c r="AH66" s="147">
        <f t="shared" si="17"/>
        <v>0</v>
      </c>
      <c r="AI66" s="477">
        <f t="shared" si="17"/>
        <v>0</v>
      </c>
      <c r="AJ66" s="147">
        <f t="shared" si="17"/>
        <v>0</v>
      </c>
      <c r="AK66" s="147">
        <f t="shared" si="17"/>
        <v>0</v>
      </c>
      <c r="AL66" s="147">
        <f t="shared" si="17"/>
        <v>0</v>
      </c>
      <c r="AM66" s="147">
        <f t="shared" si="17"/>
        <v>0</v>
      </c>
    </row>
    <row r="67" spans="1:39 16384:16384" hidden="1" outlineLevel="1" x14ac:dyDescent="0.25">
      <c r="A67" s="170" t="str">
        <f>'Пр 1 (произв)'!A66</f>
        <v>1.1.4</v>
      </c>
      <c r="B67" s="118" t="str">
        <f>'Пр 1 (произв)'!B66</f>
        <v>Наименование инвестиционного проекта</v>
      </c>
      <c r="C67" s="170">
        <f>'Пр 1 (произв)'!C66</f>
        <v>0</v>
      </c>
      <c r="D67" s="258"/>
      <c r="AB67" s="479"/>
      <c r="AI67" s="479"/>
    </row>
    <row r="68" spans="1:39 16384:16384" hidden="1" outlineLevel="1" x14ac:dyDescent="0.25">
      <c r="A68" s="170" t="str">
        <f>'Пр 1 (произв)'!A67</f>
        <v>1.1.4</v>
      </c>
      <c r="B68" s="118" t="str">
        <f>'Пр 1 (произв)'!B67</f>
        <v>Наименование инвестиционного проекта</v>
      </c>
      <c r="C68" s="170">
        <f>'Пр 1 (произв)'!C67</f>
        <v>0</v>
      </c>
      <c r="D68" s="258"/>
      <c r="AB68" s="479"/>
      <c r="AI68" s="479"/>
    </row>
    <row r="69" spans="1:39 16384:16384" hidden="1" outlineLevel="1" x14ac:dyDescent="0.25">
      <c r="A69" s="170" t="str">
        <f>'Пр 1 (произв)'!A68</f>
        <v>...</v>
      </c>
      <c r="B69" s="118" t="str">
        <f>'Пр 1 (произв)'!B68</f>
        <v>...</v>
      </c>
      <c r="C69" s="170">
        <f>'Пр 1 (произв)'!C68</f>
        <v>0</v>
      </c>
      <c r="D69" s="258"/>
      <c r="AB69" s="479"/>
      <c r="AI69" s="479"/>
    </row>
    <row r="70" spans="1:39 16384:16384" ht="36" collapsed="1" x14ac:dyDescent="0.25">
      <c r="A70" s="170" t="str">
        <f>'Пр 1 (произв)'!A69</f>
        <v>1.2</v>
      </c>
      <c r="B70" s="130" t="str">
        <f>'Пр 1 (произв)'!B69</f>
        <v>Реконструкция объектов по производству электрической энергии, объектов теплоснабжения и прочих объектов основных средств, всего, в том числе:</v>
      </c>
      <c r="C70" s="170" t="str">
        <f>'Пр 1 (произв)'!C69</f>
        <v>Г</v>
      </c>
      <c r="D70" s="146">
        <f>D71+D75+D79+D83</f>
        <v>0</v>
      </c>
      <c r="E70" s="146">
        <f t="shared" ref="E70:AM70" si="18">E71+E75+E79+E83</f>
        <v>0</v>
      </c>
      <c r="F70" s="146">
        <f t="shared" si="18"/>
        <v>0</v>
      </c>
      <c r="G70" s="146">
        <f t="shared" si="18"/>
        <v>0</v>
      </c>
      <c r="H70" s="146">
        <f t="shared" si="18"/>
        <v>0</v>
      </c>
      <c r="I70" s="146">
        <f t="shared" si="18"/>
        <v>0</v>
      </c>
      <c r="J70" s="146">
        <f t="shared" si="18"/>
        <v>0</v>
      </c>
      <c r="K70" s="146">
        <f t="shared" si="18"/>
        <v>0</v>
      </c>
      <c r="L70" s="146">
        <f t="shared" si="18"/>
        <v>0</v>
      </c>
      <c r="M70" s="146">
        <f t="shared" si="18"/>
        <v>0</v>
      </c>
      <c r="N70" s="146">
        <f t="shared" si="18"/>
        <v>0</v>
      </c>
      <c r="O70" s="146">
        <f t="shared" si="18"/>
        <v>0</v>
      </c>
      <c r="P70" s="146">
        <f t="shared" si="18"/>
        <v>0</v>
      </c>
      <c r="Q70" s="146">
        <f t="shared" si="18"/>
        <v>0</v>
      </c>
      <c r="R70" s="640">
        <f t="shared" si="18"/>
        <v>0</v>
      </c>
      <c r="S70" s="641"/>
      <c r="T70" s="146">
        <f t="shared" si="18"/>
        <v>0</v>
      </c>
      <c r="U70" s="146">
        <f t="shared" si="18"/>
        <v>0</v>
      </c>
      <c r="V70" s="146">
        <f t="shared" si="18"/>
        <v>0</v>
      </c>
      <c r="W70" s="146">
        <f t="shared" si="18"/>
        <v>0</v>
      </c>
      <c r="X70" s="146">
        <f t="shared" si="18"/>
        <v>0</v>
      </c>
      <c r="Y70" s="146">
        <f t="shared" si="18"/>
        <v>0</v>
      </c>
      <c r="Z70" s="146">
        <f t="shared" si="18"/>
        <v>0</v>
      </c>
      <c r="AA70" s="146">
        <f t="shared" si="18"/>
        <v>0</v>
      </c>
      <c r="AB70" s="476">
        <f t="shared" si="18"/>
        <v>0</v>
      </c>
      <c r="AC70" s="146">
        <f t="shared" si="18"/>
        <v>0</v>
      </c>
      <c r="AD70" s="146">
        <f t="shared" si="18"/>
        <v>0</v>
      </c>
      <c r="AE70" s="146">
        <f t="shared" si="18"/>
        <v>0</v>
      </c>
      <c r="AF70" s="146">
        <f t="shared" si="18"/>
        <v>0</v>
      </c>
      <c r="AG70" s="146">
        <f t="shared" si="18"/>
        <v>0</v>
      </c>
      <c r="AH70" s="146">
        <f t="shared" si="18"/>
        <v>0</v>
      </c>
      <c r="AI70" s="476">
        <f t="shared" si="18"/>
        <v>0</v>
      </c>
      <c r="AJ70" s="146">
        <f t="shared" si="18"/>
        <v>0</v>
      </c>
      <c r="AK70" s="146">
        <f t="shared" si="18"/>
        <v>0</v>
      </c>
      <c r="AL70" s="146">
        <f t="shared" si="18"/>
        <v>0</v>
      </c>
      <c r="AM70" s="146">
        <f t="shared" si="18"/>
        <v>0</v>
      </c>
    </row>
    <row r="71" spans="1:39 16384:16384" ht="18" x14ac:dyDescent="0.25">
      <c r="A71" s="170" t="str">
        <f>'Пр 1 (произв)'!A70</f>
        <v>1.2.1</v>
      </c>
      <c r="B71" s="134" t="str">
        <f>'Пр 1 (произв)'!B70</f>
        <v>Реконструкция объектов по производству электрической энергии всего, в том числе:</v>
      </c>
      <c r="C71" s="170">
        <f>'Пр 1 (произв)'!C70</f>
        <v>0</v>
      </c>
      <c r="D71" s="147">
        <f>SUM(D72:D74)</f>
        <v>0</v>
      </c>
      <c r="E71" s="147">
        <f t="shared" ref="E71:AM71" si="19">SUM(E72:E74)</f>
        <v>0</v>
      </c>
      <c r="F71" s="147">
        <f t="shared" si="19"/>
        <v>0</v>
      </c>
      <c r="G71" s="147">
        <f t="shared" si="19"/>
        <v>0</v>
      </c>
      <c r="H71" s="147">
        <f t="shared" si="19"/>
        <v>0</v>
      </c>
      <c r="I71" s="147">
        <f t="shared" si="19"/>
        <v>0</v>
      </c>
      <c r="J71" s="147">
        <f t="shared" si="19"/>
        <v>0</v>
      </c>
      <c r="K71" s="147">
        <f t="shared" si="19"/>
        <v>0</v>
      </c>
      <c r="L71" s="147">
        <f t="shared" si="19"/>
        <v>0</v>
      </c>
      <c r="M71" s="147">
        <f t="shared" si="19"/>
        <v>0</v>
      </c>
      <c r="N71" s="147">
        <f t="shared" si="19"/>
        <v>0</v>
      </c>
      <c r="O71" s="147">
        <f t="shared" si="19"/>
        <v>0</v>
      </c>
      <c r="P71" s="147">
        <f t="shared" si="19"/>
        <v>0</v>
      </c>
      <c r="Q71" s="147">
        <f t="shared" si="19"/>
        <v>0</v>
      </c>
      <c r="R71" s="638">
        <f t="shared" si="19"/>
        <v>0</v>
      </c>
      <c r="S71" s="639"/>
      <c r="T71" s="147">
        <f t="shared" si="19"/>
        <v>0</v>
      </c>
      <c r="U71" s="147">
        <f t="shared" si="19"/>
        <v>0</v>
      </c>
      <c r="V71" s="147">
        <f t="shared" si="19"/>
        <v>0</v>
      </c>
      <c r="W71" s="147">
        <f t="shared" si="19"/>
        <v>0</v>
      </c>
      <c r="X71" s="147">
        <f t="shared" si="19"/>
        <v>0</v>
      </c>
      <c r="Y71" s="147">
        <f t="shared" si="19"/>
        <v>0</v>
      </c>
      <c r="Z71" s="147">
        <f t="shared" si="19"/>
        <v>0</v>
      </c>
      <c r="AA71" s="147">
        <f t="shared" si="19"/>
        <v>0</v>
      </c>
      <c r="AB71" s="477">
        <f t="shared" si="19"/>
        <v>0</v>
      </c>
      <c r="AC71" s="147">
        <f t="shared" si="19"/>
        <v>0</v>
      </c>
      <c r="AD71" s="147">
        <f t="shared" si="19"/>
        <v>0</v>
      </c>
      <c r="AE71" s="147">
        <f t="shared" si="19"/>
        <v>0</v>
      </c>
      <c r="AF71" s="147">
        <f t="shared" si="19"/>
        <v>0</v>
      </c>
      <c r="AG71" s="147">
        <f t="shared" si="19"/>
        <v>0</v>
      </c>
      <c r="AH71" s="147">
        <f t="shared" si="19"/>
        <v>0</v>
      </c>
      <c r="AI71" s="477">
        <f t="shared" si="19"/>
        <v>0</v>
      </c>
      <c r="AJ71" s="147">
        <f t="shared" si="19"/>
        <v>0</v>
      </c>
      <c r="AK71" s="147">
        <f t="shared" si="19"/>
        <v>0</v>
      </c>
      <c r="AL71" s="147">
        <f t="shared" si="19"/>
        <v>0</v>
      </c>
      <c r="AM71" s="147">
        <f t="shared" si="19"/>
        <v>0</v>
      </c>
    </row>
    <row r="72" spans="1:39 16384:16384" hidden="1" outlineLevel="1" x14ac:dyDescent="0.25">
      <c r="A72" s="170" t="str">
        <f>'Пр 1 (произв)'!A71</f>
        <v>1.2.1</v>
      </c>
      <c r="B72" s="118" t="str">
        <f>'Пр 1 (произв)'!B71</f>
        <v>Наименование инвестиционного проекта</v>
      </c>
      <c r="C72" s="170">
        <f>'Пр 1 (произв)'!C71</f>
        <v>0</v>
      </c>
      <c r="D72" s="258"/>
      <c r="AB72" s="479"/>
      <c r="AI72" s="479"/>
    </row>
    <row r="73" spans="1:39 16384:16384" hidden="1" outlineLevel="1" x14ac:dyDescent="0.25">
      <c r="A73" s="170" t="str">
        <f>'Пр 1 (произв)'!A72</f>
        <v>1.2.1</v>
      </c>
      <c r="B73" s="118" t="str">
        <f>'Пр 1 (произв)'!B72</f>
        <v>Наименование инвестиционного проекта</v>
      </c>
      <c r="C73" s="170">
        <f>'Пр 1 (произв)'!C72</f>
        <v>0</v>
      </c>
      <c r="D73" s="258"/>
      <c r="AB73" s="479"/>
      <c r="AI73" s="479"/>
    </row>
    <row r="74" spans="1:39 16384:16384" hidden="1" outlineLevel="1" x14ac:dyDescent="0.25">
      <c r="A74" s="170" t="str">
        <f>'Пр 1 (произв)'!A73</f>
        <v>...</v>
      </c>
      <c r="B74" s="118" t="str">
        <f>'Пр 1 (произв)'!B73</f>
        <v>...</v>
      </c>
      <c r="C74" s="170">
        <f>'Пр 1 (произв)'!C73</f>
        <v>0</v>
      </c>
      <c r="D74" s="258"/>
      <c r="AB74" s="479"/>
      <c r="AI74" s="479"/>
    </row>
    <row r="75" spans="1:39 16384:16384" collapsed="1" x14ac:dyDescent="0.25">
      <c r="A75" s="170" t="str">
        <f>'Пр 1 (произв)'!A74</f>
        <v>1.2.2</v>
      </c>
      <c r="B75" s="134" t="str">
        <f>'Пр 1 (произв)'!B74</f>
        <v>Реконструкция котельных, всего, в том числе:</v>
      </c>
      <c r="C75" s="170">
        <f>'Пр 1 (произв)'!C74</f>
        <v>0</v>
      </c>
      <c r="D75" s="147">
        <f>SUM(D76:D78)</f>
        <v>0</v>
      </c>
      <c r="E75" s="147">
        <f t="shared" ref="E75:AM75" si="20">SUM(E76:E78)</f>
        <v>0</v>
      </c>
      <c r="F75" s="147">
        <f t="shared" si="20"/>
        <v>0</v>
      </c>
      <c r="G75" s="147">
        <f t="shared" si="20"/>
        <v>0</v>
      </c>
      <c r="H75" s="147">
        <f t="shared" si="20"/>
        <v>0</v>
      </c>
      <c r="I75" s="147">
        <f t="shared" si="20"/>
        <v>0</v>
      </c>
      <c r="J75" s="147">
        <f t="shared" si="20"/>
        <v>0</v>
      </c>
      <c r="K75" s="147">
        <f t="shared" si="20"/>
        <v>0</v>
      </c>
      <c r="L75" s="147">
        <f t="shared" si="20"/>
        <v>0</v>
      </c>
      <c r="M75" s="147">
        <f t="shared" si="20"/>
        <v>0</v>
      </c>
      <c r="N75" s="147">
        <f t="shared" si="20"/>
        <v>0</v>
      </c>
      <c r="O75" s="147">
        <f t="shared" si="20"/>
        <v>0</v>
      </c>
      <c r="P75" s="147">
        <f t="shared" si="20"/>
        <v>0</v>
      </c>
      <c r="Q75" s="147">
        <f t="shared" si="20"/>
        <v>0</v>
      </c>
      <c r="R75" s="638">
        <f t="shared" si="20"/>
        <v>0</v>
      </c>
      <c r="S75" s="639"/>
      <c r="T75" s="147">
        <f t="shared" si="20"/>
        <v>0</v>
      </c>
      <c r="U75" s="147">
        <f t="shared" si="20"/>
        <v>0</v>
      </c>
      <c r="V75" s="147">
        <f t="shared" si="20"/>
        <v>0</v>
      </c>
      <c r="W75" s="147">
        <f t="shared" si="20"/>
        <v>0</v>
      </c>
      <c r="X75" s="147">
        <f t="shared" si="20"/>
        <v>0</v>
      </c>
      <c r="Y75" s="147">
        <f t="shared" si="20"/>
        <v>0</v>
      </c>
      <c r="Z75" s="147">
        <f t="shared" si="20"/>
        <v>0</v>
      </c>
      <c r="AA75" s="147">
        <f t="shared" si="20"/>
        <v>0</v>
      </c>
      <c r="AB75" s="477">
        <f t="shared" si="20"/>
        <v>0</v>
      </c>
      <c r="AC75" s="147">
        <f t="shared" si="20"/>
        <v>0</v>
      </c>
      <c r="AD75" s="147">
        <f t="shared" si="20"/>
        <v>0</v>
      </c>
      <c r="AE75" s="147">
        <f t="shared" si="20"/>
        <v>0</v>
      </c>
      <c r="AF75" s="147">
        <f t="shared" si="20"/>
        <v>0</v>
      </c>
      <c r="AG75" s="147">
        <f t="shared" si="20"/>
        <v>0</v>
      </c>
      <c r="AH75" s="147">
        <f t="shared" si="20"/>
        <v>0</v>
      </c>
      <c r="AI75" s="477">
        <f t="shared" si="20"/>
        <v>0</v>
      </c>
      <c r="AJ75" s="147">
        <f t="shared" si="20"/>
        <v>0</v>
      </c>
      <c r="AK75" s="147">
        <f t="shared" si="20"/>
        <v>0</v>
      </c>
      <c r="AL75" s="147">
        <f t="shared" si="20"/>
        <v>0</v>
      </c>
      <c r="AM75" s="147">
        <f t="shared" si="20"/>
        <v>0</v>
      </c>
    </row>
    <row r="76" spans="1:39 16384:16384" hidden="1" outlineLevel="1" x14ac:dyDescent="0.25">
      <c r="A76" s="170" t="str">
        <f>'Пр 1 (произв)'!A75</f>
        <v>1.2.2</v>
      </c>
      <c r="B76" s="118" t="str">
        <f>'Пр 1 (произв)'!B75</f>
        <v>Наименование инвестиционного проекта</v>
      </c>
      <c r="C76" s="170">
        <f>'Пр 1 (произв)'!C75</f>
        <v>0</v>
      </c>
      <c r="D76" s="258"/>
      <c r="AB76" s="479"/>
      <c r="AI76" s="479"/>
    </row>
    <row r="77" spans="1:39 16384:16384" hidden="1" outlineLevel="1" x14ac:dyDescent="0.25">
      <c r="A77" s="170" t="str">
        <f>'Пр 1 (произв)'!A76</f>
        <v>1.2.2</v>
      </c>
      <c r="B77" s="118" t="str">
        <f>'Пр 1 (произв)'!B76</f>
        <v>Наименование инвестиционного проекта</v>
      </c>
      <c r="C77" s="170">
        <f>'Пр 1 (произв)'!C76</f>
        <v>0</v>
      </c>
      <c r="D77" s="258"/>
      <c r="AB77" s="479"/>
      <c r="AI77" s="479"/>
    </row>
    <row r="78" spans="1:39 16384:16384" hidden="1" outlineLevel="1" x14ac:dyDescent="0.25">
      <c r="A78" s="170" t="str">
        <f>'Пр 1 (произв)'!A77</f>
        <v>...</v>
      </c>
      <c r="B78" s="118" t="str">
        <f>'Пр 1 (произв)'!B77</f>
        <v>...</v>
      </c>
      <c r="C78" s="170">
        <f>'Пр 1 (произв)'!C77</f>
        <v>0</v>
      </c>
      <c r="D78" s="258"/>
      <c r="AB78" s="479"/>
      <c r="AI78" s="479"/>
    </row>
    <row r="79" spans="1:39 16384:16384" ht="18" collapsed="1" x14ac:dyDescent="0.25">
      <c r="A79" s="170" t="str">
        <f>'Пр 1 (произв)'!A78</f>
        <v>1.2.3</v>
      </c>
      <c r="B79" s="134" t="str">
        <f>'Пр 1 (произв)'!B78</f>
        <v>Реконструкция тепловых сетей, всего, в том числе:</v>
      </c>
      <c r="C79" s="170">
        <f>'Пр 1 (произв)'!C78</f>
        <v>0</v>
      </c>
      <c r="D79" s="147">
        <f>SUM(D80:D82)</f>
        <v>0</v>
      </c>
      <c r="E79" s="147">
        <f t="shared" ref="E79:R79" si="21">SUM(E80:E82)</f>
        <v>0</v>
      </c>
      <c r="F79" s="147">
        <f t="shared" si="21"/>
        <v>0</v>
      </c>
      <c r="G79" s="147">
        <f t="shared" si="21"/>
        <v>0</v>
      </c>
      <c r="H79" s="147">
        <f t="shared" si="21"/>
        <v>0</v>
      </c>
      <c r="I79" s="147">
        <f t="shared" si="21"/>
        <v>0</v>
      </c>
      <c r="J79" s="147">
        <f t="shared" si="21"/>
        <v>0</v>
      </c>
      <c r="K79" s="147">
        <f t="shared" si="21"/>
        <v>0</v>
      </c>
      <c r="L79" s="147">
        <f t="shared" si="21"/>
        <v>0</v>
      </c>
      <c r="M79" s="147">
        <f t="shared" si="21"/>
        <v>0</v>
      </c>
      <c r="N79" s="147">
        <f t="shared" si="21"/>
        <v>0</v>
      </c>
      <c r="O79" s="147">
        <f t="shared" si="21"/>
        <v>0</v>
      </c>
      <c r="P79" s="147">
        <f t="shared" si="21"/>
        <v>0</v>
      </c>
      <c r="Q79" s="147">
        <f t="shared" si="21"/>
        <v>0</v>
      </c>
      <c r="R79" s="638">
        <f t="shared" si="21"/>
        <v>0</v>
      </c>
      <c r="S79" s="639"/>
      <c r="T79" s="147">
        <f t="shared" ref="T79:AM79" si="22">SUM(T80:T82)</f>
        <v>0</v>
      </c>
      <c r="U79" s="147">
        <f t="shared" si="22"/>
        <v>0</v>
      </c>
      <c r="V79" s="147">
        <f t="shared" si="22"/>
        <v>0</v>
      </c>
      <c r="W79" s="147">
        <f t="shared" si="22"/>
        <v>0</v>
      </c>
      <c r="X79" s="147">
        <f t="shared" si="22"/>
        <v>0</v>
      </c>
      <c r="Y79" s="147">
        <f t="shared" si="22"/>
        <v>0</v>
      </c>
      <c r="Z79" s="147">
        <f t="shared" si="22"/>
        <v>0</v>
      </c>
      <c r="AA79" s="147">
        <f t="shared" si="22"/>
        <v>0</v>
      </c>
      <c r="AB79" s="477">
        <f t="shared" si="22"/>
        <v>0</v>
      </c>
      <c r="AC79" s="147">
        <f t="shared" si="22"/>
        <v>0</v>
      </c>
      <c r="AD79" s="147">
        <f t="shared" si="22"/>
        <v>0</v>
      </c>
      <c r="AE79" s="147">
        <f t="shared" si="22"/>
        <v>0</v>
      </c>
      <c r="AF79" s="147">
        <f t="shared" si="22"/>
        <v>0</v>
      </c>
      <c r="AG79" s="147">
        <f t="shared" si="22"/>
        <v>0</v>
      </c>
      <c r="AH79" s="147">
        <f t="shared" si="22"/>
        <v>0</v>
      </c>
      <c r="AI79" s="477">
        <f t="shared" si="22"/>
        <v>0</v>
      </c>
      <c r="AJ79" s="147">
        <f t="shared" si="22"/>
        <v>0</v>
      </c>
      <c r="AK79" s="147">
        <f t="shared" si="22"/>
        <v>0</v>
      </c>
      <c r="AL79" s="147">
        <f t="shared" si="22"/>
        <v>0</v>
      </c>
      <c r="AM79" s="147">
        <f t="shared" si="22"/>
        <v>0</v>
      </c>
    </row>
    <row r="80" spans="1:39 16384:16384" hidden="1" outlineLevel="1" x14ac:dyDescent="0.25">
      <c r="A80" s="170" t="str">
        <f>'Пр 1 (произв)'!A79</f>
        <v>1.2.3</v>
      </c>
      <c r="B80" s="118" t="str">
        <f>'Пр 1 (произв)'!B79</f>
        <v>Наименование инвестиционного проекта</v>
      </c>
      <c r="C80" s="170">
        <f>'Пр 1 (произв)'!C79</f>
        <v>0</v>
      </c>
      <c r="D80" s="258"/>
      <c r="AB80" s="479"/>
      <c r="AI80" s="479"/>
      <c r="XFD80" s="12">
        <f>SUM(C80:XFC80)</f>
        <v>0</v>
      </c>
    </row>
    <row r="81" spans="1:40 16384:16384" hidden="1" outlineLevel="1" x14ac:dyDescent="0.25">
      <c r="A81" s="170" t="str">
        <f>'Пр 1 (произв)'!A80</f>
        <v>1.2.3</v>
      </c>
      <c r="B81" s="118" t="str">
        <f>'Пр 1 (произв)'!B80</f>
        <v>Наименование инвестиционного проекта</v>
      </c>
      <c r="C81" s="170">
        <f>'Пр 1 (произв)'!C80</f>
        <v>0</v>
      </c>
      <c r="D81" s="258"/>
      <c r="AB81" s="479"/>
      <c r="AI81" s="479"/>
      <c r="XFD81" s="12">
        <f>SUM(C81:XFC81)</f>
        <v>0</v>
      </c>
    </row>
    <row r="82" spans="1:40 16384:16384" hidden="1" outlineLevel="1" x14ac:dyDescent="0.25">
      <c r="A82" s="170" t="str">
        <f>'Пр 1 (произв)'!A81</f>
        <v>...</v>
      </c>
      <c r="B82" s="118" t="str">
        <f>'Пр 1 (произв)'!B81</f>
        <v>...</v>
      </c>
      <c r="C82" s="170">
        <f>'Пр 1 (произв)'!C81</f>
        <v>0</v>
      </c>
      <c r="D82" s="258"/>
      <c r="AB82" s="479"/>
      <c r="AI82" s="479"/>
      <c r="XFD82" s="12">
        <f>SUM(C82:XFC82)</f>
        <v>0</v>
      </c>
    </row>
    <row r="83" spans="1:40 16384:16384" ht="18" collapsed="1" x14ac:dyDescent="0.25">
      <c r="A83" s="170" t="str">
        <f>'Пр 1 (произв)'!A82</f>
        <v>1.2.4</v>
      </c>
      <c r="B83" s="134" t="str">
        <f>'Пр 1 (произв)'!B82</f>
        <v>Реконструкция прочих объектов основных средств, всего, в том числе:</v>
      </c>
      <c r="C83" s="170">
        <f>'Пр 1 (произв)'!C82</f>
        <v>0</v>
      </c>
      <c r="D83" s="147">
        <f>SUM(D84:D86)</f>
        <v>0</v>
      </c>
      <c r="E83" s="147">
        <f t="shared" ref="E83:AM83" si="23">SUM(E84:E86)</f>
        <v>0</v>
      </c>
      <c r="F83" s="147">
        <f t="shared" si="23"/>
        <v>0</v>
      </c>
      <c r="G83" s="147">
        <f t="shared" si="23"/>
        <v>0</v>
      </c>
      <c r="H83" s="147">
        <f t="shared" si="23"/>
        <v>0</v>
      </c>
      <c r="I83" s="147">
        <f t="shared" si="23"/>
        <v>0</v>
      </c>
      <c r="J83" s="147">
        <f t="shared" si="23"/>
        <v>0</v>
      </c>
      <c r="K83" s="147">
        <f t="shared" si="23"/>
        <v>0</v>
      </c>
      <c r="L83" s="147">
        <f t="shared" si="23"/>
        <v>0</v>
      </c>
      <c r="M83" s="147">
        <f t="shared" si="23"/>
        <v>0</v>
      </c>
      <c r="N83" s="147">
        <f t="shared" si="23"/>
        <v>0</v>
      </c>
      <c r="O83" s="147">
        <f t="shared" si="23"/>
        <v>0</v>
      </c>
      <c r="P83" s="147">
        <f t="shared" si="23"/>
        <v>0</v>
      </c>
      <c r="Q83" s="147">
        <f t="shared" si="23"/>
        <v>0</v>
      </c>
      <c r="R83" s="638">
        <f t="shared" si="23"/>
        <v>0</v>
      </c>
      <c r="S83" s="639"/>
      <c r="T83" s="147">
        <f t="shared" si="23"/>
        <v>0</v>
      </c>
      <c r="U83" s="147">
        <f t="shared" si="23"/>
        <v>0</v>
      </c>
      <c r="V83" s="147">
        <f t="shared" si="23"/>
        <v>0</v>
      </c>
      <c r="W83" s="147">
        <f t="shared" si="23"/>
        <v>0</v>
      </c>
      <c r="X83" s="147">
        <f t="shared" si="23"/>
        <v>0</v>
      </c>
      <c r="Y83" s="147">
        <f t="shared" si="23"/>
        <v>0</v>
      </c>
      <c r="Z83" s="147">
        <f t="shared" si="23"/>
        <v>0</v>
      </c>
      <c r="AA83" s="147">
        <f t="shared" si="23"/>
        <v>0</v>
      </c>
      <c r="AB83" s="477">
        <f t="shared" si="23"/>
        <v>0</v>
      </c>
      <c r="AC83" s="147">
        <f t="shared" si="23"/>
        <v>0</v>
      </c>
      <c r="AD83" s="147">
        <f t="shared" si="23"/>
        <v>0</v>
      </c>
      <c r="AE83" s="147">
        <f t="shared" si="23"/>
        <v>0</v>
      </c>
      <c r="AF83" s="147">
        <f t="shared" si="23"/>
        <v>0</v>
      </c>
      <c r="AG83" s="147">
        <f t="shared" si="23"/>
        <v>0</v>
      </c>
      <c r="AH83" s="147">
        <f t="shared" si="23"/>
        <v>0</v>
      </c>
      <c r="AI83" s="477">
        <f t="shared" si="23"/>
        <v>0</v>
      </c>
      <c r="AJ83" s="147">
        <f t="shared" si="23"/>
        <v>0</v>
      </c>
      <c r="AK83" s="147">
        <f t="shared" si="23"/>
        <v>0</v>
      </c>
      <c r="AL83" s="147">
        <f t="shared" si="23"/>
        <v>0</v>
      </c>
      <c r="AM83" s="147">
        <f t="shared" si="23"/>
        <v>0</v>
      </c>
    </row>
    <row r="84" spans="1:40 16384:16384" hidden="1" outlineLevel="1" x14ac:dyDescent="0.25">
      <c r="A84" s="170" t="str">
        <f>'Пр 1 (произв)'!A83</f>
        <v>1.2.4</v>
      </c>
      <c r="B84" s="118" t="str">
        <f>'Пр 1 (произв)'!B83</f>
        <v>Наименование инвестиционного проекта</v>
      </c>
      <c r="C84" s="170">
        <f>'Пр 1 (произв)'!C83</f>
        <v>0</v>
      </c>
      <c r="D84" s="258"/>
      <c r="AB84" s="479"/>
      <c r="AI84" s="479"/>
    </row>
    <row r="85" spans="1:40 16384:16384" hidden="1" outlineLevel="1" x14ac:dyDescent="0.25">
      <c r="A85" s="170" t="str">
        <f>'Пр 1 (произв)'!A84</f>
        <v>1.2.4</v>
      </c>
      <c r="B85" s="118" t="str">
        <f>'Пр 1 (произв)'!B84</f>
        <v>Наименование инвестиционного проекта</v>
      </c>
      <c r="C85" s="170">
        <f>'Пр 1 (произв)'!C84</f>
        <v>0</v>
      </c>
      <c r="D85" s="258"/>
      <c r="AB85" s="479"/>
      <c r="AI85" s="479"/>
    </row>
    <row r="86" spans="1:40 16384:16384" hidden="1" outlineLevel="1" x14ac:dyDescent="0.25">
      <c r="A86" s="170" t="str">
        <f>'Пр 1 (произв)'!A85</f>
        <v>...</v>
      </c>
      <c r="B86" s="118" t="str">
        <f>'Пр 1 (произв)'!B85</f>
        <v>...</v>
      </c>
      <c r="C86" s="170">
        <f>'Пр 1 (произв)'!C85</f>
        <v>0</v>
      </c>
      <c r="D86" s="258"/>
      <c r="AB86" s="479"/>
      <c r="AI86" s="479"/>
    </row>
    <row r="87" spans="1:40 16384:16384" ht="18" collapsed="1" x14ac:dyDescent="0.25">
      <c r="A87" s="170" t="str">
        <f>'Пр 1 (произв)'!A86</f>
        <v>1.3</v>
      </c>
      <c r="B87" s="130" t="str">
        <f>'Пр 1 (произв)'!B86</f>
        <v>Модернизация, техническое перевооружение, всего, в том числе:</v>
      </c>
      <c r="C87" s="170" t="str">
        <f>'Пр 1 (произв)'!C86</f>
        <v>Г</v>
      </c>
      <c r="D87" s="146">
        <f>D88+D133+D137+D141</f>
        <v>0</v>
      </c>
      <c r="E87" s="146">
        <f t="shared" ref="E87:R87" si="24">E88+E134+E138+E142</f>
        <v>0</v>
      </c>
      <c r="F87" s="146">
        <f t="shared" si="24"/>
        <v>0</v>
      </c>
      <c r="G87" s="146">
        <f t="shared" si="24"/>
        <v>0</v>
      </c>
      <c r="H87" s="146">
        <f t="shared" si="24"/>
        <v>0</v>
      </c>
      <c r="I87" s="146">
        <f t="shared" si="24"/>
        <v>0</v>
      </c>
      <c r="J87" s="146">
        <f t="shared" si="24"/>
        <v>0</v>
      </c>
      <c r="K87" s="146">
        <f t="shared" si="24"/>
        <v>0</v>
      </c>
      <c r="L87" s="146">
        <f t="shared" si="24"/>
        <v>0</v>
      </c>
      <c r="M87" s="146">
        <f t="shared" si="24"/>
        <v>0</v>
      </c>
      <c r="N87" s="146">
        <f t="shared" si="24"/>
        <v>0</v>
      </c>
      <c r="O87" s="146">
        <f t="shared" si="24"/>
        <v>0</v>
      </c>
      <c r="P87" s="146">
        <f t="shared" si="24"/>
        <v>0</v>
      </c>
      <c r="Q87" s="146">
        <f t="shared" si="24"/>
        <v>0</v>
      </c>
      <c r="R87" s="640">
        <f t="shared" si="24"/>
        <v>0</v>
      </c>
      <c r="S87" s="641"/>
      <c r="T87" s="146">
        <f t="shared" ref="T87:AM87" si="25">T88+T134+T138+T142</f>
        <v>0</v>
      </c>
      <c r="U87" s="146">
        <f t="shared" si="25"/>
        <v>0</v>
      </c>
      <c r="V87" s="146">
        <f t="shared" si="25"/>
        <v>0</v>
      </c>
      <c r="W87" s="146">
        <f t="shared" si="25"/>
        <v>0</v>
      </c>
      <c r="X87" s="146">
        <f t="shared" si="25"/>
        <v>0</v>
      </c>
      <c r="Y87" s="146">
        <f t="shared" si="25"/>
        <v>0</v>
      </c>
      <c r="Z87" s="146">
        <f t="shared" si="25"/>
        <v>0</v>
      </c>
      <c r="AA87" s="146">
        <f t="shared" si="25"/>
        <v>62.293140346666668</v>
      </c>
      <c r="AB87" s="476">
        <f t="shared" si="25"/>
        <v>2.9060000000000006</v>
      </c>
      <c r="AC87" s="146">
        <f t="shared" si="25"/>
        <v>0</v>
      </c>
      <c r="AD87" s="146">
        <f t="shared" si="25"/>
        <v>0</v>
      </c>
      <c r="AE87" s="146">
        <f t="shared" si="25"/>
        <v>0</v>
      </c>
      <c r="AF87" s="146">
        <f t="shared" si="25"/>
        <v>0</v>
      </c>
      <c r="AG87" s="146">
        <f t="shared" si="25"/>
        <v>0</v>
      </c>
      <c r="AH87" s="146">
        <f t="shared" si="25"/>
        <v>62.293140346666668</v>
      </c>
      <c r="AI87" s="476">
        <f t="shared" si="25"/>
        <v>2.9060000000000006</v>
      </c>
      <c r="AJ87" s="146">
        <f t="shared" si="25"/>
        <v>0</v>
      </c>
      <c r="AK87" s="146">
        <f t="shared" si="25"/>
        <v>0</v>
      </c>
      <c r="AL87" s="146">
        <f t="shared" si="25"/>
        <v>0</v>
      </c>
      <c r="AM87" s="146">
        <f t="shared" si="25"/>
        <v>0</v>
      </c>
    </row>
    <row r="88" spans="1:40 16384:16384" ht="27" x14ac:dyDescent="0.25">
      <c r="A88" s="170" t="str">
        <f>'Пр 1 (произв)'!A87</f>
        <v>1.3.1</v>
      </c>
      <c r="B88" s="134" t="str">
        <f>'Пр 1 (произв)'!B87</f>
        <v>Модернизация, техническое перевооружение объектов по производству электрической энергии, всего, в том числе:</v>
      </c>
      <c r="C88" s="170" t="str">
        <f>'Пр 1 (произв)'!C87</f>
        <v>Г</v>
      </c>
      <c r="D88" s="143">
        <f t="shared" ref="D88:R88" si="26">SUM(D89:D132)</f>
        <v>0</v>
      </c>
      <c r="E88" s="143">
        <f t="shared" si="26"/>
        <v>0</v>
      </c>
      <c r="F88" s="143">
        <f t="shared" si="26"/>
        <v>0</v>
      </c>
      <c r="G88" s="143">
        <f t="shared" si="26"/>
        <v>0</v>
      </c>
      <c r="H88" s="143">
        <f t="shared" si="26"/>
        <v>0</v>
      </c>
      <c r="I88" s="143">
        <f t="shared" si="26"/>
        <v>0</v>
      </c>
      <c r="J88" s="143">
        <f t="shared" si="26"/>
        <v>0</v>
      </c>
      <c r="K88" s="143">
        <f t="shared" si="26"/>
        <v>0</v>
      </c>
      <c r="L88" s="143">
        <f t="shared" si="26"/>
        <v>0</v>
      </c>
      <c r="M88" s="143">
        <f t="shared" si="26"/>
        <v>0</v>
      </c>
      <c r="N88" s="143">
        <f t="shared" si="26"/>
        <v>0</v>
      </c>
      <c r="O88" s="143">
        <f t="shared" si="26"/>
        <v>0</v>
      </c>
      <c r="P88" s="143">
        <f t="shared" si="26"/>
        <v>0</v>
      </c>
      <c r="Q88" s="143">
        <f t="shared" si="26"/>
        <v>0</v>
      </c>
      <c r="R88" s="642">
        <f t="shared" si="26"/>
        <v>0</v>
      </c>
      <c r="S88" s="643"/>
      <c r="T88" s="143">
        <f t="shared" ref="T88:AM88" si="27">SUM(T89:T132)</f>
        <v>0</v>
      </c>
      <c r="U88" s="143">
        <f t="shared" si="27"/>
        <v>0</v>
      </c>
      <c r="V88" s="143">
        <f t="shared" si="27"/>
        <v>0</v>
      </c>
      <c r="W88" s="143">
        <f t="shared" si="27"/>
        <v>0</v>
      </c>
      <c r="X88" s="143">
        <f t="shared" si="27"/>
        <v>0</v>
      </c>
      <c r="Y88" s="143">
        <f t="shared" si="27"/>
        <v>0</v>
      </c>
      <c r="Z88" s="143">
        <f t="shared" si="27"/>
        <v>0</v>
      </c>
      <c r="AA88" s="143">
        <f t="shared" si="27"/>
        <v>62.293140346666668</v>
      </c>
      <c r="AB88" s="477">
        <f t="shared" si="27"/>
        <v>2.9060000000000006</v>
      </c>
      <c r="AC88" s="143">
        <f t="shared" si="27"/>
        <v>0</v>
      </c>
      <c r="AD88" s="143">
        <f t="shared" si="27"/>
        <v>0</v>
      </c>
      <c r="AE88" s="143">
        <f t="shared" si="27"/>
        <v>0</v>
      </c>
      <c r="AF88" s="143">
        <f t="shared" si="27"/>
        <v>0</v>
      </c>
      <c r="AG88" s="143">
        <f t="shared" si="27"/>
        <v>0</v>
      </c>
      <c r="AH88" s="143">
        <f t="shared" si="27"/>
        <v>62.293140346666668</v>
      </c>
      <c r="AI88" s="477">
        <f t="shared" si="27"/>
        <v>2.9060000000000006</v>
      </c>
      <c r="AJ88" s="143">
        <f t="shared" si="27"/>
        <v>0</v>
      </c>
      <c r="AK88" s="143">
        <f t="shared" si="27"/>
        <v>0</v>
      </c>
      <c r="AL88" s="143">
        <f t="shared" si="27"/>
        <v>0</v>
      </c>
      <c r="AM88" s="143">
        <f t="shared" si="27"/>
        <v>0</v>
      </c>
    </row>
    <row r="89" spans="1:40 16384:16384" ht="18" x14ac:dyDescent="0.25">
      <c r="A89" s="170" t="str">
        <f>'Пр 1 (произв)'!A88</f>
        <v>1.3.1.1</v>
      </c>
      <c r="B89" s="118" t="str">
        <f>'Пр 1 (произв)'!B88</f>
        <v>Установка Li-ion источника бесперебойного питания в д. Снопа</v>
      </c>
      <c r="C89" s="170" t="str">
        <f>'Пр 1 (произв)'!C88</f>
        <v>K_ЗР.1</v>
      </c>
      <c r="D89" s="9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632"/>
      <c r="S89" s="633"/>
      <c r="T89" s="313"/>
      <c r="U89" s="313"/>
      <c r="V89" s="313"/>
      <c r="W89" s="313"/>
      <c r="X89" s="313"/>
      <c r="Y89" s="313"/>
      <c r="Z89" s="313"/>
      <c r="AA89" s="279">
        <f>'Пр 3 (произв)'!AI87</f>
        <v>2.7585375999999995</v>
      </c>
      <c r="AB89" s="279">
        <f>'Пр 3 (произв)'!AJ87</f>
        <v>0</v>
      </c>
      <c r="AC89" s="279">
        <f>'Пр 3 (произв)'!AK87</f>
        <v>0</v>
      </c>
      <c r="AD89" s="279">
        <f>'Пр 3 (произв)'!AL87</f>
        <v>0</v>
      </c>
      <c r="AE89" s="279">
        <f>'Пр 3 (произв)'!AM87</f>
        <v>0</v>
      </c>
      <c r="AF89" s="279" t="str">
        <f>'Пр 3 (произв)'!AN87</f>
        <v>60 кВт</v>
      </c>
      <c r="AG89" s="9">
        <f>D89+K89+R89+Z89</f>
        <v>0</v>
      </c>
      <c r="AH89" s="9">
        <f t="shared" ref="AH89:AL89" si="28">E89+L89+S89+AA89</f>
        <v>2.7585375999999995</v>
      </c>
      <c r="AI89" s="481">
        <f t="shared" si="28"/>
        <v>0</v>
      </c>
      <c r="AJ89" s="9">
        <f t="shared" si="28"/>
        <v>0</v>
      </c>
      <c r="AK89" s="9">
        <f t="shared" si="28"/>
        <v>0</v>
      </c>
      <c r="AL89" s="9">
        <f t="shared" si="28"/>
        <v>0</v>
      </c>
      <c r="AM89" s="279" t="str">
        <f>AF89</f>
        <v>60 кВт</v>
      </c>
      <c r="AN89" s="283"/>
    </row>
    <row r="90" spans="1:40 16384:16384" ht="18" x14ac:dyDescent="0.25">
      <c r="A90" s="170" t="str">
        <f>'Пр 1 (произв)'!A89</f>
        <v>1.3.1.2</v>
      </c>
      <c r="B90" s="118" t="str">
        <f>'Пр 1 (произв)'!B89</f>
        <v>Установка Li-ion источника бесперебойного питания в д. Вижас</v>
      </c>
      <c r="C90" s="170" t="str">
        <f>'Пр 1 (произв)'!C89</f>
        <v>K_ЗР.2</v>
      </c>
      <c r="D90" s="9"/>
      <c r="E90" s="313"/>
      <c r="F90" s="313"/>
      <c r="G90" s="313"/>
      <c r="H90" s="313"/>
      <c r="I90" s="313"/>
      <c r="J90" s="313"/>
      <c r="K90" s="313"/>
      <c r="L90" s="313"/>
      <c r="M90" s="313"/>
      <c r="N90" s="313"/>
      <c r="O90" s="313"/>
      <c r="P90" s="313"/>
      <c r="Q90" s="313"/>
      <c r="R90" s="632"/>
      <c r="S90" s="633"/>
      <c r="T90" s="313"/>
      <c r="U90" s="313"/>
      <c r="V90" s="313"/>
      <c r="W90" s="313"/>
      <c r="X90" s="313"/>
      <c r="Y90" s="313"/>
      <c r="Z90" s="313"/>
      <c r="AA90" s="279">
        <f>'Пр 3 (произв)'!AI88</f>
        <v>2.7585375999999995</v>
      </c>
      <c r="AB90" s="279">
        <f>'Пр 3 (произв)'!AJ88</f>
        <v>0</v>
      </c>
      <c r="AC90" s="279">
        <f>'Пр 3 (произв)'!AK88</f>
        <v>0</v>
      </c>
      <c r="AD90" s="279">
        <f>'Пр 3 (произв)'!AL88</f>
        <v>0</v>
      </c>
      <c r="AE90" s="279">
        <f>'Пр 3 (произв)'!AM88</f>
        <v>0</v>
      </c>
      <c r="AF90" s="279" t="str">
        <f>'Пр 3 (произв)'!AN88</f>
        <v>60 кВт</v>
      </c>
      <c r="AG90" s="9">
        <f t="shared" ref="AG90:AG132" si="29">D90+K90+R90+Z90</f>
        <v>0</v>
      </c>
      <c r="AH90" s="9">
        <f t="shared" ref="AH90:AH132" si="30">E90+L90+S90+AA90</f>
        <v>2.7585375999999995</v>
      </c>
      <c r="AI90" s="481">
        <f t="shared" ref="AI90:AI132" si="31">F90+M90+T90+AB90</f>
        <v>0</v>
      </c>
      <c r="AJ90" s="9">
        <f t="shared" ref="AJ90:AJ132" si="32">G90+N90+U90+AC90</f>
        <v>0</v>
      </c>
      <c r="AK90" s="9">
        <f t="shared" ref="AK90:AK132" si="33">H90+O90+V90+AD90</f>
        <v>0</v>
      </c>
      <c r="AL90" s="9">
        <f t="shared" ref="AL90:AL132" si="34">I90+P90+W90+AE90</f>
        <v>0</v>
      </c>
      <c r="AM90" s="279" t="str">
        <f t="shared" ref="AM90:AM132" si="35">AF90</f>
        <v>60 кВт</v>
      </c>
      <c r="AN90" s="283"/>
    </row>
    <row r="91" spans="1:40 16384:16384" ht="18" x14ac:dyDescent="0.25">
      <c r="A91" s="170" t="str">
        <f>'Пр 1 (произв)'!A90</f>
        <v>1.3.1.3</v>
      </c>
      <c r="B91" s="118" t="str">
        <f>'Пр 1 (произв)'!B90</f>
        <v>Установка Li-ion источника бесперебойного питания в д. Чижа</v>
      </c>
      <c r="C91" s="170" t="str">
        <f>'Пр 1 (произв)'!C90</f>
        <v>K_ЗР.3</v>
      </c>
      <c r="D91" s="9"/>
      <c r="E91" s="313"/>
      <c r="F91" s="313"/>
      <c r="G91" s="313"/>
      <c r="H91" s="313"/>
      <c r="I91" s="313"/>
      <c r="J91" s="313"/>
      <c r="K91" s="313"/>
      <c r="L91" s="313"/>
      <c r="M91" s="313"/>
      <c r="N91" s="313"/>
      <c r="O91" s="313"/>
      <c r="P91" s="313"/>
      <c r="Q91" s="313"/>
      <c r="R91" s="632"/>
      <c r="S91" s="633"/>
      <c r="T91" s="313"/>
      <c r="U91" s="313"/>
      <c r="V91" s="313"/>
      <c r="W91" s="313"/>
      <c r="X91" s="313"/>
      <c r="Y91" s="313"/>
      <c r="Z91" s="313"/>
      <c r="AA91" s="279">
        <f>'Пр 3 (произв)'!AI89</f>
        <v>2.7474283199999996</v>
      </c>
      <c r="AB91" s="279">
        <f>'Пр 3 (произв)'!AJ89</f>
        <v>0</v>
      </c>
      <c r="AC91" s="279">
        <f>'Пр 3 (произв)'!AK89</f>
        <v>0</v>
      </c>
      <c r="AD91" s="279">
        <f>'Пр 3 (произв)'!AL89</f>
        <v>0</v>
      </c>
      <c r="AE91" s="279">
        <f>'Пр 3 (произв)'!AM89</f>
        <v>0</v>
      </c>
      <c r="AF91" s="279" t="str">
        <f>'Пр 3 (произв)'!AN89</f>
        <v>60 кВт</v>
      </c>
      <c r="AG91" s="9">
        <f t="shared" si="29"/>
        <v>0</v>
      </c>
      <c r="AH91" s="9">
        <f t="shared" si="30"/>
        <v>2.7474283199999996</v>
      </c>
      <c r="AI91" s="481">
        <f t="shared" si="31"/>
        <v>0</v>
      </c>
      <c r="AJ91" s="9">
        <f t="shared" si="32"/>
        <v>0</v>
      </c>
      <c r="AK91" s="9">
        <f t="shared" si="33"/>
        <v>0</v>
      </c>
      <c r="AL91" s="9">
        <f t="shared" si="34"/>
        <v>0</v>
      </c>
      <c r="AM91" s="279" t="str">
        <f t="shared" si="35"/>
        <v>60 кВт</v>
      </c>
      <c r="AN91" s="283"/>
    </row>
    <row r="92" spans="1:40 16384:16384" ht="18" x14ac:dyDescent="0.25">
      <c r="A92" s="170" t="str">
        <f>'Пр 1 (произв)'!A91</f>
        <v>1.3.1.4</v>
      </c>
      <c r="B92" s="118" t="str">
        <f>'Пр 1 (произв)'!B91</f>
        <v>Установка Li-ion источника бесперебойного питания в д. Волонга</v>
      </c>
      <c r="C92" s="170" t="str">
        <f>'Пр 1 (произв)'!C91</f>
        <v>K_ЗР.4</v>
      </c>
      <c r="D92" s="9"/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632"/>
      <c r="S92" s="633"/>
      <c r="T92" s="313"/>
      <c r="U92" s="313"/>
      <c r="V92" s="313"/>
      <c r="W92" s="313"/>
      <c r="X92" s="313"/>
      <c r="Y92" s="313"/>
      <c r="Z92" s="313"/>
      <c r="AA92" s="279">
        <f>'Пр 3 (произв)'!AI90</f>
        <v>2.7585375999999995</v>
      </c>
      <c r="AB92" s="279">
        <f>'Пр 3 (произв)'!AJ90</f>
        <v>0</v>
      </c>
      <c r="AC92" s="279">
        <f>'Пр 3 (произв)'!AK90</f>
        <v>0</v>
      </c>
      <c r="AD92" s="279">
        <f>'Пр 3 (произв)'!AL90</f>
        <v>0</v>
      </c>
      <c r="AE92" s="279">
        <f>'Пр 3 (произв)'!AM90</f>
        <v>0</v>
      </c>
      <c r="AF92" s="279" t="str">
        <f>'Пр 3 (произв)'!AN90</f>
        <v>60 кВт</v>
      </c>
      <c r="AG92" s="9">
        <f t="shared" si="29"/>
        <v>0</v>
      </c>
      <c r="AH92" s="9">
        <f t="shared" si="30"/>
        <v>2.7585375999999995</v>
      </c>
      <c r="AI92" s="481">
        <f t="shared" si="31"/>
        <v>0</v>
      </c>
      <c r="AJ92" s="9">
        <f t="shared" si="32"/>
        <v>0</v>
      </c>
      <c r="AK92" s="9">
        <f t="shared" si="33"/>
        <v>0</v>
      </c>
      <c r="AL92" s="9">
        <f t="shared" si="34"/>
        <v>0</v>
      </c>
      <c r="AM92" s="279" t="str">
        <f t="shared" si="35"/>
        <v>60 кВт</v>
      </c>
      <c r="AN92" s="283"/>
    </row>
    <row r="93" spans="1:40 16384:16384" ht="18" x14ac:dyDescent="0.25">
      <c r="A93" s="170" t="str">
        <f>'Пр 1 (произв)'!A92</f>
        <v>1.3.1.5</v>
      </c>
      <c r="B93" s="118" t="str">
        <f>'Пр 1 (произв)'!B92</f>
        <v>Установка Li-ion источника бесперебойного питания в д. Кия</v>
      </c>
      <c r="C93" s="170" t="str">
        <f>'Пр 1 (произв)'!C92</f>
        <v>K_ЗР.5</v>
      </c>
      <c r="D93" s="9"/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632"/>
      <c r="S93" s="633"/>
      <c r="T93" s="313"/>
      <c r="U93" s="313"/>
      <c r="V93" s="313"/>
      <c r="W93" s="313"/>
      <c r="X93" s="313"/>
      <c r="Y93" s="313"/>
      <c r="Z93" s="313"/>
      <c r="AA93" s="279">
        <f>'Пр 3 (произв)'!AI91</f>
        <v>2.7474283199999996</v>
      </c>
      <c r="AB93" s="279">
        <f>'Пр 3 (произв)'!AJ91</f>
        <v>0</v>
      </c>
      <c r="AC93" s="279">
        <f>'Пр 3 (произв)'!AK91</f>
        <v>0</v>
      </c>
      <c r="AD93" s="279">
        <f>'Пр 3 (произв)'!AL91</f>
        <v>0</v>
      </c>
      <c r="AE93" s="279">
        <f>'Пр 3 (произв)'!AM91</f>
        <v>0</v>
      </c>
      <c r="AF93" s="279" t="str">
        <f>'Пр 3 (произв)'!AN91</f>
        <v>60 кВт</v>
      </c>
      <c r="AG93" s="9">
        <f t="shared" si="29"/>
        <v>0</v>
      </c>
      <c r="AH93" s="9">
        <f t="shared" si="30"/>
        <v>2.7474283199999996</v>
      </c>
      <c r="AI93" s="481">
        <f t="shared" si="31"/>
        <v>0</v>
      </c>
      <c r="AJ93" s="9">
        <f t="shared" si="32"/>
        <v>0</v>
      </c>
      <c r="AK93" s="9">
        <f t="shared" si="33"/>
        <v>0</v>
      </c>
      <c r="AL93" s="9">
        <f t="shared" si="34"/>
        <v>0</v>
      </c>
      <c r="AM93" s="279" t="str">
        <f t="shared" si="35"/>
        <v>60 кВт</v>
      </c>
      <c r="AN93" s="283"/>
    </row>
    <row r="94" spans="1:40 16384:16384" ht="18" x14ac:dyDescent="0.25">
      <c r="A94" s="170" t="str">
        <f>'Пр 1 (произв)'!A93</f>
        <v>1.3.1.6</v>
      </c>
      <c r="B94" s="118" t="str">
        <f>'Пр 1 (произв)'!B93</f>
        <v>Установка Li-ion источника бесперебойного питания в д. Куя</v>
      </c>
      <c r="C94" s="170" t="str">
        <f>'Пр 1 (произв)'!C93</f>
        <v>K_ЗР.6</v>
      </c>
      <c r="D94" s="9"/>
      <c r="E94" s="313"/>
      <c r="F94" s="313"/>
      <c r="G94" s="313"/>
      <c r="H94" s="313"/>
      <c r="I94" s="313"/>
      <c r="J94" s="313"/>
      <c r="K94" s="313"/>
      <c r="L94" s="313"/>
      <c r="M94" s="313"/>
      <c r="N94" s="313"/>
      <c r="O94" s="313"/>
      <c r="P94" s="313"/>
      <c r="Q94" s="313"/>
      <c r="R94" s="632"/>
      <c r="S94" s="633"/>
      <c r="T94" s="313"/>
      <c r="U94" s="313"/>
      <c r="V94" s="313"/>
      <c r="W94" s="313"/>
      <c r="X94" s="313"/>
      <c r="Y94" s="313"/>
      <c r="Z94" s="313"/>
      <c r="AA94" s="279">
        <f>'Пр 3 (произв)'!AI92</f>
        <v>2.7440701600000001</v>
      </c>
      <c r="AB94" s="279">
        <f>'Пр 3 (произв)'!AJ92</f>
        <v>0</v>
      </c>
      <c r="AC94" s="279">
        <f>'Пр 3 (произв)'!AK92</f>
        <v>0</v>
      </c>
      <c r="AD94" s="279">
        <f>'Пр 3 (произв)'!AL92</f>
        <v>0</v>
      </c>
      <c r="AE94" s="279">
        <f>'Пр 3 (произв)'!AM92</f>
        <v>0</v>
      </c>
      <c r="AF94" s="279" t="str">
        <f>'Пр 3 (произв)'!AN92</f>
        <v>60 кВт</v>
      </c>
      <c r="AG94" s="9">
        <f t="shared" si="29"/>
        <v>0</v>
      </c>
      <c r="AH94" s="9">
        <f t="shared" si="30"/>
        <v>2.7440701600000001</v>
      </c>
      <c r="AI94" s="481">
        <f t="shared" si="31"/>
        <v>0</v>
      </c>
      <c r="AJ94" s="9">
        <f t="shared" si="32"/>
        <v>0</v>
      </c>
      <c r="AK94" s="9">
        <f t="shared" si="33"/>
        <v>0</v>
      </c>
      <c r="AL94" s="9">
        <f t="shared" si="34"/>
        <v>0</v>
      </c>
      <c r="AM94" s="279" t="str">
        <f t="shared" si="35"/>
        <v>60 кВт</v>
      </c>
      <c r="AN94" s="283"/>
    </row>
    <row r="95" spans="1:40 16384:16384" ht="18" x14ac:dyDescent="0.25">
      <c r="A95" s="170" t="str">
        <f>'Пр 1 (произв)'!A94</f>
        <v>1.3.1.7</v>
      </c>
      <c r="B95" s="118" t="str">
        <f>'Пр 1 (произв)'!B94</f>
        <v>Установка Li-ion источника бесперебойного питания в д. Пылемец</v>
      </c>
      <c r="C95" s="170" t="str">
        <f>'Пр 1 (произв)'!C94</f>
        <v>K_ЗР.7</v>
      </c>
      <c r="D95" s="9"/>
      <c r="E95" s="313"/>
      <c r="F95" s="313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632"/>
      <c r="S95" s="633"/>
      <c r="T95" s="313"/>
      <c r="U95" s="313"/>
      <c r="V95" s="313"/>
      <c r="W95" s="313"/>
      <c r="X95" s="313"/>
      <c r="Y95" s="313"/>
      <c r="Z95" s="313"/>
      <c r="AA95" s="279">
        <f>'Пр 3 (произв)'!AI93</f>
        <v>2.7440701600000001</v>
      </c>
      <c r="AB95" s="279">
        <f>'Пр 3 (произв)'!AJ93</f>
        <v>0</v>
      </c>
      <c r="AC95" s="279">
        <f>'Пр 3 (произв)'!AK93</f>
        <v>0</v>
      </c>
      <c r="AD95" s="279">
        <f>'Пр 3 (произв)'!AL93</f>
        <v>0</v>
      </c>
      <c r="AE95" s="279">
        <f>'Пр 3 (произв)'!AM93</f>
        <v>0</v>
      </c>
      <c r="AF95" s="279" t="str">
        <f>'Пр 3 (произв)'!AN93</f>
        <v>60 кВт</v>
      </c>
      <c r="AG95" s="9">
        <f t="shared" si="29"/>
        <v>0</v>
      </c>
      <c r="AH95" s="9">
        <f t="shared" si="30"/>
        <v>2.7440701600000001</v>
      </c>
      <c r="AI95" s="481">
        <f t="shared" si="31"/>
        <v>0</v>
      </c>
      <c r="AJ95" s="9">
        <f t="shared" si="32"/>
        <v>0</v>
      </c>
      <c r="AK95" s="9">
        <f t="shared" si="33"/>
        <v>0</v>
      </c>
      <c r="AL95" s="9">
        <f t="shared" si="34"/>
        <v>0</v>
      </c>
      <c r="AM95" s="279" t="str">
        <f t="shared" si="35"/>
        <v>60 кВт</v>
      </c>
      <c r="AN95" s="283"/>
    </row>
    <row r="96" spans="1:40 16384:16384" ht="18" x14ac:dyDescent="0.25">
      <c r="A96" s="170" t="str">
        <f>'Пр 1 (произв)'!A95</f>
        <v>1.3.1.8</v>
      </c>
      <c r="B96" s="118" t="str">
        <f>'Пр 1 (произв)'!B95</f>
        <v>Установка Li-ion источника бесперебойного питания в д. Тошвиска</v>
      </c>
      <c r="C96" s="170" t="str">
        <f>'Пр 1 (произв)'!C95</f>
        <v>K_ЗР.8</v>
      </c>
      <c r="D96" s="9"/>
      <c r="E96" s="313"/>
      <c r="F96" s="313"/>
      <c r="G96" s="313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632"/>
      <c r="S96" s="633"/>
      <c r="T96" s="313"/>
      <c r="U96" s="313"/>
      <c r="V96" s="313"/>
      <c r="W96" s="313"/>
      <c r="X96" s="313"/>
      <c r="Y96" s="313"/>
      <c r="Z96" s="313"/>
      <c r="AA96" s="279">
        <f>'Пр 3 (произв)'!AI94</f>
        <v>2.7440701600000001</v>
      </c>
      <c r="AB96" s="279">
        <f>'Пр 3 (произв)'!AJ94</f>
        <v>0</v>
      </c>
      <c r="AC96" s="279">
        <f>'Пр 3 (произв)'!AK94</f>
        <v>0</v>
      </c>
      <c r="AD96" s="279">
        <f>'Пр 3 (произв)'!AL94</f>
        <v>0</v>
      </c>
      <c r="AE96" s="279">
        <f>'Пр 3 (произв)'!AM94</f>
        <v>0</v>
      </c>
      <c r="AF96" s="279" t="str">
        <f>'Пр 3 (произв)'!AN94</f>
        <v>60 кВт</v>
      </c>
      <c r="AG96" s="9">
        <f t="shared" si="29"/>
        <v>0</v>
      </c>
      <c r="AH96" s="9">
        <f t="shared" si="30"/>
        <v>2.7440701600000001</v>
      </c>
      <c r="AI96" s="481">
        <f t="shared" si="31"/>
        <v>0</v>
      </c>
      <c r="AJ96" s="9">
        <f t="shared" si="32"/>
        <v>0</v>
      </c>
      <c r="AK96" s="9">
        <f t="shared" si="33"/>
        <v>0</v>
      </c>
      <c r="AL96" s="9">
        <f t="shared" si="34"/>
        <v>0</v>
      </c>
      <c r="AM96" s="279" t="str">
        <f t="shared" si="35"/>
        <v>60 кВт</v>
      </c>
      <c r="AN96" s="283"/>
    </row>
    <row r="97" spans="1:40" ht="18" x14ac:dyDescent="0.25">
      <c r="A97" s="170" t="str">
        <f>'Пр 1 (произв)'!A96</f>
        <v>1.3.1.9</v>
      </c>
      <c r="B97" s="118" t="str">
        <f>'Пр 1 (произв)'!B96</f>
        <v>Установка Li-ion источника бесперебойного питания в д. Щелино</v>
      </c>
      <c r="C97" s="170" t="str">
        <f>'Пр 1 (произв)'!C96</f>
        <v>K_ЗР.9</v>
      </c>
      <c r="D97" s="9"/>
      <c r="E97" s="313"/>
      <c r="F97" s="313"/>
      <c r="G97" s="313"/>
      <c r="H97" s="313"/>
      <c r="I97" s="313"/>
      <c r="J97" s="313"/>
      <c r="K97" s="313"/>
      <c r="L97" s="313"/>
      <c r="M97" s="313"/>
      <c r="N97" s="313"/>
      <c r="O97" s="313"/>
      <c r="P97" s="313"/>
      <c r="Q97" s="313"/>
      <c r="R97" s="632"/>
      <c r="S97" s="633"/>
      <c r="T97" s="313"/>
      <c r="U97" s="313"/>
      <c r="V97" s="313"/>
      <c r="W97" s="313"/>
      <c r="X97" s="313"/>
      <c r="Y97" s="313"/>
      <c r="Z97" s="313"/>
      <c r="AA97" s="279">
        <f>'Пр 3 (произв)'!AI95</f>
        <v>2.7440701600000001</v>
      </c>
      <c r="AB97" s="279">
        <f>'Пр 3 (произв)'!AJ95</f>
        <v>0</v>
      </c>
      <c r="AC97" s="279">
        <f>'Пр 3 (произв)'!AK95</f>
        <v>0</v>
      </c>
      <c r="AD97" s="279">
        <f>'Пр 3 (произв)'!AL95</f>
        <v>0</v>
      </c>
      <c r="AE97" s="279">
        <f>'Пр 3 (произв)'!AM95</f>
        <v>0</v>
      </c>
      <c r="AF97" s="279" t="str">
        <f>'Пр 3 (произв)'!AN95</f>
        <v>60 кВт</v>
      </c>
      <c r="AG97" s="9">
        <f t="shared" si="29"/>
        <v>0</v>
      </c>
      <c r="AH97" s="9">
        <f t="shared" si="30"/>
        <v>2.7440701600000001</v>
      </c>
      <c r="AI97" s="481">
        <f t="shared" si="31"/>
        <v>0</v>
      </c>
      <c r="AJ97" s="9">
        <f t="shared" si="32"/>
        <v>0</v>
      </c>
      <c r="AK97" s="9">
        <f t="shared" si="33"/>
        <v>0</v>
      </c>
      <c r="AL97" s="9">
        <f t="shared" si="34"/>
        <v>0</v>
      </c>
      <c r="AM97" s="279" t="str">
        <f t="shared" si="35"/>
        <v>60 кВт</v>
      </c>
      <c r="AN97" s="283"/>
    </row>
    <row r="98" spans="1:40" ht="18" x14ac:dyDescent="0.25">
      <c r="A98" s="170" t="str">
        <f>'Пр 1 (произв)'!A97</f>
        <v>1.3.1.10</v>
      </c>
      <c r="B98" s="118" t="str">
        <f>'Пр 1 (произв)'!B97</f>
        <v>Приобретение 2-х дизель-генераторов 200 кВт на ДЭС п. Усть-Кара</v>
      </c>
      <c r="C98" s="170" t="str">
        <f>'Пр 1 (произв)'!C97</f>
        <v>L_ЗР.14</v>
      </c>
      <c r="D98" s="9"/>
      <c r="E98" s="313"/>
      <c r="F98" s="313"/>
      <c r="G98" s="313"/>
      <c r="H98" s="313"/>
      <c r="I98" s="313"/>
      <c r="J98" s="313"/>
      <c r="K98" s="313"/>
      <c r="L98" s="313"/>
      <c r="M98" s="313"/>
      <c r="N98" s="313"/>
      <c r="O98" s="313"/>
      <c r="P98" s="313"/>
      <c r="Q98" s="313"/>
      <c r="R98" s="632"/>
      <c r="S98" s="633"/>
      <c r="T98" s="313"/>
      <c r="U98" s="313"/>
      <c r="V98" s="313"/>
      <c r="W98" s="313"/>
      <c r="X98" s="313"/>
      <c r="Y98" s="313"/>
      <c r="Z98" s="313"/>
      <c r="AA98" s="279">
        <f>'Пр 3 (произв)'!AI96</f>
        <v>3.4666666666666668</v>
      </c>
      <c r="AB98" s="279">
        <f>'Пр 3 (произв)'!AJ96</f>
        <v>0.4</v>
      </c>
      <c r="AC98" s="279">
        <f>'Пр 3 (произв)'!AK96</f>
        <v>0</v>
      </c>
      <c r="AD98" s="279">
        <f>'Пр 3 (произв)'!AL96</f>
        <v>0</v>
      </c>
      <c r="AE98" s="279">
        <f>'Пр 3 (произв)'!AM96</f>
        <v>0</v>
      </c>
      <c r="AF98" s="279">
        <f>'Пр 3 (произв)'!AN96</f>
        <v>0</v>
      </c>
      <c r="AG98" s="9">
        <f t="shared" si="29"/>
        <v>0</v>
      </c>
      <c r="AH98" s="9">
        <f t="shared" si="30"/>
        <v>3.4666666666666668</v>
      </c>
      <c r="AI98" s="481">
        <f t="shared" si="31"/>
        <v>0.4</v>
      </c>
      <c r="AJ98" s="9">
        <f t="shared" si="32"/>
        <v>0</v>
      </c>
      <c r="AK98" s="9">
        <f t="shared" si="33"/>
        <v>0</v>
      </c>
      <c r="AL98" s="9">
        <f t="shared" si="34"/>
        <v>0</v>
      </c>
      <c r="AM98" s="279">
        <f t="shared" si="35"/>
        <v>0</v>
      </c>
      <c r="AN98" s="283"/>
    </row>
    <row r="99" spans="1:40" ht="18" x14ac:dyDescent="0.25">
      <c r="A99" s="170" t="str">
        <f>'Пр 1 (произв)'!A98</f>
        <v>1.3.1.11</v>
      </c>
      <c r="B99" s="118" t="str">
        <f>'Пр 1 (произв)'!B98</f>
        <v>Приобретение 2-х дизель-генераторов 100 кВт на ДЭС п. Усть-Кара</v>
      </c>
      <c r="C99" s="170" t="str">
        <f>'Пр 1 (произв)'!C98</f>
        <v>L_ЗР.15</v>
      </c>
      <c r="D99" s="9"/>
      <c r="E99" s="313"/>
      <c r="F99" s="313"/>
      <c r="G99" s="313"/>
      <c r="H99" s="313"/>
      <c r="I99" s="313"/>
      <c r="J99" s="313"/>
      <c r="K99" s="313"/>
      <c r="L99" s="313"/>
      <c r="M99" s="313"/>
      <c r="N99" s="313"/>
      <c r="O99" s="313"/>
      <c r="P99" s="313"/>
      <c r="Q99" s="313"/>
      <c r="R99" s="632"/>
      <c r="S99" s="633"/>
      <c r="T99" s="313"/>
      <c r="U99" s="313"/>
      <c r="V99" s="313"/>
      <c r="W99" s="313"/>
      <c r="X99" s="313"/>
      <c r="Y99" s="313"/>
      <c r="Z99" s="313"/>
      <c r="AA99" s="279">
        <f>'Пр 3 (произв)'!AI97</f>
        <v>3.1572652800000003</v>
      </c>
      <c r="AB99" s="279">
        <f>'Пр 3 (произв)'!AJ97</f>
        <v>0.2</v>
      </c>
      <c r="AC99" s="279">
        <f>'Пр 3 (произв)'!AK97</f>
        <v>0</v>
      </c>
      <c r="AD99" s="279">
        <f>'Пр 3 (произв)'!AL97</f>
        <v>0</v>
      </c>
      <c r="AE99" s="279">
        <f>'Пр 3 (произв)'!AM97</f>
        <v>0</v>
      </c>
      <c r="AF99" s="279">
        <f>'Пр 3 (произв)'!AN97</f>
        <v>0</v>
      </c>
      <c r="AG99" s="9">
        <f t="shared" si="29"/>
        <v>0</v>
      </c>
      <c r="AH99" s="9">
        <f t="shared" si="30"/>
        <v>3.1572652800000003</v>
      </c>
      <c r="AI99" s="481">
        <f t="shared" si="31"/>
        <v>0.2</v>
      </c>
      <c r="AJ99" s="9">
        <f t="shared" si="32"/>
        <v>0</v>
      </c>
      <c r="AK99" s="9">
        <f t="shared" si="33"/>
        <v>0</v>
      </c>
      <c r="AL99" s="9">
        <f t="shared" si="34"/>
        <v>0</v>
      </c>
      <c r="AM99" s="279">
        <f t="shared" si="35"/>
        <v>0</v>
      </c>
      <c r="AN99" s="283"/>
    </row>
    <row r="100" spans="1:40" ht="18" x14ac:dyDescent="0.25">
      <c r="A100" s="170" t="str">
        <f>'Пр 1 (произв)'!A99</f>
        <v>1.3.1.12</v>
      </c>
      <c r="B100" s="118" t="str">
        <f>'Пр 1 (произв)'!B99</f>
        <v>Приобретение дизель-генератора 250 кВт на ДЭС п.Хорей-Вер</v>
      </c>
      <c r="C100" s="170" t="str">
        <f>'Пр 1 (произв)'!C99</f>
        <v>L_ЗР.16</v>
      </c>
      <c r="D100" s="9"/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632"/>
      <c r="S100" s="633"/>
      <c r="T100" s="313"/>
      <c r="U100" s="313"/>
      <c r="V100" s="313"/>
      <c r="W100" s="313"/>
      <c r="X100" s="313"/>
      <c r="Y100" s="313"/>
      <c r="Z100" s="313"/>
      <c r="AA100" s="279">
        <f>'Пр 3 (произв)'!AI98</f>
        <v>0</v>
      </c>
      <c r="AB100" s="279">
        <f>'Пр 3 (произв)'!AJ98</f>
        <v>0</v>
      </c>
      <c r="AC100" s="279">
        <f>'Пр 3 (произв)'!AK98</f>
        <v>0</v>
      </c>
      <c r="AD100" s="279">
        <f>'Пр 3 (произв)'!AL98</f>
        <v>0</v>
      </c>
      <c r="AE100" s="279">
        <f>'Пр 3 (произв)'!AM98</f>
        <v>0</v>
      </c>
      <c r="AF100" s="279">
        <f>'Пр 3 (произв)'!AN98</f>
        <v>0</v>
      </c>
      <c r="AG100" s="9">
        <f t="shared" si="29"/>
        <v>0</v>
      </c>
      <c r="AH100" s="9">
        <f t="shared" si="30"/>
        <v>0</v>
      </c>
      <c r="AI100" s="481">
        <f t="shared" si="31"/>
        <v>0</v>
      </c>
      <c r="AJ100" s="9">
        <f t="shared" si="32"/>
        <v>0</v>
      </c>
      <c r="AK100" s="9">
        <f t="shared" si="33"/>
        <v>0</v>
      </c>
      <c r="AL100" s="9">
        <f t="shared" si="34"/>
        <v>0</v>
      </c>
      <c r="AM100" s="279">
        <f t="shared" si="35"/>
        <v>0</v>
      </c>
      <c r="AN100" s="283"/>
    </row>
    <row r="101" spans="1:40" ht="18" x14ac:dyDescent="0.25">
      <c r="A101" s="170" t="str">
        <f>'Пр 1 (произв)'!A100</f>
        <v>1.3.1.13</v>
      </c>
      <c r="B101" s="118" t="str">
        <f>'Пр 1 (произв)'!B100</f>
        <v>Приобретение дизель-генератора 30 кВт на ДЭС п.Варнек</v>
      </c>
      <c r="C101" s="170" t="str">
        <f>'Пр 1 (произв)'!C100</f>
        <v>L_ЗР.17</v>
      </c>
      <c r="D101" s="9"/>
      <c r="E101" s="313"/>
      <c r="F101" s="313"/>
      <c r="G101" s="313"/>
      <c r="H101" s="313"/>
      <c r="I101" s="313"/>
      <c r="J101" s="313"/>
      <c r="K101" s="313"/>
      <c r="L101" s="313"/>
      <c r="M101" s="313"/>
      <c r="N101" s="313"/>
      <c r="O101" s="313"/>
      <c r="P101" s="313"/>
      <c r="Q101" s="313"/>
      <c r="R101" s="632"/>
      <c r="S101" s="633"/>
      <c r="T101" s="313"/>
      <c r="U101" s="313"/>
      <c r="V101" s="313"/>
      <c r="W101" s="313"/>
      <c r="X101" s="313"/>
      <c r="Y101" s="313"/>
      <c r="Z101" s="313"/>
      <c r="AA101" s="279">
        <f>'Пр 3 (произв)'!AI99</f>
        <v>0.72772959999999998</v>
      </c>
      <c r="AB101" s="279">
        <f>'Пр 3 (произв)'!AJ99</f>
        <v>0.06</v>
      </c>
      <c r="AC101" s="279">
        <f>'Пр 3 (произв)'!AK99</f>
        <v>0</v>
      </c>
      <c r="AD101" s="279">
        <f>'Пр 3 (произв)'!AL99</f>
        <v>0</v>
      </c>
      <c r="AE101" s="279">
        <f>'Пр 3 (произв)'!AM99</f>
        <v>0</v>
      </c>
      <c r="AF101" s="279">
        <f>'Пр 3 (произв)'!AN99</f>
        <v>0</v>
      </c>
      <c r="AG101" s="9">
        <f t="shared" si="29"/>
        <v>0</v>
      </c>
      <c r="AH101" s="9">
        <f t="shared" si="30"/>
        <v>0.72772959999999998</v>
      </c>
      <c r="AI101" s="481">
        <f t="shared" si="31"/>
        <v>0.06</v>
      </c>
      <c r="AJ101" s="9">
        <f t="shared" si="32"/>
        <v>0</v>
      </c>
      <c r="AK101" s="9">
        <f t="shared" si="33"/>
        <v>0</v>
      </c>
      <c r="AL101" s="9">
        <f t="shared" si="34"/>
        <v>0</v>
      </c>
      <c r="AM101" s="279">
        <f t="shared" si="35"/>
        <v>0</v>
      </c>
      <c r="AN101" s="283"/>
    </row>
    <row r="102" spans="1:40" ht="18" x14ac:dyDescent="0.25">
      <c r="A102" s="170" t="str">
        <f>'Пр 1 (произв)'!A101</f>
        <v>1.3.1.14</v>
      </c>
      <c r="B102" s="118" t="str">
        <f>'Пр 1 (произв)'!B101</f>
        <v>Приобретение дизель-генератоа 60 кВт на ДЭС п.Варнек</v>
      </c>
      <c r="C102" s="170" t="str">
        <f>'Пр 1 (произв)'!C101</f>
        <v>L_ЗР.18</v>
      </c>
      <c r="D102" s="9"/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632"/>
      <c r="S102" s="633"/>
      <c r="T102" s="313"/>
      <c r="U102" s="313"/>
      <c r="V102" s="313"/>
      <c r="W102" s="313"/>
      <c r="X102" s="313"/>
      <c r="Y102" s="313"/>
      <c r="Z102" s="313"/>
      <c r="AA102" s="279">
        <f>'Пр 3 (произв)'!AI100</f>
        <v>1.0550435999999999</v>
      </c>
      <c r="AB102" s="279">
        <f>'Пр 3 (произв)'!AJ100</f>
        <v>0.12</v>
      </c>
      <c r="AC102" s="279">
        <f>'Пр 3 (произв)'!AK100</f>
        <v>0</v>
      </c>
      <c r="AD102" s="279">
        <f>'Пр 3 (произв)'!AL100</f>
        <v>0</v>
      </c>
      <c r="AE102" s="279">
        <f>'Пр 3 (произв)'!AM100</f>
        <v>0</v>
      </c>
      <c r="AF102" s="279">
        <f>'Пр 3 (произв)'!AN100</f>
        <v>0</v>
      </c>
      <c r="AG102" s="9">
        <f t="shared" si="29"/>
        <v>0</v>
      </c>
      <c r="AH102" s="9">
        <f t="shared" si="30"/>
        <v>1.0550435999999999</v>
      </c>
      <c r="AI102" s="481">
        <f t="shared" si="31"/>
        <v>0.12</v>
      </c>
      <c r="AJ102" s="9">
        <f t="shared" si="32"/>
        <v>0</v>
      </c>
      <c r="AK102" s="9">
        <f t="shared" si="33"/>
        <v>0</v>
      </c>
      <c r="AL102" s="9">
        <f t="shared" si="34"/>
        <v>0</v>
      </c>
      <c r="AM102" s="279">
        <f t="shared" si="35"/>
        <v>0</v>
      </c>
      <c r="AN102" s="283"/>
    </row>
    <row r="103" spans="1:40" ht="18" x14ac:dyDescent="0.25">
      <c r="A103" s="170" t="str">
        <f>'Пр 1 (произв)'!A102</f>
        <v>1.3.1.15</v>
      </c>
      <c r="B103" s="118" t="str">
        <f>'Пр 1 (произв)'!B102</f>
        <v>Приобретение 2-х дизель-генераторов 200 кВт на ДЭС п. Каратайка</v>
      </c>
      <c r="C103" s="170" t="str">
        <f>'Пр 1 (произв)'!C102</f>
        <v>L_ЗР.19</v>
      </c>
      <c r="D103" s="9"/>
      <c r="E103" s="313"/>
      <c r="F103" s="313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632"/>
      <c r="S103" s="633"/>
      <c r="T103" s="313"/>
      <c r="U103" s="313"/>
      <c r="V103" s="313"/>
      <c r="W103" s="313"/>
      <c r="X103" s="313"/>
      <c r="Y103" s="313"/>
      <c r="Z103" s="313"/>
      <c r="AA103" s="279">
        <f>'Пр 3 (произв)'!AI101</f>
        <v>1.7333333333333334</v>
      </c>
      <c r="AB103" s="279">
        <f>'Пр 3 (произв)'!AJ101</f>
        <v>0.2</v>
      </c>
      <c r="AC103" s="279">
        <f>'Пр 3 (произв)'!AK101</f>
        <v>0</v>
      </c>
      <c r="AD103" s="279">
        <f>'Пр 3 (произв)'!AL101</f>
        <v>0</v>
      </c>
      <c r="AE103" s="279">
        <f>'Пр 3 (произв)'!AM101</f>
        <v>0</v>
      </c>
      <c r="AF103" s="279">
        <f>'Пр 3 (произв)'!AN101</f>
        <v>0</v>
      </c>
      <c r="AG103" s="9">
        <f t="shared" si="29"/>
        <v>0</v>
      </c>
      <c r="AH103" s="9">
        <f t="shared" si="30"/>
        <v>1.7333333333333334</v>
      </c>
      <c r="AI103" s="481">
        <f t="shared" si="31"/>
        <v>0.2</v>
      </c>
      <c r="AJ103" s="9">
        <f t="shared" si="32"/>
        <v>0</v>
      </c>
      <c r="AK103" s="9">
        <f t="shared" si="33"/>
        <v>0</v>
      </c>
      <c r="AL103" s="9">
        <f t="shared" si="34"/>
        <v>0</v>
      </c>
      <c r="AM103" s="279">
        <f t="shared" si="35"/>
        <v>0</v>
      </c>
      <c r="AN103" s="283"/>
    </row>
    <row r="104" spans="1:40" ht="18" x14ac:dyDescent="0.25">
      <c r="A104" s="170" t="str">
        <f>'Пр 1 (произв)'!A103</f>
        <v>1.3.1.16</v>
      </c>
      <c r="B104" s="118" t="str">
        <f>'Пр 1 (произв)'!B103</f>
        <v>Приобретение 2-х дизель-генераторов 315 кВт на ДЭС п. Каратайка</v>
      </c>
      <c r="C104" s="170" t="str">
        <f>'Пр 1 (произв)'!C103</f>
        <v>L_ЗР.20</v>
      </c>
      <c r="D104" s="9"/>
      <c r="E104" s="313"/>
      <c r="F104" s="313"/>
      <c r="G104" s="313"/>
      <c r="H104" s="313"/>
      <c r="I104" s="313"/>
      <c r="J104" s="313"/>
      <c r="K104" s="313"/>
      <c r="L104" s="313"/>
      <c r="M104" s="313"/>
      <c r="N104" s="313"/>
      <c r="O104" s="313"/>
      <c r="P104" s="313"/>
      <c r="Q104" s="313"/>
      <c r="R104" s="632"/>
      <c r="S104" s="633"/>
      <c r="T104" s="313"/>
      <c r="U104" s="313"/>
      <c r="V104" s="313"/>
      <c r="W104" s="313"/>
      <c r="X104" s="313"/>
      <c r="Y104" s="313"/>
      <c r="Z104" s="313"/>
      <c r="AA104" s="279">
        <f>'Пр 3 (произв)'!AI102</f>
        <v>3.1782400000000002</v>
      </c>
      <c r="AB104" s="279">
        <f>'Пр 3 (произв)'!AJ102</f>
        <v>0.315</v>
      </c>
      <c r="AC104" s="279">
        <f>'Пр 3 (произв)'!AK102</f>
        <v>0</v>
      </c>
      <c r="AD104" s="279">
        <f>'Пр 3 (произв)'!AL102</f>
        <v>0</v>
      </c>
      <c r="AE104" s="279">
        <f>'Пр 3 (произв)'!AM102</f>
        <v>0</v>
      </c>
      <c r="AF104" s="279">
        <f>'Пр 3 (произв)'!AN102</f>
        <v>0</v>
      </c>
      <c r="AG104" s="9">
        <f t="shared" si="29"/>
        <v>0</v>
      </c>
      <c r="AH104" s="9">
        <f t="shared" si="30"/>
        <v>3.1782400000000002</v>
      </c>
      <c r="AI104" s="481">
        <f t="shared" si="31"/>
        <v>0.315</v>
      </c>
      <c r="AJ104" s="9">
        <f t="shared" si="32"/>
        <v>0</v>
      </c>
      <c r="AK104" s="9">
        <f t="shared" si="33"/>
        <v>0</v>
      </c>
      <c r="AL104" s="9">
        <f t="shared" si="34"/>
        <v>0</v>
      </c>
      <c r="AM104" s="279">
        <f t="shared" si="35"/>
        <v>0</v>
      </c>
      <c r="AN104" s="283"/>
    </row>
    <row r="105" spans="1:40" ht="18" x14ac:dyDescent="0.25">
      <c r="A105" s="170" t="str">
        <f>'Пр 1 (произв)'!A104</f>
        <v>1.3.1.17</v>
      </c>
      <c r="B105" s="118" t="str">
        <f>'Пр 1 (произв)'!B104</f>
        <v>Приобретение  2-х дизель-генераторов 30 кВт на ДЭС д. Мгла</v>
      </c>
      <c r="C105" s="170" t="str">
        <f>'Пр 1 (произв)'!C104</f>
        <v>L_ЗР.21</v>
      </c>
      <c r="D105" s="9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632"/>
      <c r="S105" s="633"/>
      <c r="T105" s="313"/>
      <c r="U105" s="313"/>
      <c r="V105" s="313"/>
      <c r="W105" s="313"/>
      <c r="X105" s="313"/>
      <c r="Y105" s="313"/>
      <c r="Z105" s="313"/>
      <c r="AA105" s="279">
        <f>'Пр 3 (произв)'!AI103</f>
        <v>1.4554592</v>
      </c>
      <c r="AB105" s="279">
        <f>'Пр 3 (произв)'!AJ103</f>
        <v>0.06</v>
      </c>
      <c r="AC105" s="279">
        <f>'Пр 3 (произв)'!AK103</f>
        <v>0</v>
      </c>
      <c r="AD105" s="279">
        <f>'Пр 3 (произв)'!AL103</f>
        <v>0</v>
      </c>
      <c r="AE105" s="279">
        <f>'Пр 3 (произв)'!AM103</f>
        <v>0</v>
      </c>
      <c r="AF105" s="279">
        <f>'Пр 3 (произв)'!AN103</f>
        <v>0</v>
      </c>
      <c r="AG105" s="9">
        <f t="shared" si="29"/>
        <v>0</v>
      </c>
      <c r="AH105" s="9">
        <f t="shared" si="30"/>
        <v>1.4554592</v>
      </c>
      <c r="AI105" s="481">
        <f t="shared" si="31"/>
        <v>0.06</v>
      </c>
      <c r="AJ105" s="9">
        <f t="shared" si="32"/>
        <v>0</v>
      </c>
      <c r="AK105" s="9">
        <f t="shared" si="33"/>
        <v>0</v>
      </c>
      <c r="AL105" s="9">
        <f t="shared" si="34"/>
        <v>0</v>
      </c>
      <c r="AM105" s="279">
        <f t="shared" si="35"/>
        <v>0</v>
      </c>
      <c r="AN105" s="283"/>
    </row>
    <row r="106" spans="1:40" ht="18" x14ac:dyDescent="0.25">
      <c r="A106" s="170" t="str">
        <f>'Пр 1 (произв)'!A105</f>
        <v>1.3.1.18</v>
      </c>
      <c r="B106" s="118" t="str">
        <f>'Пр 1 (произв)'!B105</f>
        <v>Приобретение 2-х  дизель-генераторов 30 кВт на ДЭС д.Вижас</v>
      </c>
      <c r="C106" s="170" t="str">
        <f>'Пр 1 (произв)'!C105</f>
        <v>L_ЗР.22</v>
      </c>
      <c r="D106" s="9"/>
      <c r="E106" s="313"/>
      <c r="F106" s="313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632"/>
      <c r="S106" s="633"/>
      <c r="T106" s="313"/>
      <c r="U106" s="313"/>
      <c r="V106" s="313"/>
      <c r="W106" s="313"/>
      <c r="X106" s="313"/>
      <c r="Y106" s="313"/>
      <c r="Z106" s="313"/>
      <c r="AA106" s="279">
        <f>'Пр 3 (произв)'!AI104</f>
        <v>1.4554592</v>
      </c>
      <c r="AB106" s="279">
        <f>'Пр 3 (произв)'!AJ104</f>
        <v>0.06</v>
      </c>
      <c r="AC106" s="279">
        <f>'Пр 3 (произв)'!AK104</f>
        <v>0</v>
      </c>
      <c r="AD106" s="279">
        <f>'Пр 3 (произв)'!AL104</f>
        <v>0</v>
      </c>
      <c r="AE106" s="279">
        <f>'Пр 3 (произв)'!AM104</f>
        <v>0</v>
      </c>
      <c r="AF106" s="279">
        <f>'Пр 3 (произв)'!AN104</f>
        <v>0</v>
      </c>
      <c r="AG106" s="9">
        <f t="shared" si="29"/>
        <v>0</v>
      </c>
      <c r="AH106" s="9">
        <f t="shared" si="30"/>
        <v>1.4554592</v>
      </c>
      <c r="AI106" s="481">
        <f t="shared" si="31"/>
        <v>0.06</v>
      </c>
      <c r="AJ106" s="9">
        <f t="shared" si="32"/>
        <v>0</v>
      </c>
      <c r="AK106" s="9">
        <f t="shared" si="33"/>
        <v>0</v>
      </c>
      <c r="AL106" s="9">
        <f t="shared" si="34"/>
        <v>0</v>
      </c>
      <c r="AM106" s="279">
        <f t="shared" si="35"/>
        <v>0</v>
      </c>
      <c r="AN106" s="283"/>
    </row>
    <row r="107" spans="1:40" ht="18" x14ac:dyDescent="0.25">
      <c r="A107" s="170" t="str">
        <f>'Пр 1 (произв)'!A106</f>
        <v>1.3.1.19</v>
      </c>
      <c r="B107" s="118" t="str">
        <f>'Пр 1 (произв)'!B106</f>
        <v>Приобретение 3-х  дизель-генераторов 60 кВт на ДЭС д.Вижас</v>
      </c>
      <c r="C107" s="170" t="str">
        <f>'Пр 1 (произв)'!C106</f>
        <v>L_ЗР.23</v>
      </c>
      <c r="D107" s="9"/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632"/>
      <c r="S107" s="633"/>
      <c r="T107" s="313"/>
      <c r="U107" s="313"/>
      <c r="V107" s="313"/>
      <c r="W107" s="313"/>
      <c r="X107" s="313"/>
      <c r="Y107" s="313"/>
      <c r="Z107" s="313"/>
      <c r="AA107" s="279">
        <f>'Пр 3 (произв)'!AI105</f>
        <v>1.0550436000000001</v>
      </c>
      <c r="AB107" s="279">
        <f>'Пр 3 (произв)'!AJ105</f>
        <v>0.06</v>
      </c>
      <c r="AC107" s="279">
        <f>'Пр 3 (произв)'!AK105</f>
        <v>0</v>
      </c>
      <c r="AD107" s="279">
        <f>'Пр 3 (произв)'!AL105</f>
        <v>0</v>
      </c>
      <c r="AE107" s="279">
        <f>'Пр 3 (произв)'!AM105</f>
        <v>0</v>
      </c>
      <c r="AF107" s="279">
        <f>'Пр 3 (произв)'!AN105</f>
        <v>0</v>
      </c>
      <c r="AG107" s="9">
        <f t="shared" si="29"/>
        <v>0</v>
      </c>
      <c r="AH107" s="9">
        <f t="shared" si="30"/>
        <v>1.0550436000000001</v>
      </c>
      <c r="AI107" s="481">
        <f t="shared" si="31"/>
        <v>0.06</v>
      </c>
      <c r="AJ107" s="9">
        <f t="shared" si="32"/>
        <v>0</v>
      </c>
      <c r="AK107" s="9">
        <f t="shared" si="33"/>
        <v>0</v>
      </c>
      <c r="AL107" s="9">
        <f t="shared" si="34"/>
        <v>0</v>
      </c>
      <c r="AM107" s="279">
        <f t="shared" si="35"/>
        <v>0</v>
      </c>
      <c r="AN107" s="283"/>
    </row>
    <row r="108" spans="1:40" ht="18" x14ac:dyDescent="0.25">
      <c r="A108" s="170" t="str">
        <f>'Пр 1 (произв)'!A107</f>
        <v>1.3.1.20</v>
      </c>
      <c r="B108" s="118" t="str">
        <f>'Пр 1 (произв)'!B107</f>
        <v>Приобретение 2-х дизель-генератов 30 кВт на ДЭС д.Снопа</v>
      </c>
      <c r="C108" s="170" t="str">
        <f>'Пр 1 (произв)'!C107</f>
        <v>L_ЗР.24</v>
      </c>
      <c r="D108" s="9"/>
      <c r="E108" s="313"/>
      <c r="F108" s="313"/>
      <c r="G108" s="313"/>
      <c r="H108" s="313"/>
      <c r="I108" s="313"/>
      <c r="J108" s="313"/>
      <c r="K108" s="313"/>
      <c r="L108" s="313"/>
      <c r="M108" s="313"/>
      <c r="N108" s="313"/>
      <c r="O108" s="313"/>
      <c r="P108" s="313"/>
      <c r="Q108" s="313"/>
      <c r="R108" s="632"/>
      <c r="S108" s="633"/>
      <c r="T108" s="313"/>
      <c r="U108" s="313"/>
      <c r="V108" s="313"/>
      <c r="W108" s="313"/>
      <c r="X108" s="313"/>
      <c r="Y108" s="313"/>
      <c r="Z108" s="313"/>
      <c r="AA108" s="279">
        <f>'Пр 3 (произв)'!AI106</f>
        <v>1.4554592</v>
      </c>
      <c r="AB108" s="279">
        <f>'Пр 3 (произв)'!AJ106</f>
        <v>0.06</v>
      </c>
      <c r="AC108" s="279">
        <f>'Пр 3 (произв)'!AK106</f>
        <v>0</v>
      </c>
      <c r="AD108" s="279">
        <f>'Пр 3 (произв)'!AL106</f>
        <v>0</v>
      </c>
      <c r="AE108" s="279">
        <f>'Пр 3 (произв)'!AM106</f>
        <v>0</v>
      </c>
      <c r="AF108" s="279">
        <f>'Пр 3 (произв)'!AN106</f>
        <v>0</v>
      </c>
      <c r="AG108" s="9">
        <f t="shared" si="29"/>
        <v>0</v>
      </c>
      <c r="AH108" s="9">
        <f t="shared" si="30"/>
        <v>1.4554592</v>
      </c>
      <c r="AI108" s="481">
        <f t="shared" si="31"/>
        <v>0.06</v>
      </c>
      <c r="AJ108" s="9">
        <f t="shared" si="32"/>
        <v>0</v>
      </c>
      <c r="AK108" s="9">
        <f t="shared" si="33"/>
        <v>0</v>
      </c>
      <c r="AL108" s="9">
        <f t="shared" si="34"/>
        <v>0</v>
      </c>
      <c r="AM108" s="279">
        <f t="shared" si="35"/>
        <v>0</v>
      </c>
      <c r="AN108" s="283"/>
    </row>
    <row r="109" spans="1:40" ht="18" x14ac:dyDescent="0.25">
      <c r="A109" s="170" t="str">
        <f>'Пр 1 (произв)'!A108</f>
        <v>1.3.1.21</v>
      </c>
      <c r="B109" s="118" t="str">
        <f>'Пр 1 (произв)'!B108</f>
        <v>Приобретение 2-х дизель-генератов 30 кВт на ДЭС д.Белушье</v>
      </c>
      <c r="C109" s="170" t="str">
        <f>'Пр 1 (произв)'!C108</f>
        <v>L_ЗР.25</v>
      </c>
      <c r="D109" s="9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632"/>
      <c r="S109" s="633"/>
      <c r="T109" s="313"/>
      <c r="U109" s="313"/>
      <c r="V109" s="313"/>
      <c r="W109" s="313"/>
      <c r="X109" s="313"/>
      <c r="Y109" s="313"/>
      <c r="Z109" s="313"/>
      <c r="AA109" s="279">
        <f>'Пр 3 (произв)'!AI107</f>
        <v>0.72772959999999998</v>
      </c>
      <c r="AB109" s="279">
        <f>'Пр 3 (произв)'!AJ107</f>
        <v>0.03</v>
      </c>
      <c r="AC109" s="279">
        <f>'Пр 3 (произв)'!AK107</f>
        <v>0</v>
      </c>
      <c r="AD109" s="279">
        <f>'Пр 3 (произв)'!AL107</f>
        <v>0</v>
      </c>
      <c r="AE109" s="279">
        <f>'Пр 3 (произв)'!AM107</f>
        <v>0</v>
      </c>
      <c r="AF109" s="279">
        <f>'Пр 3 (произв)'!AN107</f>
        <v>0</v>
      </c>
      <c r="AG109" s="9">
        <f t="shared" si="29"/>
        <v>0</v>
      </c>
      <c r="AH109" s="9">
        <f t="shared" si="30"/>
        <v>0.72772959999999998</v>
      </c>
      <c r="AI109" s="481">
        <f t="shared" si="31"/>
        <v>0.03</v>
      </c>
      <c r="AJ109" s="9">
        <f t="shared" si="32"/>
        <v>0</v>
      </c>
      <c r="AK109" s="9">
        <f t="shared" si="33"/>
        <v>0</v>
      </c>
      <c r="AL109" s="9">
        <f t="shared" si="34"/>
        <v>0</v>
      </c>
      <c r="AM109" s="279">
        <f t="shared" si="35"/>
        <v>0</v>
      </c>
      <c r="AN109" s="283"/>
    </row>
    <row r="110" spans="1:40" ht="18" x14ac:dyDescent="0.25">
      <c r="A110" s="170" t="str">
        <f>'Пр 1 (произв)'!A109</f>
        <v>1.3.1.22</v>
      </c>
      <c r="B110" s="118" t="str">
        <f>'Пр 1 (произв)'!B109</f>
        <v>Приобретение 2-х дизель-генератов 30 кВт на ДЭС д.Устье</v>
      </c>
      <c r="C110" s="170" t="str">
        <f>'Пр 1 (произв)'!C109</f>
        <v>L_ЗР.26</v>
      </c>
      <c r="D110" s="9"/>
      <c r="E110" s="313"/>
      <c r="F110" s="313"/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632"/>
      <c r="S110" s="633"/>
      <c r="T110" s="313"/>
      <c r="U110" s="313"/>
      <c r="V110" s="313"/>
      <c r="W110" s="313"/>
      <c r="X110" s="313"/>
      <c r="Y110" s="313"/>
      <c r="Z110" s="313"/>
      <c r="AA110" s="279">
        <f>'Пр 3 (произв)'!AI108</f>
        <v>0.72772959999999998</v>
      </c>
      <c r="AB110" s="279">
        <f>'Пр 3 (произв)'!AJ108</f>
        <v>0.03</v>
      </c>
      <c r="AC110" s="279">
        <f>'Пр 3 (произв)'!AK108</f>
        <v>0</v>
      </c>
      <c r="AD110" s="279">
        <f>'Пр 3 (произв)'!AL108</f>
        <v>0</v>
      </c>
      <c r="AE110" s="279">
        <f>'Пр 3 (произв)'!AM108</f>
        <v>0</v>
      </c>
      <c r="AF110" s="279">
        <f>'Пр 3 (произв)'!AN108</f>
        <v>0</v>
      </c>
      <c r="AG110" s="9">
        <f t="shared" si="29"/>
        <v>0</v>
      </c>
      <c r="AH110" s="9">
        <f t="shared" si="30"/>
        <v>0.72772959999999998</v>
      </c>
      <c r="AI110" s="481">
        <f t="shared" si="31"/>
        <v>0.03</v>
      </c>
      <c r="AJ110" s="9">
        <f t="shared" si="32"/>
        <v>0</v>
      </c>
      <c r="AK110" s="9">
        <f t="shared" si="33"/>
        <v>0</v>
      </c>
      <c r="AL110" s="9">
        <f t="shared" si="34"/>
        <v>0</v>
      </c>
      <c r="AM110" s="279">
        <f t="shared" si="35"/>
        <v>0</v>
      </c>
      <c r="AN110" s="283"/>
    </row>
    <row r="111" spans="1:40" ht="18" x14ac:dyDescent="0.25">
      <c r="A111" s="170" t="str">
        <f>'Пр 1 (произв)'!A110</f>
        <v>1.3.1.23</v>
      </c>
      <c r="B111" s="118" t="str">
        <f>'Пр 1 (произв)'!B110</f>
        <v>Приобретение дизель-генератора 315 кВт на ДЭС п.Харута</v>
      </c>
      <c r="C111" s="170" t="str">
        <f>'Пр 1 (произв)'!C110</f>
        <v>L_ЗР.27</v>
      </c>
      <c r="D111" s="9"/>
      <c r="E111" s="313"/>
      <c r="F111" s="313"/>
      <c r="G111" s="313"/>
      <c r="H111" s="313"/>
      <c r="I111" s="313"/>
      <c r="J111" s="313"/>
      <c r="K111" s="313"/>
      <c r="L111" s="313"/>
      <c r="M111" s="313"/>
      <c r="N111" s="313"/>
      <c r="O111" s="313"/>
      <c r="P111" s="313"/>
      <c r="Q111" s="313"/>
      <c r="R111" s="632"/>
      <c r="S111" s="633"/>
      <c r="T111" s="313"/>
      <c r="U111" s="313"/>
      <c r="V111" s="313"/>
      <c r="W111" s="313"/>
      <c r="X111" s="313"/>
      <c r="Y111" s="313"/>
      <c r="Z111" s="313"/>
      <c r="AA111" s="279">
        <f>'Пр 3 (произв)'!AI109</f>
        <v>0</v>
      </c>
      <c r="AB111" s="279">
        <f>'Пр 3 (произв)'!AJ109</f>
        <v>0</v>
      </c>
      <c r="AC111" s="279">
        <f>'Пр 3 (произв)'!AK109</f>
        <v>0</v>
      </c>
      <c r="AD111" s="279">
        <f>'Пр 3 (произв)'!AL109</f>
        <v>0</v>
      </c>
      <c r="AE111" s="279">
        <f>'Пр 3 (произв)'!AM109</f>
        <v>0</v>
      </c>
      <c r="AF111" s="279">
        <f>'Пр 3 (произв)'!AN109</f>
        <v>0</v>
      </c>
      <c r="AG111" s="9">
        <f t="shared" si="29"/>
        <v>0</v>
      </c>
      <c r="AH111" s="9">
        <f t="shared" si="30"/>
        <v>0</v>
      </c>
      <c r="AI111" s="481">
        <f t="shared" si="31"/>
        <v>0</v>
      </c>
      <c r="AJ111" s="9">
        <f t="shared" si="32"/>
        <v>0</v>
      </c>
      <c r="AK111" s="9">
        <f t="shared" si="33"/>
        <v>0</v>
      </c>
      <c r="AL111" s="9">
        <f t="shared" si="34"/>
        <v>0</v>
      </c>
      <c r="AM111" s="279">
        <f t="shared" si="35"/>
        <v>0</v>
      </c>
      <c r="AN111" s="283"/>
    </row>
    <row r="112" spans="1:40" ht="18" x14ac:dyDescent="0.25">
      <c r="A112" s="170" t="str">
        <f>'Пр 1 (произв)'!A111</f>
        <v>1.3.1.24</v>
      </c>
      <c r="B112" s="118" t="str">
        <f>'Пр 1 (произв)'!B111</f>
        <v>Приобретение 2-х дизель-генератов 30 кВт на ДЭС д.Чижа</v>
      </c>
      <c r="C112" s="170" t="str">
        <f>'Пр 1 (произв)'!C111</f>
        <v>L_ЗР.28</v>
      </c>
      <c r="D112" s="9"/>
      <c r="E112" s="313"/>
      <c r="F112" s="313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313"/>
      <c r="R112" s="632"/>
      <c r="S112" s="633"/>
      <c r="T112" s="313"/>
      <c r="U112" s="313"/>
      <c r="V112" s="313"/>
      <c r="W112" s="313"/>
      <c r="X112" s="313"/>
      <c r="Y112" s="313"/>
      <c r="Z112" s="313"/>
      <c r="AA112" s="279">
        <f>'Пр 3 (произв)'!AI110</f>
        <v>0.72772959999999998</v>
      </c>
      <c r="AB112" s="279">
        <f>'Пр 3 (произв)'!AJ110</f>
        <v>0.03</v>
      </c>
      <c r="AC112" s="279">
        <f>'Пр 3 (произв)'!AK110</f>
        <v>0</v>
      </c>
      <c r="AD112" s="279">
        <f>'Пр 3 (произв)'!AL110</f>
        <v>0</v>
      </c>
      <c r="AE112" s="279">
        <f>'Пр 3 (произв)'!AM110</f>
        <v>0</v>
      </c>
      <c r="AF112" s="279">
        <f>'Пр 3 (произв)'!AN110</f>
        <v>0</v>
      </c>
      <c r="AG112" s="9">
        <f t="shared" si="29"/>
        <v>0</v>
      </c>
      <c r="AH112" s="9">
        <f t="shared" si="30"/>
        <v>0.72772959999999998</v>
      </c>
      <c r="AI112" s="481">
        <f t="shared" si="31"/>
        <v>0.03</v>
      </c>
      <c r="AJ112" s="9">
        <f t="shared" si="32"/>
        <v>0</v>
      </c>
      <c r="AK112" s="9">
        <f t="shared" si="33"/>
        <v>0</v>
      </c>
      <c r="AL112" s="9">
        <f t="shared" si="34"/>
        <v>0</v>
      </c>
      <c r="AM112" s="279">
        <f t="shared" si="35"/>
        <v>0</v>
      </c>
      <c r="AN112" s="283"/>
    </row>
    <row r="113" spans="1:40" ht="18" x14ac:dyDescent="0.25">
      <c r="A113" s="170" t="str">
        <f>'Пр 1 (произв)'!A112</f>
        <v>1.3.1.25</v>
      </c>
      <c r="B113" s="118" t="str">
        <f>'Пр 1 (произв)'!B112</f>
        <v>Приобретение 2-х  дизель-генераторов 60 кВт на ДЭС д.Чижа</v>
      </c>
      <c r="C113" s="170" t="str">
        <f>'Пр 1 (произв)'!C112</f>
        <v>L_ЗР.29</v>
      </c>
      <c r="D113" s="9"/>
      <c r="E113" s="313"/>
      <c r="F113" s="313"/>
      <c r="G113" s="313"/>
      <c r="H113" s="313"/>
      <c r="I113" s="313"/>
      <c r="J113" s="313"/>
      <c r="K113" s="313"/>
      <c r="L113" s="313"/>
      <c r="M113" s="313"/>
      <c r="N113" s="313"/>
      <c r="O113" s="313"/>
      <c r="P113" s="313"/>
      <c r="Q113" s="313"/>
      <c r="R113" s="632"/>
      <c r="S113" s="633"/>
      <c r="T113" s="313"/>
      <c r="U113" s="313"/>
      <c r="V113" s="313"/>
      <c r="W113" s="313"/>
      <c r="X113" s="313"/>
      <c r="Y113" s="313"/>
      <c r="Z113" s="313"/>
      <c r="AA113" s="279">
        <f>'Пр 3 (произв)'!AI111</f>
        <v>1.0550435999999999</v>
      </c>
      <c r="AB113" s="279">
        <f>'Пр 3 (произв)'!AJ111</f>
        <v>0.06</v>
      </c>
      <c r="AC113" s="279">
        <f>'Пр 3 (произв)'!AK111</f>
        <v>0</v>
      </c>
      <c r="AD113" s="279">
        <f>'Пр 3 (произв)'!AL111</f>
        <v>0</v>
      </c>
      <c r="AE113" s="279">
        <f>'Пр 3 (произв)'!AM111</f>
        <v>0</v>
      </c>
      <c r="AF113" s="279">
        <f>'Пр 3 (произв)'!AN111</f>
        <v>0</v>
      </c>
      <c r="AG113" s="9">
        <f t="shared" si="29"/>
        <v>0</v>
      </c>
      <c r="AH113" s="9">
        <f t="shared" si="30"/>
        <v>1.0550435999999999</v>
      </c>
      <c r="AI113" s="481">
        <f t="shared" si="31"/>
        <v>0.06</v>
      </c>
      <c r="AJ113" s="9">
        <f t="shared" si="32"/>
        <v>0</v>
      </c>
      <c r="AK113" s="9">
        <f t="shared" si="33"/>
        <v>0</v>
      </c>
      <c r="AL113" s="9">
        <f t="shared" si="34"/>
        <v>0</v>
      </c>
      <c r="AM113" s="279">
        <f t="shared" si="35"/>
        <v>0</v>
      </c>
      <c r="AN113" s="283"/>
    </row>
    <row r="114" spans="1:40" ht="18" x14ac:dyDescent="0.25">
      <c r="A114" s="170" t="str">
        <f>'Пр 1 (произв)'!A113</f>
        <v>1.3.1.26</v>
      </c>
      <c r="B114" s="118" t="str">
        <f>'Пр 1 (произв)'!B113</f>
        <v>Приобретение дизель-генератора 100 кВт на ДЭС д.Каменка</v>
      </c>
      <c r="C114" s="170" t="str">
        <f>'Пр 1 (произв)'!C113</f>
        <v>L_ЗР.30</v>
      </c>
      <c r="D114" s="9"/>
      <c r="E114" s="313"/>
      <c r="F114" s="313"/>
      <c r="G114" s="313"/>
      <c r="H114" s="313"/>
      <c r="I114" s="313"/>
      <c r="J114" s="313"/>
      <c r="K114" s="313"/>
      <c r="L114" s="313"/>
      <c r="M114" s="313"/>
      <c r="N114" s="313"/>
      <c r="O114" s="313"/>
      <c r="P114" s="313"/>
      <c r="Q114" s="313"/>
      <c r="R114" s="632"/>
      <c r="S114" s="633"/>
      <c r="T114" s="313"/>
      <c r="U114" s="313"/>
      <c r="V114" s="313"/>
      <c r="W114" s="313"/>
      <c r="X114" s="313"/>
      <c r="Y114" s="313"/>
      <c r="Z114" s="313"/>
      <c r="AA114" s="279">
        <f>'Пр 3 (произв)'!AI112</f>
        <v>1.5786326400000001</v>
      </c>
      <c r="AB114" s="279">
        <f>'Пр 3 (произв)'!AJ112</f>
        <v>0.1</v>
      </c>
      <c r="AC114" s="279">
        <f>'Пр 3 (произв)'!AK112</f>
        <v>0</v>
      </c>
      <c r="AD114" s="279">
        <f>'Пр 3 (произв)'!AL112</f>
        <v>0</v>
      </c>
      <c r="AE114" s="279">
        <f>'Пр 3 (произв)'!AM112</f>
        <v>0</v>
      </c>
      <c r="AF114" s="279">
        <f>'Пр 3 (произв)'!AN112</f>
        <v>0</v>
      </c>
      <c r="AG114" s="9">
        <f t="shared" si="29"/>
        <v>0</v>
      </c>
      <c r="AH114" s="9">
        <f t="shared" si="30"/>
        <v>1.5786326400000001</v>
      </c>
      <c r="AI114" s="481">
        <f t="shared" si="31"/>
        <v>0.1</v>
      </c>
      <c r="AJ114" s="9">
        <f t="shared" si="32"/>
        <v>0</v>
      </c>
      <c r="AK114" s="9">
        <f t="shared" si="33"/>
        <v>0</v>
      </c>
      <c r="AL114" s="9">
        <f t="shared" si="34"/>
        <v>0</v>
      </c>
      <c r="AM114" s="279">
        <f t="shared" si="35"/>
        <v>0</v>
      </c>
      <c r="AN114" s="283"/>
    </row>
    <row r="115" spans="1:40" ht="18" x14ac:dyDescent="0.25">
      <c r="A115" s="170" t="str">
        <f>'Пр 1 (произв)'!A114</f>
        <v>1.3.1.27</v>
      </c>
      <c r="B115" s="118" t="str">
        <f>'Пр 1 (произв)'!B114</f>
        <v>Приобретение дизель-генератора 60 кВт на ДЭС д.Каменка</v>
      </c>
      <c r="C115" s="170" t="str">
        <f>'Пр 1 (произв)'!C114</f>
        <v>L_ЗР.31</v>
      </c>
      <c r="D115" s="9"/>
      <c r="E115" s="313"/>
      <c r="F115" s="313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632"/>
      <c r="S115" s="633"/>
      <c r="T115" s="313"/>
      <c r="U115" s="313"/>
      <c r="V115" s="313"/>
      <c r="W115" s="313"/>
      <c r="X115" s="313"/>
      <c r="Y115" s="313"/>
      <c r="Z115" s="313"/>
      <c r="AA115" s="279">
        <f>'Пр 3 (произв)'!AI113</f>
        <v>1.0550435999999999</v>
      </c>
      <c r="AB115" s="279">
        <f>'Пр 3 (произв)'!AJ113</f>
        <v>0.06</v>
      </c>
      <c r="AC115" s="279">
        <f>'Пр 3 (произв)'!AK113</f>
        <v>0</v>
      </c>
      <c r="AD115" s="279">
        <f>'Пр 3 (произв)'!AL113</f>
        <v>0</v>
      </c>
      <c r="AE115" s="279">
        <f>'Пр 3 (произв)'!AM113</f>
        <v>0</v>
      </c>
      <c r="AF115" s="279">
        <f>'Пр 3 (произв)'!AN113</f>
        <v>0</v>
      </c>
      <c r="AG115" s="9">
        <f t="shared" si="29"/>
        <v>0</v>
      </c>
      <c r="AH115" s="9">
        <f t="shared" si="30"/>
        <v>1.0550435999999999</v>
      </c>
      <c r="AI115" s="481">
        <f t="shared" si="31"/>
        <v>0.06</v>
      </c>
      <c r="AJ115" s="9">
        <f t="shared" si="32"/>
        <v>0</v>
      </c>
      <c r="AK115" s="9">
        <f t="shared" si="33"/>
        <v>0</v>
      </c>
      <c r="AL115" s="9">
        <f t="shared" si="34"/>
        <v>0</v>
      </c>
      <c r="AM115" s="279">
        <f t="shared" si="35"/>
        <v>0</v>
      </c>
      <c r="AN115" s="283"/>
    </row>
    <row r="116" spans="1:40" ht="18" x14ac:dyDescent="0.25">
      <c r="A116" s="170" t="str">
        <f>'Пр 1 (произв)'!A115</f>
        <v>1.3.1.28</v>
      </c>
      <c r="B116" s="118" t="str">
        <f>'Пр 1 (произв)'!B115</f>
        <v>Приобретение 2-х дизель-генератов 30 кВт на ДЭС д.Волонга</v>
      </c>
      <c r="C116" s="170" t="str">
        <f>'Пр 1 (произв)'!C115</f>
        <v>L_ЗР.32</v>
      </c>
      <c r="D116" s="9"/>
      <c r="E116" s="313"/>
      <c r="F116" s="313"/>
      <c r="G116" s="313"/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632"/>
      <c r="S116" s="633"/>
      <c r="T116" s="313"/>
      <c r="U116" s="313"/>
      <c r="V116" s="313"/>
      <c r="W116" s="313"/>
      <c r="X116" s="313"/>
      <c r="Y116" s="313"/>
      <c r="Z116" s="313"/>
      <c r="AA116" s="279">
        <f>'Пр 3 (произв)'!AI114</f>
        <v>0.72772959999999998</v>
      </c>
      <c r="AB116" s="279">
        <f>'Пр 3 (произв)'!AJ114</f>
        <v>0.03</v>
      </c>
      <c r="AC116" s="279">
        <f>'Пр 3 (произв)'!AK114</f>
        <v>0</v>
      </c>
      <c r="AD116" s="279">
        <f>'Пр 3 (произв)'!AL114</f>
        <v>0</v>
      </c>
      <c r="AE116" s="279">
        <f>'Пр 3 (произв)'!AM114</f>
        <v>0</v>
      </c>
      <c r="AF116" s="279">
        <f>'Пр 3 (произв)'!AN114</f>
        <v>0</v>
      </c>
      <c r="AG116" s="9">
        <f t="shared" si="29"/>
        <v>0</v>
      </c>
      <c r="AH116" s="9">
        <f t="shared" si="30"/>
        <v>0.72772959999999998</v>
      </c>
      <c r="AI116" s="481">
        <f t="shared" si="31"/>
        <v>0.03</v>
      </c>
      <c r="AJ116" s="9">
        <f t="shared" si="32"/>
        <v>0</v>
      </c>
      <c r="AK116" s="9">
        <f t="shared" si="33"/>
        <v>0</v>
      </c>
      <c r="AL116" s="9">
        <f t="shared" si="34"/>
        <v>0</v>
      </c>
      <c r="AM116" s="279">
        <f t="shared" si="35"/>
        <v>0</v>
      </c>
      <c r="AN116" s="283"/>
    </row>
    <row r="117" spans="1:40" ht="18" x14ac:dyDescent="0.25">
      <c r="A117" s="170" t="str">
        <f>'Пр 1 (произв)'!A116</f>
        <v>1.3.1.29</v>
      </c>
      <c r="B117" s="118" t="str">
        <f>'Пр 1 (произв)'!B116</f>
        <v>Приобретение дизель-генератора 60 кВт на ДЭС д.Макарово</v>
      </c>
      <c r="C117" s="170" t="str">
        <f>'Пр 1 (произв)'!C116</f>
        <v>L_ЗР.33</v>
      </c>
      <c r="D117" s="9"/>
      <c r="E117" s="313"/>
      <c r="F117" s="313"/>
      <c r="G117" s="313"/>
      <c r="H117" s="313"/>
      <c r="I117" s="313"/>
      <c r="J117" s="313"/>
      <c r="K117" s="313"/>
      <c r="L117" s="313"/>
      <c r="M117" s="313"/>
      <c r="N117" s="313"/>
      <c r="O117" s="313"/>
      <c r="P117" s="313"/>
      <c r="Q117" s="313"/>
      <c r="R117" s="632"/>
      <c r="S117" s="633"/>
      <c r="T117" s="313"/>
      <c r="U117" s="313"/>
      <c r="V117" s="313"/>
      <c r="W117" s="313"/>
      <c r="X117" s="313"/>
      <c r="Y117" s="313"/>
      <c r="Z117" s="313"/>
      <c r="AA117" s="279">
        <f>'Пр 3 (произв)'!AI115</f>
        <v>1.0550435999999999</v>
      </c>
      <c r="AB117" s="279">
        <f>'Пр 3 (произв)'!AJ115</f>
        <v>0.06</v>
      </c>
      <c r="AC117" s="279">
        <f>'Пр 3 (произв)'!AK115</f>
        <v>0</v>
      </c>
      <c r="AD117" s="279">
        <f>'Пр 3 (произв)'!AL115</f>
        <v>0</v>
      </c>
      <c r="AE117" s="279">
        <f>'Пр 3 (произв)'!AM115</f>
        <v>0</v>
      </c>
      <c r="AF117" s="279">
        <f>'Пр 3 (произв)'!AN115</f>
        <v>0</v>
      </c>
      <c r="AG117" s="9">
        <f t="shared" si="29"/>
        <v>0</v>
      </c>
      <c r="AH117" s="9">
        <f t="shared" si="30"/>
        <v>1.0550435999999999</v>
      </c>
      <c r="AI117" s="481">
        <f t="shared" si="31"/>
        <v>0.06</v>
      </c>
      <c r="AJ117" s="9">
        <f t="shared" si="32"/>
        <v>0</v>
      </c>
      <c r="AK117" s="9">
        <f t="shared" si="33"/>
        <v>0</v>
      </c>
      <c r="AL117" s="9">
        <f t="shared" si="34"/>
        <v>0</v>
      </c>
      <c r="AM117" s="279">
        <f t="shared" si="35"/>
        <v>0</v>
      </c>
      <c r="AN117" s="283"/>
    </row>
    <row r="118" spans="1:40" ht="18" x14ac:dyDescent="0.25">
      <c r="A118" s="170" t="str">
        <f>'Пр 1 (произв)'!A117</f>
        <v>1.3.1.30</v>
      </c>
      <c r="B118" s="118" t="str">
        <f>'Пр 1 (произв)'!B117</f>
        <v>Приобретение 2-х  дизель-генераторов 60 кВт на ДЭС д.Куя</v>
      </c>
      <c r="C118" s="170" t="str">
        <f>'Пр 1 (произв)'!C117</f>
        <v>L_ЗР.34</v>
      </c>
      <c r="D118" s="9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632"/>
      <c r="S118" s="633"/>
      <c r="T118" s="313"/>
      <c r="U118" s="313"/>
      <c r="V118" s="313"/>
      <c r="W118" s="313"/>
      <c r="X118" s="313"/>
      <c r="Y118" s="313"/>
      <c r="Z118" s="313"/>
      <c r="AA118" s="279">
        <f>'Пр 3 (произв)'!AI116</f>
        <v>1.0550435999999999</v>
      </c>
      <c r="AB118" s="279">
        <f>'Пр 3 (произв)'!AJ116</f>
        <v>0.06</v>
      </c>
      <c r="AC118" s="279">
        <f>'Пр 3 (произв)'!AK116</f>
        <v>0</v>
      </c>
      <c r="AD118" s="279">
        <f>'Пр 3 (произв)'!AL116</f>
        <v>0</v>
      </c>
      <c r="AE118" s="279">
        <f>'Пр 3 (произв)'!AM116</f>
        <v>0</v>
      </c>
      <c r="AF118" s="279">
        <f>'Пр 3 (произв)'!AN116</f>
        <v>0</v>
      </c>
      <c r="AG118" s="9">
        <f t="shared" si="29"/>
        <v>0</v>
      </c>
      <c r="AH118" s="9">
        <f t="shared" si="30"/>
        <v>1.0550435999999999</v>
      </c>
      <c r="AI118" s="481">
        <f t="shared" si="31"/>
        <v>0.06</v>
      </c>
      <c r="AJ118" s="9">
        <f t="shared" si="32"/>
        <v>0</v>
      </c>
      <c r="AK118" s="9">
        <f t="shared" si="33"/>
        <v>0</v>
      </c>
      <c r="AL118" s="9">
        <f t="shared" si="34"/>
        <v>0</v>
      </c>
      <c r="AM118" s="279">
        <f t="shared" si="35"/>
        <v>0</v>
      </c>
      <c r="AN118" s="283"/>
    </row>
    <row r="119" spans="1:40" ht="18" x14ac:dyDescent="0.25">
      <c r="A119" s="170" t="str">
        <f>'Пр 1 (произв)'!A118</f>
        <v>1.3.1.31</v>
      </c>
      <c r="B119" s="118" t="str">
        <f>'Пр 1 (произв)'!B118</f>
        <v>Приобретение дизель-генератора 16 кВт на ДЭС д.Кия</v>
      </c>
      <c r="C119" s="170" t="str">
        <f>'Пр 1 (произв)'!C118</f>
        <v>L_ЗР.35</v>
      </c>
      <c r="D119" s="9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632"/>
      <c r="S119" s="633"/>
      <c r="T119" s="313"/>
      <c r="U119" s="313"/>
      <c r="V119" s="313"/>
      <c r="W119" s="313"/>
      <c r="X119" s="313"/>
      <c r="Y119" s="313"/>
      <c r="Z119" s="313"/>
      <c r="AA119" s="279">
        <f>'Пр 3 (произв)'!AI117</f>
        <v>0.28692768000000002</v>
      </c>
      <c r="AB119" s="279">
        <f>'Пр 3 (произв)'!AJ117</f>
        <v>1.6E-2</v>
      </c>
      <c r="AC119" s="279">
        <f>'Пр 3 (произв)'!AK117</f>
        <v>0</v>
      </c>
      <c r="AD119" s="279">
        <f>'Пр 3 (произв)'!AL117</f>
        <v>0</v>
      </c>
      <c r="AE119" s="279">
        <f>'Пр 3 (произв)'!AM117</f>
        <v>0</v>
      </c>
      <c r="AF119" s="279">
        <f>'Пр 3 (произв)'!AN117</f>
        <v>0</v>
      </c>
      <c r="AG119" s="9">
        <f t="shared" si="29"/>
        <v>0</v>
      </c>
      <c r="AH119" s="9">
        <f t="shared" si="30"/>
        <v>0.28692768000000002</v>
      </c>
      <c r="AI119" s="481">
        <f t="shared" si="31"/>
        <v>1.6E-2</v>
      </c>
      <c r="AJ119" s="9">
        <f t="shared" si="32"/>
        <v>0</v>
      </c>
      <c r="AK119" s="9">
        <f t="shared" si="33"/>
        <v>0</v>
      </c>
      <c r="AL119" s="9">
        <f t="shared" si="34"/>
        <v>0</v>
      </c>
      <c r="AM119" s="279">
        <f t="shared" si="35"/>
        <v>0</v>
      </c>
      <c r="AN119" s="283"/>
    </row>
    <row r="120" spans="1:40" ht="18" x14ac:dyDescent="0.25">
      <c r="A120" s="170" t="str">
        <f>'Пр 1 (произв)'!A119</f>
        <v>1.3.1.32</v>
      </c>
      <c r="B120" s="118" t="str">
        <f>'Пр 1 (произв)'!B119</f>
        <v>Приобретение дизель-генератора 60 кВт на ДЭС д. Пылемец</v>
      </c>
      <c r="C120" s="170" t="str">
        <f>'Пр 1 (произв)'!C119</f>
        <v>L_ЗР.36</v>
      </c>
      <c r="D120" s="9"/>
      <c r="E120" s="313"/>
      <c r="F120" s="313"/>
      <c r="G120" s="313"/>
      <c r="H120" s="313"/>
      <c r="I120" s="313"/>
      <c r="J120" s="313"/>
      <c r="K120" s="313"/>
      <c r="L120" s="313"/>
      <c r="M120" s="313"/>
      <c r="N120" s="313"/>
      <c r="O120" s="313"/>
      <c r="P120" s="313"/>
      <c r="Q120" s="313"/>
      <c r="R120" s="632"/>
      <c r="S120" s="633"/>
      <c r="T120" s="313"/>
      <c r="U120" s="313"/>
      <c r="V120" s="313"/>
      <c r="W120" s="313"/>
      <c r="X120" s="313"/>
      <c r="Y120" s="313"/>
      <c r="Z120" s="313"/>
      <c r="AA120" s="279">
        <f>'Пр 3 (произв)'!AI118</f>
        <v>1.0550435999999999</v>
      </c>
      <c r="AB120" s="279">
        <f>'Пр 3 (произв)'!AJ118</f>
        <v>0.06</v>
      </c>
      <c r="AC120" s="279">
        <f>'Пр 3 (произв)'!AK118</f>
        <v>0</v>
      </c>
      <c r="AD120" s="279">
        <f>'Пр 3 (произв)'!AL118</f>
        <v>0</v>
      </c>
      <c r="AE120" s="279">
        <f>'Пр 3 (произв)'!AM118</f>
        <v>0</v>
      </c>
      <c r="AF120" s="279">
        <f>'Пр 3 (произв)'!AN118</f>
        <v>0</v>
      </c>
      <c r="AG120" s="9">
        <f t="shared" si="29"/>
        <v>0</v>
      </c>
      <c r="AH120" s="9">
        <f t="shared" si="30"/>
        <v>1.0550435999999999</v>
      </c>
      <c r="AI120" s="481">
        <f t="shared" si="31"/>
        <v>0.06</v>
      </c>
      <c r="AJ120" s="9">
        <f t="shared" si="32"/>
        <v>0</v>
      </c>
      <c r="AK120" s="9">
        <f t="shared" si="33"/>
        <v>0</v>
      </c>
      <c r="AL120" s="9">
        <f t="shared" si="34"/>
        <v>0</v>
      </c>
      <c r="AM120" s="279">
        <f t="shared" si="35"/>
        <v>0</v>
      </c>
      <c r="AN120" s="283"/>
    </row>
    <row r="121" spans="1:40" ht="18" x14ac:dyDescent="0.25">
      <c r="A121" s="170" t="str">
        <f>'Пр 1 (произв)'!A120</f>
        <v>1.3.1.33</v>
      </c>
      <c r="B121" s="118" t="str">
        <f>'Пр 1 (произв)'!B120</f>
        <v>Приобретение 2-х дизель-генераторов 200 кВт на ДЭС д. Лабожское</v>
      </c>
      <c r="C121" s="170" t="str">
        <f>'Пр 1 (произв)'!C120</f>
        <v>L_ЗР.37</v>
      </c>
      <c r="D121" s="9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632"/>
      <c r="S121" s="633"/>
      <c r="T121" s="313"/>
      <c r="U121" s="313"/>
      <c r="V121" s="313"/>
      <c r="W121" s="313"/>
      <c r="X121" s="313"/>
      <c r="Y121" s="313"/>
      <c r="Z121" s="313"/>
      <c r="AA121" s="279">
        <f>'Пр 3 (произв)'!AI119</f>
        <v>3.4666666666666668</v>
      </c>
      <c r="AB121" s="279">
        <f>'Пр 3 (произв)'!AJ119</f>
        <v>0.4</v>
      </c>
      <c r="AC121" s="279">
        <f>'Пр 3 (произв)'!AK119</f>
        <v>0</v>
      </c>
      <c r="AD121" s="279">
        <f>'Пр 3 (произв)'!AL119</f>
        <v>0</v>
      </c>
      <c r="AE121" s="279">
        <f>'Пр 3 (произв)'!AM119</f>
        <v>0</v>
      </c>
      <c r="AF121" s="279">
        <f>'Пр 3 (произв)'!AN119</f>
        <v>0</v>
      </c>
      <c r="AG121" s="9">
        <f t="shared" si="29"/>
        <v>0</v>
      </c>
      <c r="AH121" s="9">
        <f t="shared" si="30"/>
        <v>3.4666666666666668</v>
      </c>
      <c r="AI121" s="481">
        <f t="shared" si="31"/>
        <v>0.4</v>
      </c>
      <c r="AJ121" s="9">
        <f t="shared" si="32"/>
        <v>0</v>
      </c>
      <c r="AK121" s="9">
        <f t="shared" si="33"/>
        <v>0</v>
      </c>
      <c r="AL121" s="9">
        <f t="shared" si="34"/>
        <v>0</v>
      </c>
      <c r="AM121" s="279">
        <f t="shared" si="35"/>
        <v>0</v>
      </c>
      <c r="AN121" s="283"/>
    </row>
    <row r="122" spans="1:40" ht="18" x14ac:dyDescent="0.25">
      <c r="A122" s="170" t="str">
        <f>'Пр 1 (произв)'!A121</f>
        <v>1.3.1.34</v>
      </c>
      <c r="B122" s="118" t="str">
        <f>'Пр 1 (произв)'!B121</f>
        <v>Приобретение 2-х  дизель-генераторов 60 кВт на ДЭС д.Тошвиска</v>
      </c>
      <c r="C122" s="170" t="str">
        <f>'Пр 1 (произв)'!C121</f>
        <v>L_ЗР.38</v>
      </c>
      <c r="D122" s="9"/>
      <c r="E122" s="313"/>
      <c r="F122" s="313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632"/>
      <c r="S122" s="633"/>
      <c r="T122" s="313"/>
      <c r="U122" s="313"/>
      <c r="V122" s="313"/>
      <c r="W122" s="313"/>
      <c r="X122" s="313"/>
      <c r="Y122" s="313"/>
      <c r="Z122" s="313"/>
      <c r="AA122" s="279">
        <f>'Пр 3 (произв)'!AI120</f>
        <v>2.1100871999999997</v>
      </c>
      <c r="AB122" s="279">
        <f>'Пр 3 (произв)'!AJ120</f>
        <v>0.12</v>
      </c>
      <c r="AC122" s="279">
        <f>'Пр 3 (произв)'!AK120</f>
        <v>0</v>
      </c>
      <c r="AD122" s="279">
        <f>'Пр 3 (произв)'!AL120</f>
        <v>0</v>
      </c>
      <c r="AE122" s="279">
        <f>'Пр 3 (произв)'!AM120</f>
        <v>0</v>
      </c>
      <c r="AF122" s="279">
        <f>'Пр 3 (произв)'!AN120</f>
        <v>0</v>
      </c>
      <c r="AG122" s="9">
        <f t="shared" si="29"/>
        <v>0</v>
      </c>
      <c r="AH122" s="9">
        <f t="shared" si="30"/>
        <v>2.1100871999999997</v>
      </c>
      <c r="AI122" s="481">
        <f t="shared" si="31"/>
        <v>0.12</v>
      </c>
      <c r="AJ122" s="9">
        <f t="shared" si="32"/>
        <v>0</v>
      </c>
      <c r="AK122" s="9">
        <f t="shared" si="33"/>
        <v>0</v>
      </c>
      <c r="AL122" s="9">
        <f t="shared" si="34"/>
        <v>0</v>
      </c>
      <c r="AM122" s="279">
        <f t="shared" si="35"/>
        <v>0</v>
      </c>
      <c r="AN122" s="283"/>
    </row>
    <row r="123" spans="1:40" ht="18" x14ac:dyDescent="0.25">
      <c r="A123" s="170" t="str">
        <f>'Пр 1 (произв)'!A122</f>
        <v>1.3.1.35</v>
      </c>
      <c r="B123" s="118" t="str">
        <f>'Пр 1 (произв)'!B122</f>
        <v>Приобретение дизель-генератора 315 кВт на ДЭС с. Великовисочное</v>
      </c>
      <c r="C123" s="170" t="str">
        <f>'Пр 1 (произв)'!C122</f>
        <v>L_ЗР.39</v>
      </c>
      <c r="D123" s="9"/>
      <c r="E123" s="313"/>
      <c r="F123" s="313"/>
      <c r="G123" s="313"/>
      <c r="H123" s="313"/>
      <c r="I123" s="313"/>
      <c r="J123" s="313"/>
      <c r="K123" s="313"/>
      <c r="L123" s="313"/>
      <c r="M123" s="313"/>
      <c r="N123" s="313"/>
      <c r="O123" s="313"/>
      <c r="P123" s="313"/>
      <c r="Q123" s="313"/>
      <c r="R123" s="632"/>
      <c r="S123" s="633"/>
      <c r="T123" s="313"/>
      <c r="U123" s="313"/>
      <c r="V123" s="313"/>
      <c r="W123" s="313"/>
      <c r="X123" s="313"/>
      <c r="Y123" s="313"/>
      <c r="Z123" s="313"/>
      <c r="AA123" s="279">
        <f>'Пр 3 (произв)'!AI121</f>
        <v>3.1782400000000002</v>
      </c>
      <c r="AB123" s="279">
        <f>'Пр 3 (произв)'!AJ121</f>
        <v>0.315</v>
      </c>
      <c r="AC123" s="279">
        <f>'Пр 3 (произв)'!AK121</f>
        <v>0</v>
      </c>
      <c r="AD123" s="279">
        <f>'Пр 3 (произв)'!AL121</f>
        <v>0</v>
      </c>
      <c r="AE123" s="279">
        <f>'Пр 3 (произв)'!AM121</f>
        <v>0</v>
      </c>
      <c r="AF123" s="279">
        <f>'Пр 3 (произв)'!AN121</f>
        <v>0</v>
      </c>
      <c r="AG123" s="9">
        <f t="shared" si="29"/>
        <v>0</v>
      </c>
      <c r="AH123" s="9">
        <f t="shared" si="30"/>
        <v>3.1782400000000002</v>
      </c>
      <c r="AI123" s="481">
        <f t="shared" si="31"/>
        <v>0.315</v>
      </c>
      <c r="AJ123" s="9">
        <f t="shared" si="32"/>
        <v>0</v>
      </c>
      <c r="AK123" s="9">
        <f t="shared" si="33"/>
        <v>0</v>
      </c>
      <c r="AL123" s="9">
        <f t="shared" si="34"/>
        <v>0</v>
      </c>
      <c r="AM123" s="279">
        <f t="shared" si="35"/>
        <v>0</v>
      </c>
      <c r="AN123" s="283"/>
    </row>
    <row r="124" spans="1:40" ht="18" x14ac:dyDescent="0.25">
      <c r="A124" s="170" t="str">
        <f>'Пр 1 (произв)'!A123</f>
        <v>1.3.1.36</v>
      </c>
      <c r="B124" s="118" t="str">
        <f>'Пр 1 (произв)'!B123</f>
        <v>Приобретение дизель-генерара 60 кВт на ДЭС д.Снопа</v>
      </c>
      <c r="C124" s="170" t="str">
        <f>'Пр 1 (произв)'!C123</f>
        <v>M_ЗР.40</v>
      </c>
      <c r="D124" s="9"/>
      <c r="E124" s="313"/>
      <c r="F124" s="313"/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632"/>
      <c r="S124" s="633"/>
      <c r="T124" s="313"/>
      <c r="U124" s="313"/>
      <c r="V124" s="313"/>
      <c r="W124" s="313"/>
      <c r="X124" s="313"/>
      <c r="Y124" s="313"/>
      <c r="Z124" s="313"/>
      <c r="AA124" s="279">
        <f>'Пр 3 (произв)'!AI122</f>
        <v>0</v>
      </c>
      <c r="AB124" s="279">
        <f>'Пр 3 (произв)'!AJ122</f>
        <v>0</v>
      </c>
      <c r="AC124" s="279">
        <f>'Пр 3 (произв)'!AK122</f>
        <v>0</v>
      </c>
      <c r="AD124" s="279">
        <f>'Пр 3 (произв)'!AL122</f>
        <v>0</v>
      </c>
      <c r="AE124" s="279">
        <f>'Пр 3 (произв)'!AM122</f>
        <v>0</v>
      </c>
      <c r="AF124" s="279">
        <f>'Пр 3 (произв)'!AN122</f>
        <v>0</v>
      </c>
      <c r="AG124" s="9">
        <f t="shared" si="29"/>
        <v>0</v>
      </c>
      <c r="AH124" s="9">
        <f t="shared" si="30"/>
        <v>0</v>
      </c>
      <c r="AI124" s="481">
        <f t="shared" si="31"/>
        <v>0</v>
      </c>
      <c r="AJ124" s="9">
        <f t="shared" si="32"/>
        <v>0</v>
      </c>
      <c r="AK124" s="9">
        <f t="shared" si="33"/>
        <v>0</v>
      </c>
      <c r="AL124" s="9">
        <f t="shared" si="34"/>
        <v>0</v>
      </c>
      <c r="AM124" s="279">
        <f t="shared" si="35"/>
        <v>0</v>
      </c>
      <c r="AN124" s="283"/>
    </row>
    <row r="125" spans="1:40" ht="18" x14ac:dyDescent="0.25">
      <c r="A125" s="170" t="str">
        <f>'Пр 1 (произв)'!A124</f>
        <v>1.3.1.37</v>
      </c>
      <c r="B125" s="118" t="str">
        <f>'Пр 1 (произв)'!B124</f>
        <v>Приобретение 2-х дизель-генераторов 315 кВт на ДЭС п.Хорей-Вер</v>
      </c>
      <c r="C125" s="170" t="str">
        <f>'Пр 1 (произв)'!C124</f>
        <v>M_ЗР.41</v>
      </c>
      <c r="D125" s="9"/>
      <c r="E125" s="313"/>
      <c r="F125" s="313"/>
      <c r="G125" s="313"/>
      <c r="H125" s="313"/>
      <c r="I125" s="313"/>
      <c r="J125" s="313"/>
      <c r="K125" s="313"/>
      <c r="L125" s="313"/>
      <c r="M125" s="313"/>
      <c r="N125" s="313"/>
      <c r="O125" s="313"/>
      <c r="P125" s="313"/>
      <c r="Q125" s="313"/>
      <c r="R125" s="632"/>
      <c r="S125" s="633"/>
      <c r="T125" s="313"/>
      <c r="U125" s="313"/>
      <c r="V125" s="313"/>
      <c r="W125" s="313"/>
      <c r="X125" s="313"/>
      <c r="Y125" s="313"/>
      <c r="Z125" s="313"/>
      <c r="AA125" s="279">
        <f>'Пр 3 (произв)'!AI123</f>
        <v>0</v>
      </c>
      <c r="AB125" s="279">
        <f>'Пр 3 (произв)'!AJ123</f>
        <v>0</v>
      </c>
      <c r="AC125" s="279">
        <f>'Пр 3 (произв)'!AK123</f>
        <v>0</v>
      </c>
      <c r="AD125" s="279">
        <f>'Пр 3 (произв)'!AL123</f>
        <v>0</v>
      </c>
      <c r="AE125" s="279">
        <f>'Пр 3 (произв)'!AM123</f>
        <v>0</v>
      </c>
      <c r="AF125" s="279">
        <f>'Пр 3 (произв)'!AN123</f>
        <v>0</v>
      </c>
      <c r="AG125" s="9">
        <f t="shared" si="29"/>
        <v>0</v>
      </c>
      <c r="AH125" s="9">
        <f t="shared" si="30"/>
        <v>0</v>
      </c>
      <c r="AI125" s="481">
        <f t="shared" si="31"/>
        <v>0</v>
      </c>
      <c r="AJ125" s="9">
        <f t="shared" si="32"/>
        <v>0</v>
      </c>
      <c r="AK125" s="9">
        <f t="shared" si="33"/>
        <v>0</v>
      </c>
      <c r="AL125" s="9">
        <f t="shared" si="34"/>
        <v>0</v>
      </c>
      <c r="AM125" s="279">
        <f t="shared" si="35"/>
        <v>0</v>
      </c>
      <c r="AN125" s="283"/>
    </row>
    <row r="126" spans="1:40" ht="18" x14ac:dyDescent="0.25">
      <c r="A126" s="170" t="str">
        <f>'Пр 1 (произв)'!A125</f>
        <v>1.3.1.38</v>
      </c>
      <c r="B126" s="118" t="str">
        <f>'Пр 1 (произв)'!B125</f>
        <v>Приобретение 2-х дизель-генераторов 200 кВт на ДЭС с. Несь</v>
      </c>
      <c r="C126" s="170" t="str">
        <f>'Пр 1 (произв)'!C125</f>
        <v>M_ЗР.42</v>
      </c>
      <c r="D126" s="9"/>
      <c r="E126" s="313"/>
      <c r="F126" s="313"/>
      <c r="G126" s="313"/>
      <c r="H126" s="313"/>
      <c r="I126" s="313"/>
      <c r="J126" s="313"/>
      <c r="K126" s="313"/>
      <c r="L126" s="313"/>
      <c r="M126" s="313"/>
      <c r="N126" s="313"/>
      <c r="O126" s="313"/>
      <c r="P126" s="313"/>
      <c r="Q126" s="313"/>
      <c r="R126" s="632"/>
      <c r="S126" s="633"/>
      <c r="T126" s="313"/>
      <c r="U126" s="313"/>
      <c r="V126" s="313"/>
      <c r="W126" s="313"/>
      <c r="X126" s="313"/>
      <c r="Y126" s="313"/>
      <c r="Z126" s="313"/>
      <c r="AA126" s="279">
        <f>'Пр 3 (произв)'!AI124</f>
        <v>0</v>
      </c>
      <c r="AB126" s="279">
        <f>'Пр 3 (произв)'!AJ124</f>
        <v>0</v>
      </c>
      <c r="AC126" s="279">
        <f>'Пр 3 (произв)'!AK124</f>
        <v>0</v>
      </c>
      <c r="AD126" s="279">
        <f>'Пр 3 (произв)'!AL124</f>
        <v>0</v>
      </c>
      <c r="AE126" s="279">
        <f>'Пр 3 (произв)'!AM124</f>
        <v>0</v>
      </c>
      <c r="AF126" s="279">
        <f>'Пр 3 (произв)'!AN124</f>
        <v>0</v>
      </c>
      <c r="AG126" s="9">
        <f t="shared" si="29"/>
        <v>0</v>
      </c>
      <c r="AH126" s="9">
        <f t="shared" si="30"/>
        <v>0</v>
      </c>
      <c r="AI126" s="481">
        <f t="shared" si="31"/>
        <v>0</v>
      </c>
      <c r="AJ126" s="9">
        <f t="shared" si="32"/>
        <v>0</v>
      </c>
      <c r="AK126" s="9">
        <f t="shared" si="33"/>
        <v>0</v>
      </c>
      <c r="AL126" s="9">
        <f t="shared" si="34"/>
        <v>0</v>
      </c>
      <c r="AM126" s="279">
        <f t="shared" si="35"/>
        <v>0</v>
      </c>
      <c r="AN126" s="283"/>
    </row>
    <row r="127" spans="1:40" ht="18" x14ac:dyDescent="0.25">
      <c r="A127" s="170" t="str">
        <f>'Пр 1 (произв)'!A126</f>
        <v>1.3.1.39</v>
      </c>
      <c r="B127" s="118" t="str">
        <f>'Пр 1 (произв)'!B126</f>
        <v>Приобретение 2-х дизель-генераторов 100 кВт на ДЭС д.Хонгурей</v>
      </c>
      <c r="C127" s="170" t="str">
        <f>'Пр 1 (произв)'!C126</f>
        <v>M_ЗР.43</v>
      </c>
      <c r="D127" s="9"/>
      <c r="E127" s="313"/>
      <c r="F127" s="313"/>
      <c r="G127" s="313"/>
      <c r="H127" s="313"/>
      <c r="I127" s="313"/>
      <c r="J127" s="313"/>
      <c r="K127" s="313"/>
      <c r="L127" s="313"/>
      <c r="M127" s="313"/>
      <c r="N127" s="313"/>
      <c r="O127" s="313"/>
      <c r="P127" s="313"/>
      <c r="Q127" s="313"/>
      <c r="R127" s="632"/>
      <c r="S127" s="633"/>
      <c r="T127" s="313"/>
      <c r="U127" s="313"/>
      <c r="V127" s="313"/>
      <c r="W127" s="313"/>
      <c r="X127" s="313"/>
      <c r="Y127" s="313"/>
      <c r="Z127" s="313"/>
      <c r="AA127" s="279">
        <f>'Пр 3 (произв)'!AI125</f>
        <v>0</v>
      </c>
      <c r="AB127" s="279">
        <f>'Пр 3 (произв)'!AJ125</f>
        <v>0</v>
      </c>
      <c r="AC127" s="279">
        <f>'Пр 3 (произв)'!AK125</f>
        <v>0</v>
      </c>
      <c r="AD127" s="279">
        <f>'Пр 3 (произв)'!AL125</f>
        <v>0</v>
      </c>
      <c r="AE127" s="279">
        <f>'Пр 3 (произв)'!AM125</f>
        <v>0</v>
      </c>
      <c r="AF127" s="279">
        <f>'Пр 3 (произв)'!AN125</f>
        <v>0</v>
      </c>
      <c r="AG127" s="9">
        <f t="shared" si="29"/>
        <v>0</v>
      </c>
      <c r="AH127" s="9">
        <f t="shared" si="30"/>
        <v>0</v>
      </c>
      <c r="AI127" s="481">
        <f t="shared" si="31"/>
        <v>0</v>
      </c>
      <c r="AJ127" s="9">
        <f t="shared" si="32"/>
        <v>0</v>
      </c>
      <c r="AK127" s="9">
        <f t="shared" si="33"/>
        <v>0</v>
      </c>
      <c r="AL127" s="9">
        <f t="shared" si="34"/>
        <v>0</v>
      </c>
      <c r="AM127" s="279">
        <f t="shared" si="35"/>
        <v>0</v>
      </c>
      <c r="AN127" s="283"/>
    </row>
    <row r="128" spans="1:40" ht="18" x14ac:dyDescent="0.25">
      <c r="A128" s="170" t="str">
        <f>'Пр 1 (произв)'!A127</f>
        <v>1.3.1.40</v>
      </c>
      <c r="B128" s="118" t="str">
        <f>'Пр 1 (произв)'!B127</f>
        <v>Приобретение дизель-генератора 100 кВт на ДЭС д.Макарово</v>
      </c>
      <c r="C128" s="170" t="str">
        <f>'Пр 1 (произв)'!C127</f>
        <v>M_ЗР.44</v>
      </c>
      <c r="D128" s="9"/>
      <c r="E128" s="313"/>
      <c r="F128" s="313"/>
      <c r="G128" s="313"/>
      <c r="H128" s="313"/>
      <c r="I128" s="313"/>
      <c r="J128" s="313"/>
      <c r="K128" s="313"/>
      <c r="L128" s="313"/>
      <c r="M128" s="313"/>
      <c r="N128" s="313"/>
      <c r="O128" s="313"/>
      <c r="P128" s="313"/>
      <c r="Q128" s="313"/>
      <c r="R128" s="632"/>
      <c r="S128" s="633"/>
      <c r="T128" s="313"/>
      <c r="U128" s="313"/>
      <c r="V128" s="313"/>
      <c r="W128" s="313"/>
      <c r="X128" s="313"/>
      <c r="Y128" s="313"/>
      <c r="Z128" s="313"/>
      <c r="AA128" s="279">
        <f>'Пр 3 (произв)'!AI126</f>
        <v>0</v>
      </c>
      <c r="AB128" s="279">
        <f>'Пр 3 (произв)'!AJ126</f>
        <v>0</v>
      </c>
      <c r="AC128" s="279">
        <f>'Пр 3 (произв)'!AK126</f>
        <v>0</v>
      </c>
      <c r="AD128" s="279">
        <f>'Пр 3 (произв)'!AL126</f>
        <v>0</v>
      </c>
      <c r="AE128" s="279">
        <f>'Пр 3 (произв)'!AM126</f>
        <v>0</v>
      </c>
      <c r="AF128" s="279">
        <f>'Пр 3 (произв)'!AN126</f>
        <v>0</v>
      </c>
      <c r="AG128" s="9">
        <f t="shared" si="29"/>
        <v>0</v>
      </c>
      <c r="AH128" s="9">
        <f t="shared" si="30"/>
        <v>0</v>
      </c>
      <c r="AI128" s="481">
        <f t="shared" si="31"/>
        <v>0</v>
      </c>
      <c r="AJ128" s="9">
        <f t="shared" si="32"/>
        <v>0</v>
      </c>
      <c r="AK128" s="9">
        <f t="shared" si="33"/>
        <v>0</v>
      </c>
      <c r="AL128" s="9">
        <f t="shared" si="34"/>
        <v>0</v>
      </c>
      <c r="AM128" s="279">
        <f t="shared" si="35"/>
        <v>0</v>
      </c>
      <c r="AN128" s="283"/>
    </row>
    <row r="129" spans="1:40" ht="18" x14ac:dyDescent="0.25">
      <c r="A129" s="170" t="str">
        <f>'Пр 1 (произв)'!A128</f>
        <v>1.3.1.41</v>
      </c>
      <c r="B129" s="118" t="str">
        <f>'Пр 1 (произв)'!B128</f>
        <v>Приобретение дизель-генератора 30 кВт на ДЭС д.Кия</v>
      </c>
      <c r="C129" s="170" t="str">
        <f>'Пр 1 (произв)'!C128</f>
        <v>M_ЗР.45</v>
      </c>
      <c r="D129" s="9"/>
      <c r="E129" s="313"/>
      <c r="F129" s="313"/>
      <c r="G129" s="313"/>
      <c r="H129" s="313"/>
      <c r="I129" s="313"/>
      <c r="J129" s="313"/>
      <c r="K129" s="313"/>
      <c r="L129" s="313"/>
      <c r="M129" s="313"/>
      <c r="N129" s="313"/>
      <c r="O129" s="313"/>
      <c r="P129" s="313"/>
      <c r="Q129" s="313"/>
      <c r="R129" s="632"/>
      <c r="S129" s="633"/>
      <c r="T129" s="313"/>
      <c r="U129" s="313"/>
      <c r="V129" s="313"/>
      <c r="W129" s="313"/>
      <c r="X129" s="313"/>
      <c r="Y129" s="313"/>
      <c r="Z129" s="313"/>
      <c r="AA129" s="279">
        <f>'Пр 3 (произв)'!AI127</f>
        <v>0</v>
      </c>
      <c r="AB129" s="279">
        <f>'Пр 3 (произв)'!AJ127</f>
        <v>0</v>
      </c>
      <c r="AC129" s="279">
        <f>'Пр 3 (произв)'!AK127</f>
        <v>0</v>
      </c>
      <c r="AD129" s="279">
        <f>'Пр 3 (произв)'!AL127</f>
        <v>0</v>
      </c>
      <c r="AE129" s="279">
        <f>'Пр 3 (произв)'!AM127</f>
        <v>0</v>
      </c>
      <c r="AF129" s="279">
        <f>'Пр 3 (произв)'!AN127</f>
        <v>0</v>
      </c>
      <c r="AG129" s="9">
        <f t="shared" si="29"/>
        <v>0</v>
      </c>
      <c r="AH129" s="9">
        <f t="shared" si="30"/>
        <v>0</v>
      </c>
      <c r="AI129" s="481">
        <f t="shared" si="31"/>
        <v>0</v>
      </c>
      <c r="AJ129" s="9">
        <f t="shared" si="32"/>
        <v>0</v>
      </c>
      <c r="AK129" s="9">
        <f t="shared" si="33"/>
        <v>0</v>
      </c>
      <c r="AL129" s="9">
        <f t="shared" si="34"/>
        <v>0</v>
      </c>
      <c r="AM129" s="279">
        <f t="shared" si="35"/>
        <v>0</v>
      </c>
      <c r="AN129" s="283"/>
    </row>
    <row r="130" spans="1:40" x14ac:dyDescent="0.25">
      <c r="A130" s="170">
        <f>'Пр 1 (произв)'!A129</f>
        <v>0</v>
      </c>
      <c r="B130" s="118">
        <f>'Пр 1 (произв)'!B129</f>
        <v>0</v>
      </c>
      <c r="C130" s="170">
        <f>'Пр 1 (произв)'!C129</f>
        <v>0</v>
      </c>
      <c r="D130" s="9"/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632"/>
      <c r="S130" s="633"/>
      <c r="T130" s="313"/>
      <c r="U130" s="313"/>
      <c r="V130" s="313"/>
      <c r="W130" s="313"/>
      <c r="X130" s="313"/>
      <c r="Y130" s="313"/>
      <c r="Z130" s="313"/>
      <c r="AA130" s="279">
        <f>'Пр 3 (произв)'!AI128</f>
        <v>0</v>
      </c>
      <c r="AB130" s="279">
        <f>'Пр 3 (произв)'!AJ128</f>
        <v>0</v>
      </c>
      <c r="AC130" s="279">
        <f>'Пр 3 (произв)'!AK128</f>
        <v>0</v>
      </c>
      <c r="AD130" s="279">
        <f>'Пр 3 (произв)'!AL128</f>
        <v>0</v>
      </c>
      <c r="AE130" s="279">
        <f>'Пр 3 (произв)'!AM128</f>
        <v>0</v>
      </c>
      <c r="AF130" s="279">
        <f>'Пр 3 (произв)'!AN128</f>
        <v>0</v>
      </c>
      <c r="AG130" s="9">
        <f t="shared" si="29"/>
        <v>0</v>
      </c>
      <c r="AH130" s="9">
        <f t="shared" si="30"/>
        <v>0</v>
      </c>
      <c r="AI130" s="481">
        <f t="shared" si="31"/>
        <v>0</v>
      </c>
      <c r="AJ130" s="9">
        <f t="shared" si="32"/>
        <v>0</v>
      </c>
      <c r="AK130" s="9">
        <f t="shared" si="33"/>
        <v>0</v>
      </c>
      <c r="AL130" s="9">
        <f t="shared" si="34"/>
        <v>0</v>
      </c>
      <c r="AM130" s="279">
        <f t="shared" si="35"/>
        <v>0</v>
      </c>
      <c r="AN130" s="283"/>
    </row>
    <row r="131" spans="1:40" x14ac:dyDescent="0.25">
      <c r="A131" s="170" t="str">
        <f>'Пр 1 (произв)'!A130</f>
        <v>1.3.1</v>
      </c>
      <c r="B131" s="118" t="str">
        <f>'Пр 1 (произв)'!B130</f>
        <v>Наименование инвестиционного проекта</v>
      </c>
      <c r="C131" s="170">
        <f>'Пр 1 (произв)'!C130</f>
        <v>0</v>
      </c>
      <c r="D131" s="9"/>
      <c r="E131" s="313"/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632"/>
      <c r="S131" s="633"/>
      <c r="T131" s="313"/>
      <c r="U131" s="313"/>
      <c r="V131" s="313"/>
      <c r="W131" s="313"/>
      <c r="X131" s="313"/>
      <c r="Y131" s="313"/>
      <c r="Z131" s="313"/>
      <c r="AA131" s="279">
        <f>'Пр 3 (произв)'!AI129</f>
        <v>0</v>
      </c>
      <c r="AB131" s="279">
        <f>'Пр 3 (произв)'!AJ129</f>
        <v>0</v>
      </c>
      <c r="AC131" s="279">
        <f>'Пр 3 (произв)'!AK129</f>
        <v>0</v>
      </c>
      <c r="AD131" s="279">
        <f>'Пр 3 (произв)'!AL129</f>
        <v>0</v>
      </c>
      <c r="AE131" s="279">
        <f>'Пр 3 (произв)'!AM129</f>
        <v>0</v>
      </c>
      <c r="AF131" s="279">
        <f>'Пр 3 (произв)'!AN129</f>
        <v>0</v>
      </c>
      <c r="AG131" s="9">
        <f t="shared" si="29"/>
        <v>0</v>
      </c>
      <c r="AH131" s="9">
        <f t="shared" si="30"/>
        <v>0</v>
      </c>
      <c r="AI131" s="481">
        <f t="shared" si="31"/>
        <v>0</v>
      </c>
      <c r="AJ131" s="9">
        <f t="shared" si="32"/>
        <v>0</v>
      </c>
      <c r="AK131" s="9">
        <f t="shared" si="33"/>
        <v>0</v>
      </c>
      <c r="AL131" s="9">
        <f t="shared" si="34"/>
        <v>0</v>
      </c>
      <c r="AM131" s="279">
        <f t="shared" si="35"/>
        <v>0</v>
      </c>
      <c r="AN131" s="283"/>
    </row>
    <row r="132" spans="1:40" x14ac:dyDescent="0.25">
      <c r="A132" s="170" t="str">
        <f>'Пр 1 (произв)'!A131</f>
        <v>...</v>
      </c>
      <c r="B132" s="118" t="str">
        <f>'Пр 1 (произв)'!B131</f>
        <v>...</v>
      </c>
      <c r="C132" s="170">
        <f>'Пр 1 (произв)'!C131</f>
        <v>0</v>
      </c>
      <c r="D132" s="9"/>
      <c r="E132" s="313"/>
      <c r="F132" s="313"/>
      <c r="G132" s="313"/>
      <c r="H132" s="313"/>
      <c r="I132" s="313"/>
      <c r="J132" s="313"/>
      <c r="K132" s="313"/>
      <c r="L132" s="313"/>
      <c r="M132" s="313"/>
      <c r="N132" s="313"/>
      <c r="O132" s="313"/>
      <c r="P132" s="313"/>
      <c r="Q132" s="313"/>
      <c r="R132" s="632"/>
      <c r="S132" s="633"/>
      <c r="T132" s="313"/>
      <c r="U132" s="313"/>
      <c r="V132" s="313"/>
      <c r="W132" s="313"/>
      <c r="X132" s="313"/>
      <c r="Y132" s="313"/>
      <c r="Z132" s="313"/>
      <c r="AA132" s="279">
        <f>'Пр 3 (произв)'!AI130</f>
        <v>0</v>
      </c>
      <c r="AB132" s="279">
        <f>'Пр 3 (произв)'!AJ130</f>
        <v>0</v>
      </c>
      <c r="AC132" s="279">
        <f>'Пр 3 (произв)'!AK130</f>
        <v>0</v>
      </c>
      <c r="AD132" s="279">
        <f>'Пр 3 (произв)'!AL130</f>
        <v>0</v>
      </c>
      <c r="AE132" s="279">
        <f>'Пр 3 (произв)'!AM130</f>
        <v>0</v>
      </c>
      <c r="AF132" s="279">
        <f>'Пр 3 (произв)'!AN130</f>
        <v>0</v>
      </c>
      <c r="AG132" s="9">
        <f t="shared" si="29"/>
        <v>0</v>
      </c>
      <c r="AH132" s="9">
        <f t="shared" si="30"/>
        <v>0</v>
      </c>
      <c r="AI132" s="481">
        <f t="shared" si="31"/>
        <v>0</v>
      </c>
      <c r="AJ132" s="9">
        <f t="shared" si="32"/>
        <v>0</v>
      </c>
      <c r="AK132" s="9">
        <f t="shared" si="33"/>
        <v>0</v>
      </c>
      <c r="AL132" s="9">
        <f t="shared" si="34"/>
        <v>0</v>
      </c>
      <c r="AM132" s="279">
        <f t="shared" si="35"/>
        <v>0</v>
      </c>
      <c r="AN132" s="283"/>
    </row>
    <row r="133" spans="1:40" ht="28.5" customHeight="1" x14ac:dyDescent="0.25">
      <c r="A133" s="170" t="str">
        <f>'Пр 1 (произв)'!A132</f>
        <v>1.3.2</v>
      </c>
      <c r="B133" s="134" t="str">
        <f>'Пр 1 (произв)'!B132</f>
        <v>Модернизация, техническое перевооружение котельных, всего, в том числе:</v>
      </c>
      <c r="C133" s="170" t="str">
        <f>'Пр 1 (произв)'!C132</f>
        <v>Г</v>
      </c>
      <c r="D133" s="136">
        <f>SUM(D134:D136)</f>
        <v>0</v>
      </c>
      <c r="E133" s="136">
        <f t="shared" ref="E133:AM133" si="36">SUM(E134:E136)</f>
        <v>0</v>
      </c>
      <c r="F133" s="136">
        <f t="shared" si="36"/>
        <v>0</v>
      </c>
      <c r="G133" s="136">
        <f t="shared" si="36"/>
        <v>0</v>
      </c>
      <c r="H133" s="136">
        <f t="shared" si="36"/>
        <v>0</v>
      </c>
      <c r="I133" s="136">
        <f t="shared" si="36"/>
        <v>0</v>
      </c>
      <c r="J133" s="136">
        <f t="shared" si="36"/>
        <v>0</v>
      </c>
      <c r="K133" s="136">
        <f t="shared" si="36"/>
        <v>0</v>
      </c>
      <c r="L133" s="136">
        <f t="shared" si="36"/>
        <v>0</v>
      </c>
      <c r="M133" s="136">
        <f t="shared" si="36"/>
        <v>0</v>
      </c>
      <c r="N133" s="136">
        <f t="shared" si="36"/>
        <v>0</v>
      </c>
      <c r="O133" s="136">
        <f t="shared" si="36"/>
        <v>0</v>
      </c>
      <c r="P133" s="136">
        <f t="shared" si="36"/>
        <v>0</v>
      </c>
      <c r="Q133" s="136">
        <f t="shared" si="36"/>
        <v>0</v>
      </c>
      <c r="R133" s="628">
        <f t="shared" si="36"/>
        <v>0</v>
      </c>
      <c r="S133" s="629"/>
      <c r="T133" s="136">
        <f t="shared" si="36"/>
        <v>0</v>
      </c>
      <c r="U133" s="136">
        <f t="shared" si="36"/>
        <v>0</v>
      </c>
      <c r="V133" s="136">
        <f t="shared" si="36"/>
        <v>0</v>
      </c>
      <c r="W133" s="136">
        <f t="shared" si="36"/>
        <v>0</v>
      </c>
      <c r="X133" s="136">
        <f t="shared" si="36"/>
        <v>0</v>
      </c>
      <c r="Y133" s="136">
        <f t="shared" si="36"/>
        <v>0</v>
      </c>
      <c r="Z133" s="136">
        <f t="shared" si="36"/>
        <v>0</v>
      </c>
      <c r="AA133" s="136">
        <f t="shared" si="36"/>
        <v>0</v>
      </c>
      <c r="AB133" s="136">
        <f t="shared" si="36"/>
        <v>0</v>
      </c>
      <c r="AC133" s="136">
        <f t="shared" si="36"/>
        <v>0</v>
      </c>
      <c r="AD133" s="136">
        <f t="shared" si="36"/>
        <v>0</v>
      </c>
      <c r="AE133" s="136">
        <f t="shared" si="36"/>
        <v>0</v>
      </c>
      <c r="AF133" s="136">
        <f t="shared" si="36"/>
        <v>0</v>
      </c>
      <c r="AG133" s="136">
        <f t="shared" si="36"/>
        <v>0</v>
      </c>
      <c r="AH133" s="136">
        <f t="shared" si="36"/>
        <v>0</v>
      </c>
      <c r="AI133" s="136">
        <f t="shared" si="36"/>
        <v>0</v>
      </c>
      <c r="AJ133" s="136">
        <f t="shared" si="36"/>
        <v>0</v>
      </c>
      <c r="AK133" s="136">
        <f t="shared" si="36"/>
        <v>0</v>
      </c>
      <c r="AL133" s="136">
        <f t="shared" si="36"/>
        <v>0</v>
      </c>
      <c r="AM133" s="136">
        <f t="shared" si="36"/>
        <v>0</v>
      </c>
    </row>
    <row r="134" spans="1:40" hidden="1" outlineLevel="1" x14ac:dyDescent="0.25">
      <c r="A134" s="170" t="str">
        <f>'Пр 1 (произв)'!A133</f>
        <v>1.3.2</v>
      </c>
      <c r="B134" s="118" t="str">
        <f>'Пр 1 (произв)'!B133</f>
        <v>Наименование инвестиционного проекта</v>
      </c>
      <c r="C134" s="170">
        <f>'Пр 1 (произв)'!C133</f>
        <v>0</v>
      </c>
      <c r="D134" s="313"/>
      <c r="E134" s="313"/>
      <c r="F134" s="313"/>
      <c r="G134" s="313"/>
      <c r="H134" s="313"/>
      <c r="I134" s="313"/>
      <c r="J134" s="313"/>
      <c r="K134" s="313"/>
      <c r="L134" s="313"/>
      <c r="M134" s="313"/>
      <c r="N134" s="313"/>
      <c r="O134" s="313"/>
      <c r="P134" s="313"/>
      <c r="Q134" s="313"/>
      <c r="R134" s="313"/>
      <c r="S134" s="313"/>
      <c r="T134" s="313"/>
      <c r="U134" s="313"/>
      <c r="V134" s="313"/>
      <c r="W134" s="313"/>
      <c r="X134" s="313"/>
      <c r="Y134" s="313"/>
      <c r="Z134" s="313"/>
      <c r="AA134" s="313"/>
      <c r="AB134" s="313"/>
      <c r="AC134" s="313"/>
      <c r="AD134" s="313"/>
      <c r="AE134" s="313"/>
      <c r="AF134" s="313"/>
      <c r="AG134" s="313"/>
      <c r="AH134" s="313"/>
      <c r="AI134" s="313"/>
      <c r="AJ134" s="313"/>
      <c r="AK134" s="313"/>
      <c r="AL134" s="313"/>
      <c r="AM134" s="313"/>
    </row>
    <row r="135" spans="1:40" hidden="1" outlineLevel="1" x14ac:dyDescent="0.25">
      <c r="A135" s="170" t="str">
        <f>'Пр 1 (произв)'!A134</f>
        <v>1.3.2</v>
      </c>
      <c r="B135" s="118" t="str">
        <f>'Пр 1 (произв)'!B134</f>
        <v>Наименование инвестиционного проекта</v>
      </c>
      <c r="C135" s="170">
        <f>'Пр 1 (произв)'!C134</f>
        <v>0</v>
      </c>
      <c r="D135" s="9"/>
      <c r="E135" s="313"/>
      <c r="F135" s="313"/>
      <c r="G135" s="313"/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13"/>
      <c r="T135" s="313"/>
      <c r="U135" s="313"/>
      <c r="V135" s="313"/>
      <c r="W135" s="313"/>
      <c r="X135" s="313"/>
      <c r="Y135" s="313"/>
      <c r="Z135" s="313"/>
      <c r="AA135" s="313"/>
      <c r="AB135" s="313"/>
      <c r="AC135" s="313"/>
      <c r="AD135" s="313"/>
      <c r="AE135" s="313"/>
      <c r="AF135" s="313"/>
      <c r="AG135" s="313"/>
      <c r="AH135" s="313"/>
      <c r="AI135" s="313"/>
      <c r="AJ135" s="313"/>
      <c r="AK135" s="313"/>
      <c r="AL135" s="313"/>
      <c r="AM135" s="313"/>
    </row>
    <row r="136" spans="1:40" hidden="1" outlineLevel="1" x14ac:dyDescent="0.25">
      <c r="A136" s="170" t="str">
        <f>'Пр 1 (произв)'!A135</f>
        <v>...</v>
      </c>
      <c r="B136" s="118" t="str">
        <f>'Пр 1 (произв)'!B135</f>
        <v>...</v>
      </c>
      <c r="C136" s="170">
        <f>'Пр 1 (произв)'!C135</f>
        <v>0</v>
      </c>
      <c r="D136" s="9"/>
      <c r="E136" s="313"/>
      <c r="F136" s="313"/>
      <c r="G136" s="313"/>
      <c r="H136" s="313"/>
      <c r="I136" s="313"/>
      <c r="J136" s="313"/>
      <c r="K136" s="313"/>
      <c r="L136" s="313"/>
      <c r="M136" s="313"/>
      <c r="N136" s="313"/>
      <c r="O136" s="313"/>
      <c r="P136" s="313"/>
      <c r="Q136" s="313"/>
      <c r="R136" s="313"/>
      <c r="S136" s="313"/>
      <c r="T136" s="313"/>
      <c r="U136" s="313"/>
      <c r="V136" s="313"/>
      <c r="W136" s="313"/>
      <c r="X136" s="313"/>
      <c r="Y136" s="313"/>
      <c r="Z136" s="313"/>
      <c r="AA136" s="313"/>
      <c r="AB136" s="313"/>
      <c r="AC136" s="313"/>
      <c r="AD136" s="313"/>
      <c r="AE136" s="313"/>
      <c r="AF136" s="313"/>
      <c r="AG136" s="313"/>
      <c r="AH136" s="313"/>
      <c r="AI136" s="313"/>
      <c r="AJ136" s="313"/>
      <c r="AK136" s="313"/>
      <c r="AL136" s="313"/>
      <c r="AM136" s="313"/>
    </row>
    <row r="137" spans="1:40" ht="25.5" customHeight="1" collapsed="1" x14ac:dyDescent="0.25">
      <c r="A137" s="170" t="str">
        <f>'Пр 1 (произв)'!A136</f>
        <v>1.3.3</v>
      </c>
      <c r="B137" s="134" t="str">
        <f>'Пр 1 (произв)'!B136</f>
        <v>Модернизация, техническое перевооружение тепловых сетей, всего, в том числе:</v>
      </c>
      <c r="C137" s="170" t="str">
        <f>'Пр 1 (произв)'!C136</f>
        <v>Г</v>
      </c>
      <c r="D137" s="136">
        <f>SUM(D138:D140)</f>
        <v>0</v>
      </c>
      <c r="E137" s="136">
        <f t="shared" ref="E137:AM137" si="37">SUM(E138:E140)</f>
        <v>0</v>
      </c>
      <c r="F137" s="136">
        <f t="shared" si="37"/>
        <v>0</v>
      </c>
      <c r="G137" s="136">
        <f t="shared" si="37"/>
        <v>0</v>
      </c>
      <c r="H137" s="136">
        <f t="shared" si="37"/>
        <v>0</v>
      </c>
      <c r="I137" s="136">
        <f t="shared" si="37"/>
        <v>0</v>
      </c>
      <c r="J137" s="136">
        <f t="shared" si="37"/>
        <v>0</v>
      </c>
      <c r="K137" s="136">
        <f t="shared" si="37"/>
        <v>0</v>
      </c>
      <c r="L137" s="136">
        <f t="shared" si="37"/>
        <v>0</v>
      </c>
      <c r="M137" s="136">
        <f t="shared" si="37"/>
        <v>0</v>
      </c>
      <c r="N137" s="136">
        <f t="shared" si="37"/>
        <v>0</v>
      </c>
      <c r="O137" s="136">
        <f t="shared" si="37"/>
        <v>0</v>
      </c>
      <c r="P137" s="136">
        <f t="shared" si="37"/>
        <v>0</v>
      </c>
      <c r="Q137" s="136">
        <f t="shared" si="37"/>
        <v>0</v>
      </c>
      <c r="R137" s="628">
        <f t="shared" si="37"/>
        <v>0</v>
      </c>
      <c r="S137" s="629"/>
      <c r="T137" s="136">
        <f t="shared" si="37"/>
        <v>0</v>
      </c>
      <c r="U137" s="136">
        <f t="shared" si="37"/>
        <v>0</v>
      </c>
      <c r="V137" s="136">
        <f t="shared" si="37"/>
        <v>0</v>
      </c>
      <c r="W137" s="136">
        <f t="shared" si="37"/>
        <v>0</v>
      </c>
      <c r="X137" s="136">
        <f t="shared" si="37"/>
        <v>0</v>
      </c>
      <c r="Y137" s="136">
        <f t="shared" si="37"/>
        <v>0</v>
      </c>
      <c r="Z137" s="136">
        <f t="shared" si="37"/>
        <v>0</v>
      </c>
      <c r="AA137" s="136">
        <f t="shared" si="37"/>
        <v>0</v>
      </c>
      <c r="AB137" s="136">
        <f t="shared" si="37"/>
        <v>0</v>
      </c>
      <c r="AC137" s="136">
        <f t="shared" si="37"/>
        <v>0</v>
      </c>
      <c r="AD137" s="136">
        <f t="shared" si="37"/>
        <v>0</v>
      </c>
      <c r="AE137" s="136">
        <f t="shared" si="37"/>
        <v>0</v>
      </c>
      <c r="AF137" s="136">
        <f t="shared" si="37"/>
        <v>0</v>
      </c>
      <c r="AG137" s="136">
        <f t="shared" si="37"/>
        <v>0</v>
      </c>
      <c r="AH137" s="136">
        <f t="shared" si="37"/>
        <v>0</v>
      </c>
      <c r="AI137" s="136">
        <f t="shared" si="37"/>
        <v>0</v>
      </c>
      <c r="AJ137" s="136">
        <f t="shared" si="37"/>
        <v>0</v>
      </c>
      <c r="AK137" s="136">
        <f t="shared" si="37"/>
        <v>0</v>
      </c>
      <c r="AL137" s="136">
        <f t="shared" si="37"/>
        <v>0</v>
      </c>
      <c r="AM137" s="136">
        <f t="shared" si="37"/>
        <v>0</v>
      </c>
    </row>
    <row r="138" spans="1:40" hidden="1" outlineLevel="1" x14ac:dyDescent="0.25">
      <c r="A138" s="170" t="str">
        <f>'Пр 1 (произв)'!A137</f>
        <v>1.3.3</v>
      </c>
      <c r="B138" s="118" t="str">
        <f>'Пр 1 (произв)'!B137</f>
        <v>Наименование инвестиционного проекта</v>
      </c>
      <c r="C138" s="170">
        <f>'Пр 1 (произв)'!C137</f>
        <v>0</v>
      </c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3"/>
      <c r="X138" s="313"/>
      <c r="Y138" s="313"/>
      <c r="Z138" s="313"/>
      <c r="AA138" s="313"/>
      <c r="AB138" s="313"/>
      <c r="AC138" s="313"/>
      <c r="AD138" s="313"/>
      <c r="AE138" s="313"/>
      <c r="AF138" s="313"/>
      <c r="AG138" s="313"/>
      <c r="AH138" s="313"/>
      <c r="AI138" s="313"/>
      <c r="AJ138" s="313"/>
      <c r="AK138" s="313"/>
      <c r="AL138" s="313"/>
      <c r="AM138" s="313"/>
    </row>
    <row r="139" spans="1:40" hidden="1" outlineLevel="1" x14ac:dyDescent="0.25">
      <c r="A139" s="170" t="str">
        <f>'Пр 1 (произв)'!A138</f>
        <v>1.3.3</v>
      </c>
      <c r="B139" s="118" t="str">
        <f>'Пр 1 (произв)'!B138</f>
        <v>Наименование инвестиционного проекта</v>
      </c>
      <c r="C139" s="170">
        <f>'Пр 1 (произв)'!C138</f>
        <v>0</v>
      </c>
      <c r="D139" s="9"/>
      <c r="E139" s="313"/>
      <c r="F139" s="313"/>
      <c r="G139" s="313"/>
      <c r="H139" s="313"/>
      <c r="I139" s="313"/>
      <c r="J139" s="313"/>
      <c r="K139" s="313"/>
      <c r="L139" s="313"/>
      <c r="M139" s="313"/>
      <c r="N139" s="313"/>
      <c r="O139" s="313"/>
      <c r="P139" s="313"/>
      <c r="Q139" s="313"/>
      <c r="R139" s="313"/>
      <c r="S139" s="313"/>
      <c r="T139" s="313"/>
      <c r="U139" s="313"/>
      <c r="V139" s="313"/>
      <c r="W139" s="313"/>
      <c r="X139" s="313"/>
      <c r="Y139" s="313"/>
      <c r="Z139" s="313"/>
      <c r="AA139" s="313"/>
      <c r="AB139" s="313"/>
      <c r="AC139" s="313"/>
      <c r="AD139" s="313"/>
      <c r="AE139" s="313"/>
      <c r="AF139" s="313"/>
      <c r="AG139" s="313"/>
      <c r="AH139" s="313"/>
      <c r="AI139" s="313"/>
      <c r="AJ139" s="313"/>
      <c r="AK139" s="313"/>
      <c r="AL139" s="313"/>
      <c r="AM139" s="313"/>
    </row>
    <row r="140" spans="1:40" hidden="1" outlineLevel="1" x14ac:dyDescent="0.25">
      <c r="A140" s="170" t="str">
        <f>'Пр 1 (произв)'!A139</f>
        <v>...</v>
      </c>
      <c r="B140" s="118" t="str">
        <f>'Пр 1 (произв)'!B139</f>
        <v>...</v>
      </c>
      <c r="C140" s="170">
        <f>'Пр 1 (произв)'!C139</f>
        <v>0</v>
      </c>
      <c r="D140" s="9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</row>
    <row r="141" spans="1:40" ht="27" collapsed="1" x14ac:dyDescent="0.25">
      <c r="A141" s="170" t="str">
        <f>'Пр 1 (произв)'!A140</f>
        <v>1.3.4</v>
      </c>
      <c r="B141" s="134" t="str">
        <f>'Пр 1 (произв)'!B140</f>
        <v>Модернизация, техническое перевооружение прочих объектов основных средств, всего, в том числе:</v>
      </c>
      <c r="C141" s="170" t="str">
        <f>'Пр 1 (произв)'!C140</f>
        <v>Г</v>
      </c>
      <c r="D141" s="136">
        <f>SUM(D142:D144)</f>
        <v>0</v>
      </c>
      <c r="E141" s="136">
        <f t="shared" ref="E141:AM141" si="38">SUM(E142:E144)</f>
        <v>0</v>
      </c>
      <c r="F141" s="136">
        <f t="shared" si="38"/>
        <v>0</v>
      </c>
      <c r="G141" s="136">
        <f t="shared" si="38"/>
        <v>0</v>
      </c>
      <c r="H141" s="136">
        <f t="shared" si="38"/>
        <v>0</v>
      </c>
      <c r="I141" s="136">
        <f t="shared" si="38"/>
        <v>0</v>
      </c>
      <c r="J141" s="136">
        <f t="shared" si="38"/>
        <v>0</v>
      </c>
      <c r="K141" s="136">
        <f t="shared" si="38"/>
        <v>0</v>
      </c>
      <c r="L141" s="136">
        <f t="shared" si="38"/>
        <v>0</v>
      </c>
      <c r="M141" s="136">
        <f t="shared" si="38"/>
        <v>0</v>
      </c>
      <c r="N141" s="136">
        <f t="shared" si="38"/>
        <v>0</v>
      </c>
      <c r="O141" s="136">
        <f t="shared" si="38"/>
        <v>0</v>
      </c>
      <c r="P141" s="136">
        <f t="shared" si="38"/>
        <v>0</v>
      </c>
      <c r="Q141" s="136">
        <f t="shared" si="38"/>
        <v>0</v>
      </c>
      <c r="R141" s="628">
        <f t="shared" si="38"/>
        <v>0</v>
      </c>
      <c r="S141" s="629"/>
      <c r="T141" s="136">
        <f t="shared" si="38"/>
        <v>0</v>
      </c>
      <c r="U141" s="136">
        <f t="shared" si="38"/>
        <v>0</v>
      </c>
      <c r="V141" s="136">
        <f t="shared" si="38"/>
        <v>0</v>
      </c>
      <c r="W141" s="136">
        <f t="shared" si="38"/>
        <v>0</v>
      </c>
      <c r="X141" s="136">
        <f t="shared" si="38"/>
        <v>0</v>
      </c>
      <c r="Y141" s="136">
        <f t="shared" si="38"/>
        <v>0</v>
      </c>
      <c r="Z141" s="136">
        <f t="shared" si="38"/>
        <v>0</v>
      </c>
      <c r="AA141" s="136">
        <f t="shared" si="38"/>
        <v>0</v>
      </c>
      <c r="AB141" s="136">
        <f t="shared" si="38"/>
        <v>0</v>
      </c>
      <c r="AC141" s="136">
        <f t="shared" si="38"/>
        <v>0</v>
      </c>
      <c r="AD141" s="136">
        <f t="shared" si="38"/>
        <v>0</v>
      </c>
      <c r="AE141" s="136">
        <f t="shared" si="38"/>
        <v>0</v>
      </c>
      <c r="AF141" s="136">
        <f t="shared" si="38"/>
        <v>0</v>
      </c>
      <c r="AG141" s="136">
        <f t="shared" si="38"/>
        <v>0</v>
      </c>
      <c r="AH141" s="136">
        <f t="shared" si="38"/>
        <v>0</v>
      </c>
      <c r="AI141" s="136">
        <f t="shared" si="38"/>
        <v>0</v>
      </c>
      <c r="AJ141" s="136">
        <f t="shared" si="38"/>
        <v>0</v>
      </c>
      <c r="AK141" s="136">
        <f t="shared" si="38"/>
        <v>0</v>
      </c>
      <c r="AL141" s="136">
        <f t="shared" si="38"/>
        <v>0</v>
      </c>
      <c r="AM141" s="136">
        <f t="shared" si="38"/>
        <v>0</v>
      </c>
    </row>
    <row r="142" spans="1:40" hidden="1" outlineLevel="1" x14ac:dyDescent="0.25">
      <c r="A142" s="170" t="str">
        <f>'Пр 1 (произв)'!A141</f>
        <v>1.3.4</v>
      </c>
      <c r="B142" s="118" t="str">
        <f>'Пр 1 (произв)'!B141</f>
        <v>Наименование инвестиционного проекта</v>
      </c>
      <c r="C142" s="170">
        <f>'Пр 1 (произв)'!C141</f>
        <v>0</v>
      </c>
      <c r="D142" s="313"/>
      <c r="E142" s="313"/>
      <c r="F142" s="313"/>
      <c r="G142" s="313"/>
      <c r="H142" s="313"/>
      <c r="I142" s="313"/>
      <c r="J142" s="313"/>
      <c r="K142" s="313"/>
      <c r="L142" s="313"/>
      <c r="M142" s="313"/>
      <c r="N142" s="313"/>
      <c r="O142" s="313"/>
      <c r="P142" s="313"/>
      <c r="Q142" s="313"/>
      <c r="R142" s="313"/>
      <c r="S142" s="313"/>
      <c r="T142" s="313"/>
      <c r="U142" s="313"/>
      <c r="V142" s="313"/>
      <c r="W142" s="313"/>
      <c r="X142" s="313"/>
      <c r="Y142" s="313"/>
      <c r="Z142" s="313"/>
      <c r="AA142" s="313"/>
      <c r="AB142" s="313"/>
      <c r="AC142" s="313"/>
      <c r="AD142" s="313"/>
      <c r="AE142" s="313"/>
      <c r="AF142" s="313"/>
      <c r="AG142" s="313"/>
      <c r="AH142" s="313"/>
      <c r="AI142" s="313"/>
      <c r="AJ142" s="313"/>
      <c r="AK142" s="313"/>
      <c r="AL142" s="313"/>
      <c r="AM142" s="313"/>
    </row>
    <row r="143" spans="1:40" hidden="1" outlineLevel="1" x14ac:dyDescent="0.25">
      <c r="A143" s="170" t="str">
        <f>'Пр 1 (произв)'!A142</f>
        <v>1.3.4</v>
      </c>
      <c r="B143" s="118" t="str">
        <f>'Пр 1 (произв)'!B142</f>
        <v>Наименование инвестиционного проекта</v>
      </c>
      <c r="C143" s="170">
        <f>'Пр 1 (произв)'!C142</f>
        <v>0</v>
      </c>
      <c r="D143" s="9"/>
      <c r="E143" s="313"/>
      <c r="F143" s="313"/>
      <c r="G143" s="313"/>
      <c r="H143" s="313"/>
      <c r="I143" s="313"/>
      <c r="J143" s="313"/>
      <c r="K143" s="313"/>
      <c r="L143" s="313"/>
      <c r="M143" s="313"/>
      <c r="N143" s="313"/>
      <c r="O143" s="313"/>
      <c r="P143" s="313"/>
      <c r="Q143" s="313"/>
      <c r="R143" s="313"/>
      <c r="S143" s="313"/>
      <c r="T143" s="313"/>
      <c r="U143" s="313"/>
      <c r="V143" s="313"/>
      <c r="W143" s="313"/>
      <c r="X143" s="313"/>
      <c r="Y143" s="313"/>
      <c r="Z143" s="313"/>
      <c r="AA143" s="313"/>
      <c r="AB143" s="313"/>
      <c r="AC143" s="313"/>
      <c r="AD143" s="313"/>
      <c r="AE143" s="313"/>
      <c r="AF143" s="313"/>
      <c r="AG143" s="313"/>
      <c r="AH143" s="313"/>
      <c r="AI143" s="313"/>
      <c r="AJ143" s="313"/>
      <c r="AK143" s="313"/>
      <c r="AL143" s="313"/>
      <c r="AM143" s="313"/>
    </row>
    <row r="144" spans="1:40" hidden="1" outlineLevel="1" x14ac:dyDescent="0.25">
      <c r="A144" s="170" t="str">
        <f>'Пр 1 (произв)'!A143</f>
        <v>...</v>
      </c>
      <c r="B144" s="118" t="str">
        <f>'Пр 1 (произв)'!B143</f>
        <v>...</v>
      </c>
      <c r="C144" s="170">
        <f>'Пр 1 (произв)'!C143</f>
        <v>0</v>
      </c>
      <c r="D144" s="9"/>
      <c r="E144" s="313"/>
      <c r="F144" s="313"/>
      <c r="G144" s="313"/>
      <c r="H144" s="313"/>
      <c r="I144" s="313"/>
      <c r="J144" s="313"/>
      <c r="K144" s="313"/>
      <c r="L144" s="313"/>
      <c r="M144" s="313"/>
      <c r="N144" s="313"/>
      <c r="O144" s="313"/>
      <c r="P144" s="313"/>
      <c r="Q144" s="313"/>
      <c r="R144" s="313"/>
      <c r="S144" s="313"/>
      <c r="T144" s="313"/>
      <c r="U144" s="313"/>
      <c r="V144" s="313"/>
      <c r="W144" s="313"/>
      <c r="X144" s="313"/>
      <c r="Y144" s="313"/>
      <c r="Z144" s="313"/>
      <c r="AA144" s="313"/>
      <c r="AB144" s="313"/>
      <c r="AC144" s="313"/>
      <c r="AD144" s="313"/>
      <c r="AE144" s="313"/>
      <c r="AF144" s="313"/>
      <c r="AG144" s="313"/>
      <c r="AH144" s="313"/>
      <c r="AI144" s="313"/>
      <c r="AJ144" s="313"/>
      <c r="AK144" s="313"/>
      <c r="AL144" s="313"/>
      <c r="AM144" s="313"/>
    </row>
    <row r="145" spans="1:39" ht="27" collapsed="1" x14ac:dyDescent="0.25">
      <c r="A145" s="170" t="str">
        <f>'Пр 1 (произв)'!A144</f>
        <v>1.4</v>
      </c>
      <c r="B145" s="130" t="str">
        <f>'Пр 1 (произв)'!B144</f>
        <v>Инвестиционные проекты, реализация которых обуславливается схемами теплоснабжения, всего, в том числе:</v>
      </c>
      <c r="C145" s="170" t="str">
        <f>'Пр 1 (произв)'!C144</f>
        <v>Г</v>
      </c>
      <c r="D145" s="246">
        <f>D146+D155</f>
        <v>0</v>
      </c>
      <c r="E145" s="246">
        <f t="shared" ref="E145:AM145" si="39">E146+E155</f>
        <v>0</v>
      </c>
      <c r="F145" s="246">
        <f t="shared" si="39"/>
        <v>0</v>
      </c>
      <c r="G145" s="246">
        <f t="shared" si="39"/>
        <v>0</v>
      </c>
      <c r="H145" s="246">
        <f t="shared" si="39"/>
        <v>0</v>
      </c>
      <c r="I145" s="246">
        <f t="shared" si="39"/>
        <v>0</v>
      </c>
      <c r="J145" s="246">
        <f t="shared" si="39"/>
        <v>0</v>
      </c>
      <c r="K145" s="246">
        <f t="shared" si="39"/>
        <v>0</v>
      </c>
      <c r="L145" s="246">
        <f t="shared" si="39"/>
        <v>0</v>
      </c>
      <c r="M145" s="246">
        <f t="shared" si="39"/>
        <v>0</v>
      </c>
      <c r="N145" s="246">
        <f t="shared" si="39"/>
        <v>0</v>
      </c>
      <c r="O145" s="246">
        <f t="shared" si="39"/>
        <v>0</v>
      </c>
      <c r="P145" s="246">
        <f t="shared" si="39"/>
        <v>0</v>
      </c>
      <c r="Q145" s="246">
        <f t="shared" si="39"/>
        <v>0</v>
      </c>
      <c r="R145" s="624">
        <f t="shared" si="39"/>
        <v>0</v>
      </c>
      <c r="S145" s="625"/>
      <c r="T145" s="246">
        <f t="shared" si="39"/>
        <v>0</v>
      </c>
      <c r="U145" s="246">
        <f t="shared" si="39"/>
        <v>0</v>
      </c>
      <c r="V145" s="246">
        <f t="shared" si="39"/>
        <v>0</v>
      </c>
      <c r="W145" s="246">
        <f t="shared" si="39"/>
        <v>0</v>
      </c>
      <c r="X145" s="246">
        <f t="shared" si="39"/>
        <v>0</v>
      </c>
      <c r="Y145" s="246">
        <f t="shared" si="39"/>
        <v>0</v>
      </c>
      <c r="Z145" s="246">
        <f t="shared" si="39"/>
        <v>0</v>
      </c>
      <c r="AA145" s="246">
        <f t="shared" si="39"/>
        <v>0</v>
      </c>
      <c r="AB145" s="246">
        <f t="shared" si="39"/>
        <v>0</v>
      </c>
      <c r="AC145" s="246">
        <f t="shared" si="39"/>
        <v>0</v>
      </c>
      <c r="AD145" s="246">
        <f t="shared" si="39"/>
        <v>0</v>
      </c>
      <c r="AE145" s="246">
        <f t="shared" si="39"/>
        <v>0</v>
      </c>
      <c r="AF145" s="246">
        <f t="shared" si="39"/>
        <v>0</v>
      </c>
      <c r="AG145" s="246">
        <f t="shared" si="39"/>
        <v>0</v>
      </c>
      <c r="AH145" s="246">
        <f t="shared" si="39"/>
        <v>0</v>
      </c>
      <c r="AI145" s="246">
        <f t="shared" si="39"/>
        <v>0</v>
      </c>
      <c r="AJ145" s="246">
        <f t="shared" si="39"/>
        <v>0</v>
      </c>
      <c r="AK145" s="246">
        <f t="shared" si="39"/>
        <v>0</v>
      </c>
      <c r="AL145" s="246">
        <f t="shared" si="39"/>
        <v>0</v>
      </c>
      <c r="AM145" s="246">
        <f t="shared" si="39"/>
        <v>0</v>
      </c>
    </row>
    <row r="146" spans="1:39" ht="19.5" customHeight="1" x14ac:dyDescent="0.25">
      <c r="A146" s="170" t="str">
        <f>'Пр 1 (произв)'!A145</f>
        <v>1.4.1</v>
      </c>
      <c r="B146" s="118" t="s">
        <v>1320</v>
      </c>
      <c r="C146" s="170">
        <f>'Пр 1 (произв)'!C145</f>
        <v>0</v>
      </c>
      <c r="D146" s="9">
        <f>D147+D151</f>
        <v>0</v>
      </c>
      <c r="E146" s="9">
        <f t="shared" ref="E146:AM146" si="40">E147+E151</f>
        <v>0</v>
      </c>
      <c r="F146" s="9">
        <f t="shared" si="40"/>
        <v>0</v>
      </c>
      <c r="G146" s="9">
        <f t="shared" si="40"/>
        <v>0</v>
      </c>
      <c r="H146" s="9">
        <f t="shared" si="40"/>
        <v>0</v>
      </c>
      <c r="I146" s="9">
        <f t="shared" si="40"/>
        <v>0</v>
      </c>
      <c r="J146" s="9">
        <f t="shared" si="40"/>
        <v>0</v>
      </c>
      <c r="K146" s="9">
        <f t="shared" si="40"/>
        <v>0</v>
      </c>
      <c r="L146" s="9">
        <f t="shared" si="40"/>
        <v>0</v>
      </c>
      <c r="M146" s="9">
        <f t="shared" si="40"/>
        <v>0</v>
      </c>
      <c r="N146" s="9">
        <f t="shared" si="40"/>
        <v>0</v>
      </c>
      <c r="O146" s="9">
        <f t="shared" si="40"/>
        <v>0</v>
      </c>
      <c r="P146" s="9">
        <f t="shared" si="40"/>
        <v>0</v>
      </c>
      <c r="Q146" s="9">
        <f t="shared" si="40"/>
        <v>0</v>
      </c>
      <c r="R146" s="626">
        <f t="shared" si="40"/>
        <v>0</v>
      </c>
      <c r="S146" s="627"/>
      <c r="T146" s="9">
        <f t="shared" si="40"/>
        <v>0</v>
      </c>
      <c r="U146" s="9">
        <f t="shared" si="40"/>
        <v>0</v>
      </c>
      <c r="V146" s="9">
        <f t="shared" si="40"/>
        <v>0</v>
      </c>
      <c r="W146" s="9">
        <f t="shared" si="40"/>
        <v>0</v>
      </c>
      <c r="X146" s="9">
        <f t="shared" si="40"/>
        <v>0</v>
      </c>
      <c r="Y146" s="9">
        <f t="shared" si="40"/>
        <v>0</v>
      </c>
      <c r="Z146" s="9">
        <f t="shared" si="40"/>
        <v>0</v>
      </c>
      <c r="AA146" s="9">
        <f t="shared" si="40"/>
        <v>0</v>
      </c>
      <c r="AB146" s="9">
        <f t="shared" si="40"/>
        <v>0</v>
      </c>
      <c r="AC146" s="9">
        <f t="shared" si="40"/>
        <v>0</v>
      </c>
      <c r="AD146" s="9">
        <f t="shared" si="40"/>
        <v>0</v>
      </c>
      <c r="AE146" s="9">
        <f t="shared" si="40"/>
        <v>0</v>
      </c>
      <c r="AF146" s="9">
        <f t="shared" si="40"/>
        <v>0</v>
      </c>
      <c r="AG146" s="9">
        <f t="shared" si="40"/>
        <v>0</v>
      </c>
      <c r="AH146" s="9">
        <f t="shared" si="40"/>
        <v>0</v>
      </c>
      <c r="AI146" s="9">
        <f t="shared" si="40"/>
        <v>0</v>
      </c>
      <c r="AJ146" s="9">
        <f t="shared" si="40"/>
        <v>0</v>
      </c>
      <c r="AK146" s="9">
        <f t="shared" si="40"/>
        <v>0</v>
      </c>
      <c r="AL146" s="9">
        <f t="shared" si="40"/>
        <v>0</v>
      </c>
      <c r="AM146" s="9">
        <f t="shared" si="40"/>
        <v>0</v>
      </c>
    </row>
    <row r="147" spans="1:39" ht="27" x14ac:dyDescent="0.25">
      <c r="A147" s="170" t="str">
        <f>'Пр 1 (произв)'!A146</f>
        <v>1.4.1.1</v>
      </c>
      <c r="B147" s="134" t="str">
        <f>'Пр 1 (произв)'!B146</f>
        <v>Строительство, реконструкция, модернизация и техническое перевооружение источников тепловой энергии, всего, в том числе:</v>
      </c>
      <c r="C147" s="170">
        <f>'Пр 1 (произв)'!C146</f>
        <v>0</v>
      </c>
      <c r="D147" s="136">
        <f>SUM(D148:D150)</f>
        <v>0</v>
      </c>
      <c r="E147" s="136">
        <f t="shared" ref="E147:AM147" si="41">SUM(E148:E150)</f>
        <v>0</v>
      </c>
      <c r="F147" s="136">
        <f t="shared" si="41"/>
        <v>0</v>
      </c>
      <c r="G147" s="136">
        <f t="shared" si="41"/>
        <v>0</v>
      </c>
      <c r="H147" s="136">
        <f t="shared" si="41"/>
        <v>0</v>
      </c>
      <c r="I147" s="136">
        <f t="shared" si="41"/>
        <v>0</v>
      </c>
      <c r="J147" s="136">
        <f t="shared" si="41"/>
        <v>0</v>
      </c>
      <c r="K147" s="136">
        <f t="shared" si="41"/>
        <v>0</v>
      </c>
      <c r="L147" s="136">
        <f t="shared" si="41"/>
        <v>0</v>
      </c>
      <c r="M147" s="136">
        <f t="shared" si="41"/>
        <v>0</v>
      </c>
      <c r="N147" s="136">
        <f t="shared" si="41"/>
        <v>0</v>
      </c>
      <c r="O147" s="136">
        <f t="shared" si="41"/>
        <v>0</v>
      </c>
      <c r="P147" s="136">
        <f t="shared" si="41"/>
        <v>0</v>
      </c>
      <c r="Q147" s="136">
        <f t="shared" si="41"/>
        <v>0</v>
      </c>
      <c r="R147" s="628">
        <f t="shared" si="41"/>
        <v>0</v>
      </c>
      <c r="S147" s="629"/>
      <c r="T147" s="136">
        <f t="shared" si="41"/>
        <v>0</v>
      </c>
      <c r="U147" s="136">
        <f t="shared" si="41"/>
        <v>0</v>
      </c>
      <c r="V147" s="136">
        <f t="shared" si="41"/>
        <v>0</v>
      </c>
      <c r="W147" s="136">
        <f t="shared" si="41"/>
        <v>0</v>
      </c>
      <c r="X147" s="136">
        <f t="shared" si="41"/>
        <v>0</v>
      </c>
      <c r="Y147" s="136">
        <f t="shared" si="41"/>
        <v>0</v>
      </c>
      <c r="Z147" s="136">
        <f t="shared" si="41"/>
        <v>0</v>
      </c>
      <c r="AA147" s="136">
        <f t="shared" si="41"/>
        <v>0</v>
      </c>
      <c r="AB147" s="136">
        <f t="shared" si="41"/>
        <v>0</v>
      </c>
      <c r="AC147" s="136">
        <f t="shared" si="41"/>
        <v>0</v>
      </c>
      <c r="AD147" s="136">
        <f t="shared" si="41"/>
        <v>0</v>
      </c>
      <c r="AE147" s="136">
        <f t="shared" si="41"/>
        <v>0</v>
      </c>
      <c r="AF147" s="136">
        <f t="shared" si="41"/>
        <v>0</v>
      </c>
      <c r="AG147" s="136">
        <f t="shared" si="41"/>
        <v>0</v>
      </c>
      <c r="AH147" s="136">
        <f t="shared" si="41"/>
        <v>0</v>
      </c>
      <c r="AI147" s="136">
        <f t="shared" si="41"/>
        <v>0</v>
      </c>
      <c r="AJ147" s="136">
        <f t="shared" si="41"/>
        <v>0</v>
      </c>
      <c r="AK147" s="136">
        <f t="shared" si="41"/>
        <v>0</v>
      </c>
      <c r="AL147" s="136">
        <f t="shared" si="41"/>
        <v>0</v>
      </c>
      <c r="AM147" s="136">
        <f t="shared" si="41"/>
        <v>0</v>
      </c>
    </row>
    <row r="148" spans="1:39" hidden="1" outlineLevel="1" x14ac:dyDescent="0.25">
      <c r="A148" s="170" t="str">
        <f>'Пр 1 (произв)'!A147</f>
        <v>1.4.1.1</v>
      </c>
      <c r="B148" s="118" t="str">
        <f>'Пр 1 (произв)'!B147</f>
        <v>Наименование инвестиционного проекта</v>
      </c>
      <c r="C148" s="170">
        <f>'Пр 1 (произв)'!C147</f>
        <v>0</v>
      </c>
      <c r="D148" s="9"/>
    </row>
    <row r="149" spans="1:39" hidden="1" outlineLevel="1" x14ac:dyDescent="0.25">
      <c r="A149" s="170" t="str">
        <f>'Пр 1 (произв)'!A148</f>
        <v>1.4.1.1</v>
      </c>
      <c r="B149" s="118" t="str">
        <f>'Пр 1 (произв)'!B148</f>
        <v>Наименование инвестиционного проекта</v>
      </c>
      <c r="C149" s="170">
        <f>'Пр 1 (произв)'!C148</f>
        <v>0</v>
      </c>
      <c r="D149" s="9"/>
    </row>
    <row r="150" spans="1:39" hidden="1" outlineLevel="1" x14ac:dyDescent="0.25">
      <c r="A150" s="170" t="str">
        <f>'Пр 1 (произв)'!A149</f>
        <v>...</v>
      </c>
      <c r="B150" s="118" t="str">
        <f>'Пр 1 (произв)'!B149</f>
        <v>...</v>
      </c>
      <c r="C150" s="170">
        <f>'Пр 1 (произв)'!C149</f>
        <v>0</v>
      </c>
      <c r="D150" s="9"/>
    </row>
    <row r="151" spans="1:39" ht="27" collapsed="1" x14ac:dyDescent="0.25">
      <c r="A151" s="170" t="str">
        <f>'Пр 1 (произв)'!A150</f>
        <v>1.4.1.2</v>
      </c>
      <c r="B151" s="134" t="str">
        <f>'Пр 1 (произв)'!B150</f>
        <v>Строительство, реконструкция, модернизация и техническое перевооружение тепловых сетей, всего, в том числе:</v>
      </c>
      <c r="C151" s="170">
        <f>'Пр 1 (произв)'!C150</f>
        <v>0</v>
      </c>
      <c r="D151" s="136">
        <f>SUM(D152:D154)</f>
        <v>0</v>
      </c>
      <c r="E151" s="136">
        <f t="shared" ref="E151:AM151" si="42">SUM(E152:E154)</f>
        <v>0</v>
      </c>
      <c r="F151" s="136">
        <f t="shared" si="42"/>
        <v>0</v>
      </c>
      <c r="G151" s="136">
        <f t="shared" si="42"/>
        <v>0</v>
      </c>
      <c r="H151" s="136">
        <f t="shared" si="42"/>
        <v>0</v>
      </c>
      <c r="I151" s="136">
        <f t="shared" si="42"/>
        <v>0</v>
      </c>
      <c r="J151" s="136">
        <f t="shared" si="42"/>
        <v>0</v>
      </c>
      <c r="K151" s="136">
        <f t="shared" si="42"/>
        <v>0</v>
      </c>
      <c r="L151" s="136">
        <f t="shared" si="42"/>
        <v>0</v>
      </c>
      <c r="M151" s="136">
        <f t="shared" si="42"/>
        <v>0</v>
      </c>
      <c r="N151" s="136">
        <f t="shared" si="42"/>
        <v>0</v>
      </c>
      <c r="O151" s="136">
        <f t="shared" si="42"/>
        <v>0</v>
      </c>
      <c r="P151" s="136">
        <f t="shared" si="42"/>
        <v>0</v>
      </c>
      <c r="Q151" s="136">
        <f t="shared" si="42"/>
        <v>0</v>
      </c>
      <c r="R151" s="628">
        <f t="shared" si="42"/>
        <v>0</v>
      </c>
      <c r="S151" s="629"/>
      <c r="T151" s="136">
        <f t="shared" si="42"/>
        <v>0</v>
      </c>
      <c r="U151" s="136">
        <f t="shared" si="42"/>
        <v>0</v>
      </c>
      <c r="V151" s="136">
        <f t="shared" si="42"/>
        <v>0</v>
      </c>
      <c r="W151" s="136">
        <f t="shared" si="42"/>
        <v>0</v>
      </c>
      <c r="X151" s="136">
        <f t="shared" si="42"/>
        <v>0</v>
      </c>
      <c r="Y151" s="136">
        <f t="shared" si="42"/>
        <v>0</v>
      </c>
      <c r="Z151" s="136">
        <f t="shared" si="42"/>
        <v>0</v>
      </c>
      <c r="AA151" s="136">
        <f t="shared" si="42"/>
        <v>0</v>
      </c>
      <c r="AB151" s="136">
        <f t="shared" si="42"/>
        <v>0</v>
      </c>
      <c r="AC151" s="136">
        <f t="shared" si="42"/>
        <v>0</v>
      </c>
      <c r="AD151" s="136">
        <f t="shared" si="42"/>
        <v>0</v>
      </c>
      <c r="AE151" s="136">
        <f t="shared" si="42"/>
        <v>0</v>
      </c>
      <c r="AF151" s="136">
        <f t="shared" si="42"/>
        <v>0</v>
      </c>
      <c r="AG151" s="136">
        <f t="shared" si="42"/>
        <v>0</v>
      </c>
      <c r="AH151" s="136">
        <f t="shared" si="42"/>
        <v>0</v>
      </c>
      <c r="AI151" s="136">
        <f t="shared" si="42"/>
        <v>0</v>
      </c>
      <c r="AJ151" s="136">
        <f t="shared" si="42"/>
        <v>0</v>
      </c>
      <c r="AK151" s="136">
        <f t="shared" si="42"/>
        <v>0</v>
      </c>
      <c r="AL151" s="136">
        <f t="shared" si="42"/>
        <v>0</v>
      </c>
      <c r="AM151" s="136">
        <f t="shared" si="42"/>
        <v>0</v>
      </c>
    </row>
    <row r="152" spans="1:39" hidden="1" outlineLevel="1" x14ac:dyDescent="0.25">
      <c r="A152" s="170" t="str">
        <f>'Пр 1 (произв)'!A151</f>
        <v>1.4.1.2</v>
      </c>
      <c r="B152" s="118" t="str">
        <f>'Пр 1 (произв)'!B151</f>
        <v>Наименование инвестиционного проекта</v>
      </c>
      <c r="C152" s="170">
        <f>'Пр 1 (произв)'!C151</f>
        <v>0</v>
      </c>
      <c r="D152" s="9"/>
    </row>
    <row r="153" spans="1:39" hidden="1" outlineLevel="1" x14ac:dyDescent="0.25">
      <c r="A153" s="170" t="str">
        <f>'Пр 1 (произв)'!A152</f>
        <v>1.4.1.2</v>
      </c>
      <c r="B153" s="118" t="str">
        <f>'Пр 1 (произв)'!B152</f>
        <v>Наименование инвестиционного проекта</v>
      </c>
      <c r="C153" s="170">
        <f>'Пр 1 (произв)'!C152</f>
        <v>0</v>
      </c>
      <c r="D153" s="9"/>
    </row>
    <row r="154" spans="1:39" hidden="1" outlineLevel="1" x14ac:dyDescent="0.25">
      <c r="A154" s="170" t="str">
        <f>'Пр 1 (произв)'!A153</f>
        <v>...</v>
      </c>
      <c r="B154" s="118" t="str">
        <f>'Пр 1 (произв)'!B153</f>
        <v>...</v>
      </c>
      <c r="C154" s="170">
        <f>'Пр 1 (произв)'!C153</f>
        <v>0</v>
      </c>
      <c r="D154" s="9"/>
    </row>
    <row r="155" spans="1:39" hidden="1" outlineLevel="1" x14ac:dyDescent="0.25">
      <c r="A155" s="170" t="str">
        <f>'Пр 1 (произв)'!A154</f>
        <v>1.4.2</v>
      </c>
      <c r="B155" s="118" t="str">
        <f>'Пр 1 (произв)'!B154</f>
        <v>Наименование поселения (городского округа)</v>
      </c>
      <c r="C155" s="170">
        <f>'Пр 1 (произв)'!C154</f>
        <v>0</v>
      </c>
      <c r="D155" s="9">
        <f t="shared" ref="D155:R155" si="43">D156+D159</f>
        <v>0</v>
      </c>
      <c r="E155" s="9">
        <f t="shared" si="43"/>
        <v>0</v>
      </c>
      <c r="F155" s="9">
        <f t="shared" si="43"/>
        <v>0</v>
      </c>
      <c r="G155" s="9">
        <f t="shared" si="43"/>
        <v>0</v>
      </c>
      <c r="H155" s="9">
        <f t="shared" si="43"/>
        <v>0</v>
      </c>
      <c r="I155" s="9">
        <f t="shared" si="43"/>
        <v>0</v>
      </c>
      <c r="J155" s="9">
        <f t="shared" si="43"/>
        <v>0</v>
      </c>
      <c r="K155" s="9">
        <f t="shared" si="43"/>
        <v>0</v>
      </c>
      <c r="L155" s="9">
        <f t="shared" si="43"/>
        <v>0</v>
      </c>
      <c r="M155" s="9">
        <f t="shared" si="43"/>
        <v>0</v>
      </c>
      <c r="N155" s="9">
        <f t="shared" si="43"/>
        <v>0</v>
      </c>
      <c r="O155" s="9">
        <f t="shared" si="43"/>
        <v>0</v>
      </c>
      <c r="P155" s="9">
        <f t="shared" si="43"/>
        <v>0</v>
      </c>
      <c r="Q155" s="9">
        <f t="shared" si="43"/>
        <v>0</v>
      </c>
      <c r="R155" s="9">
        <f t="shared" si="43"/>
        <v>0</v>
      </c>
      <c r="S155" s="9"/>
      <c r="T155" s="9">
        <f t="shared" ref="T155:AM155" si="44">T156+T159</f>
        <v>0</v>
      </c>
      <c r="U155" s="9">
        <f t="shared" si="44"/>
        <v>0</v>
      </c>
      <c r="V155" s="9">
        <f t="shared" si="44"/>
        <v>0</v>
      </c>
      <c r="W155" s="9">
        <f t="shared" si="44"/>
        <v>0</v>
      </c>
      <c r="X155" s="9">
        <f t="shared" si="44"/>
        <v>0</v>
      </c>
      <c r="Y155" s="9">
        <f t="shared" si="44"/>
        <v>0</v>
      </c>
      <c r="Z155" s="9">
        <f t="shared" si="44"/>
        <v>0</v>
      </c>
      <c r="AA155" s="9">
        <f t="shared" si="44"/>
        <v>0</v>
      </c>
      <c r="AB155" s="9">
        <f t="shared" si="44"/>
        <v>0</v>
      </c>
      <c r="AC155" s="9">
        <f t="shared" si="44"/>
        <v>0</v>
      </c>
      <c r="AD155" s="9">
        <f t="shared" si="44"/>
        <v>0</v>
      </c>
      <c r="AE155" s="9">
        <f t="shared" si="44"/>
        <v>0</v>
      </c>
      <c r="AF155" s="9">
        <f t="shared" si="44"/>
        <v>0</v>
      </c>
      <c r="AG155" s="9">
        <f t="shared" si="44"/>
        <v>0</v>
      </c>
      <c r="AH155" s="9">
        <f t="shared" si="44"/>
        <v>0</v>
      </c>
      <c r="AI155" s="9">
        <f t="shared" si="44"/>
        <v>0</v>
      </c>
      <c r="AJ155" s="9">
        <f t="shared" si="44"/>
        <v>0</v>
      </c>
      <c r="AK155" s="9">
        <f t="shared" si="44"/>
        <v>0</v>
      </c>
      <c r="AL155" s="9">
        <f t="shared" si="44"/>
        <v>0</v>
      </c>
      <c r="AM155" s="9">
        <f t="shared" si="44"/>
        <v>0</v>
      </c>
    </row>
    <row r="156" spans="1:39" ht="27" hidden="1" outlineLevel="1" x14ac:dyDescent="0.25">
      <c r="A156" s="170" t="str">
        <f>'Пр 1 (произв)'!A155</f>
        <v>1.4.2.1</v>
      </c>
      <c r="B156" s="134" t="str">
        <f>'Пр 1 (произв)'!B155</f>
        <v>Строительство, реконструкция, модернизация и техническое перевооружение источников тепловой энергии, всего, в том числе:</v>
      </c>
      <c r="C156" s="170">
        <f>'Пр 1 (произв)'!C155</f>
        <v>0</v>
      </c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</row>
    <row r="157" spans="1:39" hidden="1" outlineLevel="1" x14ac:dyDescent="0.25">
      <c r="A157" s="170" t="str">
        <f>'Пр 1 (произв)'!A156</f>
        <v>1.4.2.1</v>
      </c>
      <c r="B157" s="118" t="str">
        <f>'Пр 1 (произв)'!B156</f>
        <v>Наименование инвестиционного проекта</v>
      </c>
      <c r="C157" s="170">
        <f>'Пр 1 (произв)'!C156</f>
        <v>0</v>
      </c>
      <c r="D157" s="9"/>
    </row>
    <row r="158" spans="1:39" hidden="1" outlineLevel="1" x14ac:dyDescent="0.25">
      <c r="A158" s="170" t="str">
        <f>'Пр 1 (произв)'!A158</f>
        <v>...</v>
      </c>
      <c r="B158" s="118" t="str">
        <f>'Пр 1 (произв)'!B158</f>
        <v>...</v>
      </c>
      <c r="C158" s="170">
        <f>'Пр 1 (произв)'!C158</f>
        <v>0</v>
      </c>
      <c r="D158" s="9"/>
    </row>
    <row r="159" spans="1:39" ht="27" hidden="1" outlineLevel="1" x14ac:dyDescent="0.25">
      <c r="A159" s="170" t="str">
        <f>'Пр 1 (произв)'!A159</f>
        <v>1.4.2.2</v>
      </c>
      <c r="B159" s="134" t="str">
        <f>'Пр 1 (произв)'!B159</f>
        <v>Строительство, реконструкция, модернизация и техническое перевооружение тепловых сетей, всего, в том числе:</v>
      </c>
      <c r="C159" s="170">
        <f>'Пр 1 (произв)'!C159</f>
        <v>0</v>
      </c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</row>
    <row r="160" spans="1:39" hidden="1" outlineLevel="1" x14ac:dyDescent="0.25">
      <c r="A160" s="170" t="str">
        <f>'Пр 1 (произв)'!A160</f>
        <v>1.4.2.2</v>
      </c>
      <c r="B160" s="118" t="str">
        <f>'Пр 1 (произв)'!B160</f>
        <v>Наименование инвестиционного проекта</v>
      </c>
      <c r="C160" s="170">
        <f>'Пр 1 (произв)'!C160</f>
        <v>0</v>
      </c>
      <c r="D160" s="9"/>
    </row>
    <row r="161" spans="1:40" hidden="1" outlineLevel="1" x14ac:dyDescent="0.25">
      <c r="A161" s="170" t="str">
        <f>'Пр 1 (произв)'!A162</f>
        <v>...</v>
      </c>
      <c r="B161" s="118" t="str">
        <f>'Пр 1 (произв)'!B162</f>
        <v>...</v>
      </c>
      <c r="C161" s="170">
        <f>'Пр 1 (произв)'!C162</f>
        <v>0</v>
      </c>
      <c r="D161" s="9"/>
    </row>
    <row r="162" spans="1:40" collapsed="1" x14ac:dyDescent="0.25">
      <c r="A162" s="170" t="str">
        <f>'Пр 1 (произв)'!A163</f>
        <v>1.5</v>
      </c>
      <c r="B162" s="130" t="str">
        <f>'Пр 1 (произв)'!B163</f>
        <v>Новое строительство, всего, в том числе:</v>
      </c>
      <c r="C162" s="170" t="str">
        <f>'Пр 1 (произв)'!C163</f>
        <v>Г</v>
      </c>
      <c r="D162" s="253">
        <f>D163+D168+D172+D176</f>
        <v>0</v>
      </c>
      <c r="E162" s="253">
        <f t="shared" ref="E162:AM162" si="45">E163+E168+E172+E176</f>
        <v>0</v>
      </c>
      <c r="F162" s="253">
        <f t="shared" si="45"/>
        <v>0</v>
      </c>
      <c r="G162" s="253">
        <f t="shared" si="45"/>
        <v>0</v>
      </c>
      <c r="H162" s="253">
        <f t="shared" si="45"/>
        <v>0</v>
      </c>
      <c r="I162" s="253">
        <f t="shared" si="45"/>
        <v>0</v>
      </c>
      <c r="J162" s="253">
        <f t="shared" si="45"/>
        <v>0</v>
      </c>
      <c r="K162" s="253">
        <f t="shared" si="45"/>
        <v>0</v>
      </c>
      <c r="L162" s="253">
        <f t="shared" si="45"/>
        <v>0</v>
      </c>
      <c r="M162" s="253">
        <f t="shared" si="45"/>
        <v>0</v>
      </c>
      <c r="N162" s="253">
        <f t="shared" si="45"/>
        <v>0</v>
      </c>
      <c r="O162" s="253">
        <f t="shared" si="45"/>
        <v>0</v>
      </c>
      <c r="P162" s="253">
        <f t="shared" si="45"/>
        <v>0</v>
      </c>
      <c r="Q162" s="253">
        <f t="shared" si="45"/>
        <v>0</v>
      </c>
      <c r="R162" s="630">
        <f t="shared" si="45"/>
        <v>0</v>
      </c>
      <c r="S162" s="631"/>
      <c r="T162" s="253">
        <f t="shared" si="45"/>
        <v>0</v>
      </c>
      <c r="U162" s="253">
        <f t="shared" si="45"/>
        <v>0</v>
      </c>
      <c r="V162" s="253">
        <f t="shared" si="45"/>
        <v>0</v>
      </c>
      <c r="W162" s="253">
        <f t="shared" si="45"/>
        <v>0</v>
      </c>
      <c r="X162" s="253">
        <f t="shared" si="45"/>
        <v>0</v>
      </c>
      <c r="Y162" s="253">
        <f t="shared" si="45"/>
        <v>0</v>
      </c>
      <c r="Z162" s="253">
        <f t="shared" si="45"/>
        <v>0</v>
      </c>
      <c r="AA162" s="253">
        <f t="shared" si="45"/>
        <v>29.309011452039996</v>
      </c>
      <c r="AB162" s="253">
        <f t="shared" si="45"/>
        <v>0</v>
      </c>
      <c r="AC162" s="253">
        <f t="shared" si="45"/>
        <v>0</v>
      </c>
      <c r="AD162" s="253">
        <f t="shared" si="45"/>
        <v>0</v>
      </c>
      <c r="AE162" s="253">
        <f t="shared" si="45"/>
        <v>0</v>
      </c>
      <c r="AF162" s="253">
        <f t="shared" si="45"/>
        <v>0</v>
      </c>
      <c r="AG162" s="253">
        <f t="shared" si="45"/>
        <v>0</v>
      </c>
      <c r="AH162" s="253">
        <f t="shared" si="45"/>
        <v>29.309011452039996</v>
      </c>
      <c r="AI162" s="253">
        <f t="shared" si="45"/>
        <v>0</v>
      </c>
      <c r="AJ162" s="253">
        <f t="shared" si="45"/>
        <v>0</v>
      </c>
      <c r="AK162" s="253">
        <f t="shared" si="45"/>
        <v>0</v>
      </c>
      <c r="AL162" s="253">
        <f t="shared" si="45"/>
        <v>0</v>
      </c>
      <c r="AM162" s="253">
        <f t="shared" si="45"/>
        <v>0</v>
      </c>
    </row>
    <row r="163" spans="1:40" ht="24" customHeight="1" x14ac:dyDescent="0.25">
      <c r="A163" s="170" t="str">
        <f>'Пр 1 (произв)'!A164</f>
        <v>1.5.1</v>
      </c>
      <c r="B163" s="134" t="str">
        <f>'Пр 1 (произв)'!B164</f>
        <v>Новое строительство объектов по производству электрической энергии, всего, в том числе:</v>
      </c>
      <c r="C163" s="170" t="str">
        <f>'Пр 1 (произв)'!C164</f>
        <v>Г</v>
      </c>
      <c r="D163" s="247">
        <f>SUM(D164:D167)</f>
        <v>0</v>
      </c>
      <c r="E163" s="247">
        <f t="shared" ref="E163:AM163" si="46">SUM(E164:E167)</f>
        <v>0</v>
      </c>
      <c r="F163" s="247">
        <f t="shared" si="46"/>
        <v>0</v>
      </c>
      <c r="G163" s="247">
        <f t="shared" si="46"/>
        <v>0</v>
      </c>
      <c r="H163" s="247">
        <f t="shared" si="46"/>
        <v>0</v>
      </c>
      <c r="I163" s="247">
        <f t="shared" si="46"/>
        <v>0</v>
      </c>
      <c r="J163" s="247">
        <f t="shared" si="46"/>
        <v>0</v>
      </c>
      <c r="K163" s="247">
        <f t="shared" si="46"/>
        <v>0</v>
      </c>
      <c r="L163" s="247">
        <f t="shared" si="46"/>
        <v>0</v>
      </c>
      <c r="M163" s="247">
        <f t="shared" si="46"/>
        <v>0</v>
      </c>
      <c r="N163" s="247">
        <f t="shared" si="46"/>
        <v>0</v>
      </c>
      <c r="O163" s="247">
        <f t="shared" si="46"/>
        <v>0</v>
      </c>
      <c r="P163" s="247">
        <f t="shared" si="46"/>
        <v>0</v>
      </c>
      <c r="Q163" s="247">
        <f t="shared" si="46"/>
        <v>0</v>
      </c>
      <c r="R163" s="636">
        <f t="shared" si="46"/>
        <v>0</v>
      </c>
      <c r="S163" s="637"/>
      <c r="T163" s="247">
        <f t="shared" si="46"/>
        <v>0</v>
      </c>
      <c r="U163" s="247">
        <f t="shared" si="46"/>
        <v>0</v>
      </c>
      <c r="V163" s="247">
        <f t="shared" si="46"/>
        <v>0</v>
      </c>
      <c r="W163" s="247">
        <f t="shared" si="46"/>
        <v>0</v>
      </c>
      <c r="X163" s="247">
        <f t="shared" si="46"/>
        <v>0</v>
      </c>
      <c r="Y163" s="247">
        <f t="shared" si="46"/>
        <v>0</v>
      </c>
      <c r="Z163" s="247">
        <f t="shared" si="46"/>
        <v>0</v>
      </c>
      <c r="AA163" s="247">
        <f t="shared" si="46"/>
        <v>9.9996514520400002</v>
      </c>
      <c r="AB163" s="247">
        <f t="shared" si="46"/>
        <v>0</v>
      </c>
      <c r="AC163" s="247">
        <f t="shared" si="46"/>
        <v>0</v>
      </c>
      <c r="AD163" s="247">
        <f t="shared" si="46"/>
        <v>0</v>
      </c>
      <c r="AE163" s="247">
        <f t="shared" si="46"/>
        <v>0</v>
      </c>
      <c r="AF163" s="247">
        <f t="shared" si="46"/>
        <v>0</v>
      </c>
      <c r="AG163" s="247">
        <f t="shared" si="46"/>
        <v>0</v>
      </c>
      <c r="AH163" s="247">
        <f t="shared" si="46"/>
        <v>9.9996514520400002</v>
      </c>
      <c r="AI163" s="247">
        <f t="shared" si="46"/>
        <v>0</v>
      </c>
      <c r="AJ163" s="247">
        <f t="shared" si="46"/>
        <v>0</v>
      </c>
      <c r="AK163" s="247">
        <f t="shared" si="46"/>
        <v>0</v>
      </c>
      <c r="AL163" s="247">
        <f t="shared" si="46"/>
        <v>0</v>
      </c>
      <c r="AM163" s="247">
        <f t="shared" si="46"/>
        <v>0</v>
      </c>
    </row>
    <row r="164" spans="1:40" x14ac:dyDescent="0.25">
      <c r="A164" s="170" t="str">
        <f>'Пр 1 (произв)'!A165</f>
        <v>1.5.1.1</v>
      </c>
      <c r="B164" s="118" t="str">
        <f>'Пр 1 (произв)'!B165</f>
        <v>Установка ветрогенераторов в д. Волонга (4 шт)</v>
      </c>
      <c r="C164" s="170" t="str">
        <f>'Пр 1 (произв)'!C165</f>
        <v>K_ЗР.18</v>
      </c>
      <c r="D164" s="9"/>
      <c r="E164" s="313"/>
      <c r="F164" s="313"/>
      <c r="G164" s="313"/>
      <c r="H164" s="313"/>
      <c r="I164" s="313"/>
      <c r="J164" s="313"/>
      <c r="K164" s="313"/>
      <c r="L164" s="313"/>
      <c r="M164" s="313"/>
      <c r="N164" s="313"/>
      <c r="O164" s="313"/>
      <c r="P164" s="313"/>
      <c r="Q164" s="313"/>
      <c r="R164" s="632"/>
      <c r="S164" s="633"/>
      <c r="T164" s="313"/>
      <c r="U164" s="313"/>
      <c r="V164" s="313"/>
      <c r="W164" s="313"/>
      <c r="X164" s="313"/>
      <c r="Y164" s="313"/>
      <c r="Z164" s="313"/>
      <c r="AA164" s="279">
        <f>'Пр 3 (произв)'!AI164</f>
        <v>3.3874535537399999</v>
      </c>
      <c r="AB164" s="279">
        <f>'Пр 3 (произв)'!AJ164</f>
        <v>0</v>
      </c>
      <c r="AC164" s="279">
        <f>'Пр 3 (произв)'!AK164</f>
        <v>0</v>
      </c>
      <c r="AD164" s="279">
        <f>'Пр 3 (произв)'!AL164</f>
        <v>0</v>
      </c>
      <c r="AE164" s="279">
        <f>'Пр 3 (произв)'!AM164</f>
        <v>0</v>
      </c>
      <c r="AF164" s="279">
        <f>'Пр 3 (произв)'!AN164</f>
        <v>0</v>
      </c>
      <c r="AG164" s="9">
        <f t="shared" ref="AG164:AG166" si="47">D164+K164+R164+Z164</f>
        <v>0</v>
      </c>
      <c r="AH164" s="9">
        <f t="shared" ref="AH164:AH166" si="48">E164+L164+S164+AA164</f>
        <v>3.3874535537399999</v>
      </c>
      <c r="AI164" s="481">
        <f t="shared" ref="AI164:AI166" si="49">F164+M164+T164+AB164</f>
        <v>0</v>
      </c>
      <c r="AJ164" s="9">
        <f t="shared" ref="AJ164:AJ166" si="50">G164+N164+U164+AC164</f>
        <v>0</v>
      </c>
      <c r="AK164" s="9">
        <f t="shared" ref="AK164:AK166" si="51">H164+O164+V164+AD164</f>
        <v>0</v>
      </c>
      <c r="AL164" s="9">
        <f t="shared" ref="AL164:AL166" si="52">I164+P164+W164+AE164</f>
        <v>0</v>
      </c>
      <c r="AM164" s="279">
        <f t="shared" ref="AM164:AM166" si="53">AF164</f>
        <v>0</v>
      </c>
      <c r="AN164" s="283"/>
    </row>
    <row r="165" spans="1:40" x14ac:dyDescent="0.25">
      <c r="A165" s="170" t="str">
        <f>'Пр 1 (произв)'!A166</f>
        <v>1.5.1.2</v>
      </c>
      <c r="B165" s="118" t="str">
        <f>'Пр 1 (произв)'!B166</f>
        <v>Установка ветрогенераторов в д. Мгла (4 шт)</v>
      </c>
      <c r="C165" s="170" t="str">
        <f>'Пр 1 (произв)'!C166</f>
        <v>K_ЗР.19</v>
      </c>
      <c r="D165" s="9"/>
      <c r="E165" s="313"/>
      <c r="F165" s="313"/>
      <c r="G165" s="313"/>
      <c r="H165" s="313"/>
      <c r="I165" s="313"/>
      <c r="J165" s="313"/>
      <c r="K165" s="313"/>
      <c r="L165" s="313"/>
      <c r="M165" s="313"/>
      <c r="N165" s="313"/>
      <c r="O165" s="313"/>
      <c r="P165" s="313"/>
      <c r="Q165" s="313"/>
      <c r="R165" s="632"/>
      <c r="S165" s="633"/>
      <c r="T165" s="313"/>
      <c r="U165" s="313"/>
      <c r="V165" s="313"/>
      <c r="W165" s="313"/>
      <c r="X165" s="313"/>
      <c r="Y165" s="313"/>
      <c r="Z165" s="313"/>
      <c r="AA165" s="279">
        <f>'Пр 3 (произв)'!AI165</f>
        <v>3.2247443445599999</v>
      </c>
      <c r="AB165" s="279">
        <f>'Пр 3 (произв)'!AJ165</f>
        <v>0</v>
      </c>
      <c r="AC165" s="279">
        <f>'Пр 3 (произв)'!AK165</f>
        <v>0</v>
      </c>
      <c r="AD165" s="279">
        <f>'Пр 3 (произв)'!AL165</f>
        <v>0</v>
      </c>
      <c r="AE165" s="279">
        <f>'Пр 3 (произв)'!AM165</f>
        <v>0</v>
      </c>
      <c r="AF165" s="279">
        <f>'Пр 3 (произв)'!AN165</f>
        <v>0</v>
      </c>
      <c r="AG165" s="9">
        <f t="shared" si="47"/>
        <v>0</v>
      </c>
      <c r="AH165" s="9">
        <f t="shared" si="48"/>
        <v>3.2247443445599999</v>
      </c>
      <c r="AI165" s="481">
        <f t="shared" si="49"/>
        <v>0</v>
      </c>
      <c r="AJ165" s="9">
        <f t="shared" si="50"/>
        <v>0</v>
      </c>
      <c r="AK165" s="9">
        <f t="shared" si="51"/>
        <v>0</v>
      </c>
      <c r="AL165" s="9">
        <f t="shared" si="52"/>
        <v>0</v>
      </c>
      <c r="AM165" s="279">
        <f t="shared" si="53"/>
        <v>0</v>
      </c>
      <c r="AN165" s="283"/>
    </row>
    <row r="166" spans="1:40" x14ac:dyDescent="0.25">
      <c r="A166" s="170" t="str">
        <f>'Пр 1 (произв)'!A167</f>
        <v>1.5.1.3</v>
      </c>
      <c r="B166" s="118" t="str">
        <f>'Пр 1 (произв)'!B167</f>
        <v>Установка ветрогенераторов в д. Белушье (4 шт)</v>
      </c>
      <c r="C166" s="170" t="str">
        <f>'Пр 1 (произв)'!C167</f>
        <v>K_ЗР.20</v>
      </c>
      <c r="D166" s="9"/>
      <c r="E166" s="313"/>
      <c r="F166" s="313"/>
      <c r="G166" s="313"/>
      <c r="H166" s="313"/>
      <c r="I166" s="313"/>
      <c r="J166" s="313"/>
      <c r="K166" s="313"/>
      <c r="L166" s="313"/>
      <c r="M166" s="313"/>
      <c r="N166" s="313"/>
      <c r="O166" s="313"/>
      <c r="P166" s="313"/>
      <c r="Q166" s="313"/>
      <c r="R166" s="632"/>
      <c r="S166" s="633"/>
      <c r="T166" s="313"/>
      <c r="U166" s="313"/>
      <c r="V166" s="313"/>
      <c r="W166" s="313"/>
      <c r="X166" s="313"/>
      <c r="Y166" s="313"/>
      <c r="Z166" s="313"/>
      <c r="AA166" s="279">
        <f>'Пр 3 (произв)'!AI166</f>
        <v>3.3874535537399999</v>
      </c>
      <c r="AB166" s="279">
        <f>'Пр 3 (произв)'!AJ166</f>
        <v>0</v>
      </c>
      <c r="AC166" s="279">
        <f>'Пр 3 (произв)'!AK166</f>
        <v>0</v>
      </c>
      <c r="AD166" s="279">
        <f>'Пр 3 (произв)'!AL166</f>
        <v>0</v>
      </c>
      <c r="AE166" s="279">
        <f>'Пр 3 (произв)'!AM166</f>
        <v>0</v>
      </c>
      <c r="AF166" s="279">
        <f>'Пр 3 (произв)'!AN166</f>
        <v>0</v>
      </c>
      <c r="AG166" s="9">
        <f t="shared" si="47"/>
        <v>0</v>
      </c>
      <c r="AH166" s="9">
        <f t="shared" si="48"/>
        <v>3.3874535537399999</v>
      </c>
      <c r="AI166" s="481">
        <f t="shared" si="49"/>
        <v>0</v>
      </c>
      <c r="AJ166" s="9">
        <f t="shared" si="50"/>
        <v>0</v>
      </c>
      <c r="AK166" s="9">
        <f t="shared" si="51"/>
        <v>0</v>
      </c>
      <c r="AL166" s="9">
        <f t="shared" si="52"/>
        <v>0</v>
      </c>
      <c r="AM166" s="279">
        <f t="shared" si="53"/>
        <v>0</v>
      </c>
      <c r="AN166" s="283"/>
    </row>
    <row r="167" spans="1:40" hidden="1" x14ac:dyDescent="0.25">
      <c r="A167" s="170" t="str">
        <f>'Пр 1 (произв)'!A168</f>
        <v>...</v>
      </c>
      <c r="B167" s="118" t="str">
        <f>'Пр 1 (произв)'!B168</f>
        <v>...</v>
      </c>
      <c r="C167" s="170">
        <f>'Пр 1 (произв)'!C168</f>
        <v>0</v>
      </c>
      <c r="D167" s="9"/>
      <c r="E167" s="313"/>
      <c r="F167" s="313"/>
      <c r="G167" s="313"/>
      <c r="H167" s="313"/>
      <c r="I167" s="313"/>
      <c r="J167" s="313"/>
      <c r="K167" s="313"/>
      <c r="L167" s="313"/>
      <c r="M167" s="313"/>
      <c r="N167" s="313"/>
      <c r="O167" s="313"/>
      <c r="P167" s="313"/>
      <c r="Q167" s="313"/>
      <c r="R167" s="632"/>
      <c r="S167" s="633"/>
      <c r="T167" s="313"/>
      <c r="U167" s="313"/>
      <c r="V167" s="313"/>
      <c r="W167" s="313"/>
      <c r="X167" s="313"/>
      <c r="Y167" s="313"/>
      <c r="Z167" s="313"/>
      <c r="AA167" s="9">
        <f>'Пр 3 (произв)'!U167</f>
        <v>0</v>
      </c>
      <c r="AB167" s="9">
        <f>'Пр 3 (произв)'!V167</f>
        <v>0</v>
      </c>
      <c r="AC167" s="9">
        <f>'Пр 3 (произв)'!W167</f>
        <v>0</v>
      </c>
      <c r="AD167" s="9">
        <f>'Пр 3 (произв)'!X167</f>
        <v>0</v>
      </c>
      <c r="AE167" s="9">
        <f>'Пр 3 (произв)'!Y167</f>
        <v>0</v>
      </c>
      <c r="AF167" s="9">
        <f>'Пр 3 (произв)'!Z167</f>
        <v>0</v>
      </c>
      <c r="AG167" s="9">
        <f t="shared" ref="AG167:AM179" si="54">D167+K167+R167+Z167</f>
        <v>0</v>
      </c>
      <c r="AH167" s="9">
        <f t="shared" si="54"/>
        <v>0</v>
      </c>
      <c r="AI167" s="9">
        <f t="shared" si="54"/>
        <v>0</v>
      </c>
      <c r="AJ167" s="9">
        <f t="shared" si="54"/>
        <v>0</v>
      </c>
      <c r="AK167" s="9">
        <f t="shared" si="54"/>
        <v>0</v>
      </c>
      <c r="AL167" s="9">
        <f t="shared" si="54"/>
        <v>0</v>
      </c>
      <c r="AM167" s="9">
        <f t="shared" si="54"/>
        <v>0</v>
      </c>
    </row>
    <row r="168" spans="1:40" ht="18" hidden="1" outlineLevel="1" x14ac:dyDescent="0.25">
      <c r="A168" s="170" t="str">
        <f>'Пр 1 (произв)'!A169</f>
        <v>1.5.2</v>
      </c>
      <c r="B168" s="134" t="str">
        <f>'Пр 1 (произв)'!B169</f>
        <v>Новое строительство котельных, всего, в том числе:</v>
      </c>
      <c r="C168" s="170" t="str">
        <f>'Пр 1 (произв)'!C169</f>
        <v>Г</v>
      </c>
      <c r="D168" s="136">
        <f>SUM(D169:D171)</f>
        <v>0</v>
      </c>
      <c r="AG168" s="9">
        <f t="shared" si="54"/>
        <v>0</v>
      </c>
      <c r="AH168" s="9">
        <f t="shared" si="54"/>
        <v>0</v>
      </c>
      <c r="AI168" s="9">
        <f t="shared" si="54"/>
        <v>0</v>
      </c>
      <c r="AJ168" s="9">
        <f t="shared" si="54"/>
        <v>0</v>
      </c>
      <c r="AK168" s="9">
        <f t="shared" si="54"/>
        <v>0</v>
      </c>
      <c r="AL168" s="9">
        <f t="shared" si="54"/>
        <v>0</v>
      </c>
    </row>
    <row r="169" spans="1:40" hidden="1" outlineLevel="1" x14ac:dyDescent="0.25">
      <c r="A169" s="170" t="str">
        <f>'Пр 1 (произв)'!A170</f>
        <v>1.5.2</v>
      </c>
      <c r="B169" s="118" t="str">
        <f>'Пр 1 (произв)'!B170</f>
        <v>Наименование инвестиционного проекта</v>
      </c>
      <c r="C169" s="170">
        <f>'Пр 1 (произв)'!C170</f>
        <v>0</v>
      </c>
      <c r="D169" s="9"/>
      <c r="AG169" s="9">
        <f t="shared" si="54"/>
        <v>0</v>
      </c>
      <c r="AH169" s="9">
        <f t="shared" si="54"/>
        <v>0</v>
      </c>
      <c r="AI169" s="9">
        <f t="shared" si="54"/>
        <v>0</v>
      </c>
      <c r="AJ169" s="9">
        <f t="shared" si="54"/>
        <v>0</v>
      </c>
      <c r="AK169" s="9">
        <f t="shared" si="54"/>
        <v>0</v>
      </c>
      <c r="AL169" s="9">
        <f t="shared" si="54"/>
        <v>0</v>
      </c>
    </row>
    <row r="170" spans="1:40" hidden="1" outlineLevel="1" x14ac:dyDescent="0.25">
      <c r="A170" s="170" t="str">
        <f>'Пр 1 (произв)'!A171</f>
        <v>1.5.2</v>
      </c>
      <c r="B170" s="118" t="str">
        <f>'Пр 1 (произв)'!B171</f>
        <v>Наименование инвестиционного проекта</v>
      </c>
      <c r="C170" s="170">
        <f>'Пр 1 (произв)'!C171</f>
        <v>0</v>
      </c>
      <c r="D170" s="9"/>
      <c r="AG170" s="9">
        <f t="shared" si="54"/>
        <v>0</v>
      </c>
      <c r="AH170" s="9">
        <f t="shared" si="54"/>
        <v>0</v>
      </c>
      <c r="AI170" s="9">
        <f t="shared" si="54"/>
        <v>0</v>
      </c>
      <c r="AJ170" s="9">
        <f t="shared" si="54"/>
        <v>0</v>
      </c>
      <c r="AK170" s="9">
        <f t="shared" si="54"/>
        <v>0</v>
      </c>
      <c r="AL170" s="9">
        <f t="shared" si="54"/>
        <v>0</v>
      </c>
    </row>
    <row r="171" spans="1:40" hidden="1" outlineLevel="1" x14ac:dyDescent="0.25">
      <c r="A171" s="170" t="str">
        <f>'Пр 1 (произв)'!A172</f>
        <v>...</v>
      </c>
      <c r="B171" s="118" t="str">
        <f>'Пр 1 (произв)'!B172</f>
        <v>...</v>
      </c>
      <c r="C171" s="170">
        <f>'Пр 1 (произв)'!C172</f>
        <v>0</v>
      </c>
      <c r="D171" s="9"/>
      <c r="AG171" s="9">
        <f t="shared" si="54"/>
        <v>0</v>
      </c>
      <c r="AH171" s="9">
        <f t="shared" si="54"/>
        <v>0</v>
      </c>
      <c r="AI171" s="9">
        <f t="shared" si="54"/>
        <v>0</v>
      </c>
      <c r="AJ171" s="9">
        <f t="shared" si="54"/>
        <v>0</v>
      </c>
      <c r="AK171" s="9">
        <f t="shared" si="54"/>
        <v>0</v>
      </c>
      <c r="AL171" s="9">
        <f t="shared" si="54"/>
        <v>0</v>
      </c>
    </row>
    <row r="172" spans="1:40" ht="18" collapsed="1" x14ac:dyDescent="0.25">
      <c r="A172" s="170" t="str">
        <f>'Пр 1 (произв)'!A173</f>
        <v>1.5.3</v>
      </c>
      <c r="B172" s="134" t="str">
        <f>'Пр 1 (произв)'!B173</f>
        <v>Новое строительство тепловых сетей, всего, в том числе:</v>
      </c>
      <c r="C172" s="170" t="str">
        <f>'Пр 1 (произв)'!C173</f>
        <v>Г</v>
      </c>
      <c r="D172" s="136">
        <f>SUM(D173:D175)</f>
        <v>0</v>
      </c>
      <c r="E172" s="136">
        <f t="shared" ref="E172:AM172" si="55">SUM(E173:E175)</f>
        <v>0</v>
      </c>
      <c r="F172" s="136">
        <f t="shared" si="55"/>
        <v>0</v>
      </c>
      <c r="G172" s="136">
        <f t="shared" si="55"/>
        <v>0</v>
      </c>
      <c r="H172" s="136">
        <f t="shared" si="55"/>
        <v>0</v>
      </c>
      <c r="I172" s="136">
        <f t="shared" si="55"/>
        <v>0</v>
      </c>
      <c r="J172" s="136">
        <f t="shared" si="55"/>
        <v>0</v>
      </c>
      <c r="K172" s="136">
        <f t="shared" si="55"/>
        <v>0</v>
      </c>
      <c r="L172" s="136">
        <f t="shared" si="55"/>
        <v>0</v>
      </c>
      <c r="M172" s="136">
        <f t="shared" si="55"/>
        <v>0</v>
      </c>
      <c r="N172" s="136">
        <f t="shared" si="55"/>
        <v>0</v>
      </c>
      <c r="O172" s="136">
        <f t="shared" si="55"/>
        <v>0</v>
      </c>
      <c r="P172" s="136">
        <f t="shared" si="55"/>
        <v>0</v>
      </c>
      <c r="Q172" s="136">
        <f t="shared" si="55"/>
        <v>0</v>
      </c>
      <c r="R172" s="628">
        <f t="shared" si="55"/>
        <v>0</v>
      </c>
      <c r="S172" s="629"/>
      <c r="T172" s="136">
        <f t="shared" si="55"/>
        <v>0</v>
      </c>
      <c r="U172" s="136">
        <f t="shared" si="55"/>
        <v>0</v>
      </c>
      <c r="V172" s="136">
        <f t="shared" si="55"/>
        <v>0</v>
      </c>
      <c r="W172" s="136">
        <f t="shared" si="55"/>
        <v>0</v>
      </c>
      <c r="X172" s="136">
        <f t="shared" si="55"/>
        <v>0</v>
      </c>
      <c r="Y172" s="136">
        <f t="shared" si="55"/>
        <v>0</v>
      </c>
      <c r="Z172" s="136">
        <f t="shared" si="55"/>
        <v>0</v>
      </c>
      <c r="AA172" s="136">
        <f t="shared" si="55"/>
        <v>0</v>
      </c>
      <c r="AB172" s="136">
        <f t="shared" si="55"/>
        <v>0</v>
      </c>
      <c r="AC172" s="136">
        <f t="shared" si="55"/>
        <v>0</v>
      </c>
      <c r="AD172" s="136">
        <f t="shared" si="55"/>
        <v>0</v>
      </c>
      <c r="AE172" s="136">
        <f t="shared" si="55"/>
        <v>0</v>
      </c>
      <c r="AF172" s="136">
        <f t="shared" si="55"/>
        <v>0</v>
      </c>
      <c r="AG172" s="136">
        <f t="shared" si="55"/>
        <v>0</v>
      </c>
      <c r="AH172" s="136">
        <f t="shared" si="55"/>
        <v>0</v>
      </c>
      <c r="AI172" s="136">
        <f t="shared" si="55"/>
        <v>0</v>
      </c>
      <c r="AJ172" s="136">
        <f t="shared" si="55"/>
        <v>0</v>
      </c>
      <c r="AK172" s="136">
        <f t="shared" si="55"/>
        <v>0</v>
      </c>
      <c r="AL172" s="136">
        <f t="shared" si="55"/>
        <v>0</v>
      </c>
      <c r="AM172" s="136">
        <f t="shared" si="55"/>
        <v>0</v>
      </c>
    </row>
    <row r="173" spans="1:40" hidden="1" outlineLevel="1" x14ac:dyDescent="0.25">
      <c r="A173" s="170" t="str">
        <f>'Пр 1 (произв)'!A174</f>
        <v>1.5.3</v>
      </c>
      <c r="B173" s="118" t="str">
        <f>'Пр 1 (произв)'!B174</f>
        <v>Наименование инвестиционного проекта</v>
      </c>
      <c r="C173" s="170">
        <f>'Пр 1 (произв)'!C174</f>
        <v>0</v>
      </c>
      <c r="D173" s="9"/>
      <c r="AG173" s="9">
        <f t="shared" si="54"/>
        <v>0</v>
      </c>
      <c r="AH173" s="9">
        <f t="shared" si="54"/>
        <v>0</v>
      </c>
      <c r="AI173" s="9">
        <f t="shared" si="54"/>
        <v>0</v>
      </c>
      <c r="AJ173" s="9">
        <f t="shared" si="54"/>
        <v>0</v>
      </c>
      <c r="AK173" s="9">
        <f t="shared" si="54"/>
        <v>0</v>
      </c>
      <c r="AL173" s="9">
        <f t="shared" si="54"/>
        <v>0</v>
      </c>
    </row>
    <row r="174" spans="1:40" hidden="1" outlineLevel="1" x14ac:dyDescent="0.25">
      <c r="A174" s="170" t="str">
        <f>'Пр 1 (произв)'!A175</f>
        <v>1.5.3</v>
      </c>
      <c r="B174" s="118" t="str">
        <f>'Пр 1 (произв)'!B175</f>
        <v>Наименование инвестиционного проекта</v>
      </c>
      <c r="C174" s="170">
        <f>'Пр 1 (произв)'!C175</f>
        <v>0</v>
      </c>
      <c r="D174" s="9"/>
      <c r="AG174" s="9">
        <f t="shared" si="54"/>
        <v>0</v>
      </c>
      <c r="AH174" s="9">
        <f t="shared" si="54"/>
        <v>0</v>
      </c>
      <c r="AI174" s="9">
        <f t="shared" si="54"/>
        <v>0</v>
      </c>
      <c r="AJ174" s="9">
        <f t="shared" si="54"/>
        <v>0</v>
      </c>
      <c r="AK174" s="9">
        <f t="shared" si="54"/>
        <v>0</v>
      </c>
      <c r="AL174" s="9">
        <f t="shared" si="54"/>
        <v>0</v>
      </c>
    </row>
    <row r="175" spans="1:40" hidden="1" outlineLevel="1" x14ac:dyDescent="0.25">
      <c r="A175" s="170" t="str">
        <f>'Пр 1 (произв)'!A176</f>
        <v>...</v>
      </c>
      <c r="B175" s="118" t="str">
        <f>'Пр 1 (произв)'!B176</f>
        <v>...</v>
      </c>
      <c r="C175" s="170">
        <f>'Пр 1 (произв)'!C176</f>
        <v>0</v>
      </c>
      <c r="D175" s="9"/>
      <c r="AG175" s="9">
        <f t="shared" si="54"/>
        <v>0</v>
      </c>
      <c r="AH175" s="9">
        <f t="shared" si="54"/>
        <v>0</v>
      </c>
      <c r="AI175" s="9">
        <f t="shared" si="54"/>
        <v>0</v>
      </c>
      <c r="AJ175" s="9">
        <f t="shared" si="54"/>
        <v>0</v>
      </c>
      <c r="AK175" s="9">
        <f t="shared" si="54"/>
        <v>0</v>
      </c>
      <c r="AL175" s="9">
        <f t="shared" si="54"/>
        <v>0</v>
      </c>
    </row>
    <row r="176" spans="1:40" collapsed="1" x14ac:dyDescent="0.25">
      <c r="A176" s="170" t="str">
        <f>'Пр 1 (произв)'!A177</f>
        <v>1.5.4</v>
      </c>
      <c r="B176" s="134" t="str">
        <f>'Пр 1 (произв)'!B177</f>
        <v>Прочее новое строительство, всего, в том числе:</v>
      </c>
      <c r="C176" s="170" t="str">
        <f>'Пр 1 (произв)'!C177</f>
        <v>Г</v>
      </c>
      <c r="D176" s="136">
        <f>SUM(D177:D179)</f>
        <v>0</v>
      </c>
      <c r="E176" s="136">
        <f t="shared" ref="E176:AM176" si="56">SUM(E177:E179)</f>
        <v>0</v>
      </c>
      <c r="F176" s="136">
        <f t="shared" si="56"/>
        <v>0</v>
      </c>
      <c r="G176" s="136">
        <f t="shared" si="56"/>
        <v>0</v>
      </c>
      <c r="H176" s="136">
        <f t="shared" si="56"/>
        <v>0</v>
      </c>
      <c r="I176" s="136">
        <f t="shared" si="56"/>
        <v>0</v>
      </c>
      <c r="J176" s="136">
        <f t="shared" si="56"/>
        <v>0</v>
      </c>
      <c r="K176" s="136">
        <f t="shared" si="56"/>
        <v>0</v>
      </c>
      <c r="L176" s="136">
        <f t="shared" si="56"/>
        <v>0</v>
      </c>
      <c r="M176" s="136">
        <f t="shared" si="56"/>
        <v>0</v>
      </c>
      <c r="N176" s="136">
        <f t="shared" si="56"/>
        <v>0</v>
      </c>
      <c r="O176" s="136">
        <f t="shared" si="56"/>
        <v>0</v>
      </c>
      <c r="P176" s="136">
        <f t="shared" si="56"/>
        <v>0</v>
      </c>
      <c r="Q176" s="136">
        <f t="shared" si="56"/>
        <v>0</v>
      </c>
      <c r="R176" s="628">
        <f t="shared" si="56"/>
        <v>0</v>
      </c>
      <c r="S176" s="629"/>
      <c r="T176" s="136">
        <f t="shared" si="56"/>
        <v>0</v>
      </c>
      <c r="U176" s="136">
        <f t="shared" si="56"/>
        <v>0</v>
      </c>
      <c r="V176" s="136">
        <f t="shared" si="56"/>
        <v>0</v>
      </c>
      <c r="W176" s="136">
        <f t="shared" si="56"/>
        <v>0</v>
      </c>
      <c r="X176" s="136">
        <f t="shared" si="56"/>
        <v>0</v>
      </c>
      <c r="Y176" s="136">
        <f t="shared" si="56"/>
        <v>0</v>
      </c>
      <c r="Z176" s="136">
        <f t="shared" si="56"/>
        <v>0</v>
      </c>
      <c r="AA176" s="136">
        <f t="shared" si="56"/>
        <v>19.309359999999998</v>
      </c>
      <c r="AB176" s="136">
        <f t="shared" si="56"/>
        <v>0</v>
      </c>
      <c r="AC176" s="136">
        <f t="shared" si="56"/>
        <v>0</v>
      </c>
      <c r="AD176" s="136">
        <f t="shared" si="56"/>
        <v>0</v>
      </c>
      <c r="AE176" s="136">
        <f t="shared" si="56"/>
        <v>0</v>
      </c>
      <c r="AF176" s="136">
        <f t="shared" si="56"/>
        <v>0</v>
      </c>
      <c r="AG176" s="136">
        <f t="shared" si="56"/>
        <v>0</v>
      </c>
      <c r="AH176" s="136">
        <f t="shared" si="56"/>
        <v>19.309359999999998</v>
      </c>
      <c r="AI176" s="136">
        <f t="shared" si="56"/>
        <v>0</v>
      </c>
      <c r="AJ176" s="136">
        <f t="shared" si="56"/>
        <v>0</v>
      </c>
      <c r="AK176" s="136">
        <f t="shared" si="56"/>
        <v>0</v>
      </c>
      <c r="AL176" s="136">
        <f t="shared" si="56"/>
        <v>0</v>
      </c>
      <c r="AM176" s="136">
        <f t="shared" si="56"/>
        <v>0</v>
      </c>
    </row>
    <row r="177" spans="1:40" ht="18" x14ac:dyDescent="0.25">
      <c r="A177" s="170" t="str">
        <f>'Пр 1 (произв)'!A178</f>
        <v>1.5.4.1</v>
      </c>
      <c r="B177" s="118" t="str">
        <f>'Пр 1 (произв)'!B178</f>
        <v>Создание интеллектуальной системы учета электрической энергии</v>
      </c>
      <c r="C177" s="170" t="str">
        <f>'Пр 1 (произв)'!C178</f>
        <v>K_ЗР.21</v>
      </c>
      <c r="D177" s="9"/>
      <c r="E177" s="313"/>
      <c r="F177" s="313"/>
      <c r="G177" s="313"/>
      <c r="H177" s="313"/>
      <c r="I177" s="313"/>
      <c r="J177" s="313"/>
      <c r="K177" s="313"/>
      <c r="L177" s="313"/>
      <c r="M177" s="313"/>
      <c r="N177" s="313"/>
      <c r="O177" s="313"/>
      <c r="P177" s="313"/>
      <c r="Q177" s="313"/>
      <c r="R177" s="632"/>
      <c r="S177" s="633"/>
      <c r="T177" s="313"/>
      <c r="U177" s="313"/>
      <c r="V177" s="313"/>
      <c r="W177" s="313"/>
      <c r="X177" s="313"/>
      <c r="Y177" s="313"/>
      <c r="Z177" s="313"/>
      <c r="AA177" s="279">
        <f>'Пр 3 (произв)'!AI177</f>
        <v>19.309359999999998</v>
      </c>
      <c r="AB177" s="279">
        <f>'Пр 3 (произв)'!AJ177</f>
        <v>0</v>
      </c>
      <c r="AC177" s="279">
        <f>'Пр 3 (произв)'!AK177</f>
        <v>0</v>
      </c>
      <c r="AD177" s="279">
        <f>'Пр 3 (произв)'!AL177</f>
        <v>0</v>
      </c>
      <c r="AE177" s="279">
        <f>'Пр 3 (произв)'!AM177</f>
        <v>0</v>
      </c>
      <c r="AF177" s="279">
        <f>'Пр 3 (произв)'!AN177</f>
        <v>0</v>
      </c>
      <c r="AG177" s="9">
        <f>D177+K177+R177+Z177</f>
        <v>0</v>
      </c>
      <c r="AH177" s="9">
        <f t="shared" ref="AH177" si="57">E177+L177+S177+AA177</f>
        <v>19.309359999999998</v>
      </c>
      <c r="AI177" s="481">
        <f t="shared" ref="AI177" si="58">F177+M177+T177+AB177</f>
        <v>0</v>
      </c>
      <c r="AJ177" s="9">
        <f t="shared" ref="AJ177" si="59">G177+N177+U177+AC177</f>
        <v>0</v>
      </c>
      <c r="AK177" s="9">
        <f t="shared" ref="AK177" si="60">H177+O177+V177+AD177</f>
        <v>0</v>
      </c>
      <c r="AL177" s="9">
        <f t="shared" ref="AL177" si="61">I177+P177+W177+AE177</f>
        <v>0</v>
      </c>
      <c r="AM177" s="279">
        <f>AF177</f>
        <v>0</v>
      </c>
      <c r="AN177" s="291"/>
    </row>
    <row r="178" spans="1:40" hidden="1" outlineLevel="1" x14ac:dyDescent="0.25">
      <c r="A178" s="170" t="str">
        <f>'Пр 1 (произв)'!A179</f>
        <v>1.5.4</v>
      </c>
      <c r="B178" s="330" t="str">
        <f>'Пр 1 (произв)'!B179</f>
        <v>Наименование инвестиционного проекта</v>
      </c>
      <c r="C178" s="352">
        <f>'Пр 1 (произв)'!C179</f>
        <v>0</v>
      </c>
      <c r="D178" s="353"/>
      <c r="AG178" s="353">
        <f t="shared" si="54"/>
        <v>0</v>
      </c>
      <c r="AH178" s="353">
        <f t="shared" si="54"/>
        <v>0</v>
      </c>
      <c r="AI178" s="353">
        <f t="shared" si="54"/>
        <v>0</v>
      </c>
      <c r="AJ178" s="353">
        <f t="shared" si="54"/>
        <v>0</v>
      </c>
      <c r="AK178" s="353">
        <f t="shared" si="54"/>
        <v>0</v>
      </c>
      <c r="AL178" s="353">
        <f t="shared" si="54"/>
        <v>0</v>
      </c>
    </row>
    <row r="179" spans="1:40" hidden="1" outlineLevel="1" x14ac:dyDescent="0.25">
      <c r="A179" s="170" t="str">
        <f>'Пр 1 (произв)'!A180</f>
        <v>...</v>
      </c>
      <c r="B179" s="118" t="str">
        <f>'Пр 1 (произв)'!B180</f>
        <v>...</v>
      </c>
      <c r="C179" s="170">
        <f>'Пр 1 (произв)'!C180</f>
        <v>0</v>
      </c>
      <c r="D179" s="9"/>
      <c r="AG179" s="9">
        <f t="shared" si="54"/>
        <v>0</v>
      </c>
      <c r="AH179" s="9">
        <f t="shared" si="54"/>
        <v>0</v>
      </c>
      <c r="AI179" s="9">
        <f t="shared" si="54"/>
        <v>0</v>
      </c>
      <c r="AJ179" s="9">
        <f t="shared" si="54"/>
        <v>0</v>
      </c>
      <c r="AK179" s="9">
        <f t="shared" si="54"/>
        <v>0</v>
      </c>
      <c r="AL179" s="9">
        <f t="shared" si="54"/>
        <v>0</v>
      </c>
    </row>
    <row r="180" spans="1:40" ht="27" collapsed="1" x14ac:dyDescent="0.25">
      <c r="A180" s="170" t="str">
        <f>'Пр 1 (произв)'!A181</f>
        <v>1.6</v>
      </c>
      <c r="B180" s="130" t="str">
        <f>'Пр 1 (произв)'!B181</f>
        <v>Покупка земельных участков для целей реализации инвестиционных проектов, всего, в том числе:</v>
      </c>
      <c r="C180" s="170" t="str">
        <f>'Пр 1 (произв)'!C181</f>
        <v>Г</v>
      </c>
      <c r="D180" s="131">
        <f>SUM(D181:D183)</f>
        <v>0</v>
      </c>
      <c r="E180" s="131">
        <f t="shared" ref="E180:AM180" si="62">SUM(E181:E183)</f>
        <v>0</v>
      </c>
      <c r="F180" s="131">
        <f t="shared" si="62"/>
        <v>0</v>
      </c>
      <c r="G180" s="131">
        <f t="shared" si="62"/>
        <v>0</v>
      </c>
      <c r="H180" s="131">
        <f t="shared" si="62"/>
        <v>0</v>
      </c>
      <c r="I180" s="131">
        <f t="shared" si="62"/>
        <v>0</v>
      </c>
      <c r="J180" s="131">
        <f t="shared" si="62"/>
        <v>0</v>
      </c>
      <c r="K180" s="131">
        <f t="shared" si="62"/>
        <v>0</v>
      </c>
      <c r="L180" s="131">
        <f t="shared" si="62"/>
        <v>0</v>
      </c>
      <c r="M180" s="131">
        <f t="shared" si="62"/>
        <v>0</v>
      </c>
      <c r="N180" s="131">
        <f t="shared" si="62"/>
        <v>0</v>
      </c>
      <c r="O180" s="131">
        <f t="shared" si="62"/>
        <v>0</v>
      </c>
      <c r="P180" s="131">
        <f t="shared" si="62"/>
        <v>0</v>
      </c>
      <c r="Q180" s="131">
        <f t="shared" si="62"/>
        <v>0</v>
      </c>
      <c r="R180" s="634">
        <f t="shared" si="62"/>
        <v>0</v>
      </c>
      <c r="S180" s="635"/>
      <c r="T180" s="131">
        <f t="shared" si="62"/>
        <v>0</v>
      </c>
      <c r="U180" s="131">
        <f t="shared" si="62"/>
        <v>0</v>
      </c>
      <c r="V180" s="131">
        <f t="shared" si="62"/>
        <v>0</v>
      </c>
      <c r="W180" s="131">
        <f t="shared" si="62"/>
        <v>0</v>
      </c>
      <c r="X180" s="131">
        <f t="shared" si="62"/>
        <v>0</v>
      </c>
      <c r="Y180" s="131">
        <f t="shared" si="62"/>
        <v>0</v>
      </c>
      <c r="Z180" s="131">
        <f t="shared" si="62"/>
        <v>0</v>
      </c>
      <c r="AA180" s="131">
        <f t="shared" si="62"/>
        <v>0</v>
      </c>
      <c r="AB180" s="131">
        <f t="shared" si="62"/>
        <v>0</v>
      </c>
      <c r="AC180" s="131">
        <f t="shared" si="62"/>
        <v>0</v>
      </c>
      <c r="AD180" s="131">
        <f t="shared" si="62"/>
        <v>0</v>
      </c>
      <c r="AE180" s="131">
        <f t="shared" si="62"/>
        <v>0</v>
      </c>
      <c r="AF180" s="131">
        <f t="shared" si="62"/>
        <v>0</v>
      </c>
      <c r="AG180" s="131">
        <f t="shared" si="62"/>
        <v>0</v>
      </c>
      <c r="AH180" s="131">
        <f t="shared" si="62"/>
        <v>0</v>
      </c>
      <c r="AI180" s="131">
        <f t="shared" si="62"/>
        <v>0</v>
      </c>
      <c r="AJ180" s="131">
        <f t="shared" si="62"/>
        <v>0</v>
      </c>
      <c r="AK180" s="131">
        <f t="shared" si="62"/>
        <v>0</v>
      </c>
      <c r="AL180" s="131">
        <f t="shared" si="62"/>
        <v>0</v>
      </c>
      <c r="AM180" s="131">
        <f t="shared" si="62"/>
        <v>0</v>
      </c>
    </row>
    <row r="181" spans="1:40" hidden="1" outlineLevel="1" x14ac:dyDescent="0.25">
      <c r="A181" s="170" t="str">
        <f>'Пр 1 (произв)'!A182</f>
        <v>1.6</v>
      </c>
      <c r="B181" s="118" t="str">
        <f>'Пр 1 (произв)'!B182</f>
        <v>Наименование инвестиционного проекта</v>
      </c>
      <c r="C181" s="170">
        <f>'Пр 1 (произв)'!C182</f>
        <v>0</v>
      </c>
      <c r="D181" s="9"/>
      <c r="AG181" s="9">
        <f t="shared" ref="AG181:AL183" si="63">D181+K181+R181+Z181</f>
        <v>0</v>
      </c>
      <c r="AH181" s="9">
        <f t="shared" si="63"/>
        <v>0</v>
      </c>
      <c r="AI181" s="9">
        <f t="shared" si="63"/>
        <v>0</v>
      </c>
      <c r="AJ181" s="9">
        <f t="shared" si="63"/>
        <v>0</v>
      </c>
      <c r="AK181" s="9">
        <f t="shared" si="63"/>
        <v>0</v>
      </c>
      <c r="AL181" s="9">
        <f t="shared" si="63"/>
        <v>0</v>
      </c>
    </row>
    <row r="182" spans="1:40" hidden="1" outlineLevel="1" x14ac:dyDescent="0.25">
      <c r="A182" s="170" t="str">
        <f>'Пр 1 (произв)'!A183</f>
        <v>1.6</v>
      </c>
      <c r="B182" s="118" t="str">
        <f>'Пр 1 (произв)'!B183</f>
        <v>Наименование инвестиционного проекта</v>
      </c>
      <c r="C182" s="170">
        <f>'Пр 1 (произв)'!C183</f>
        <v>0</v>
      </c>
      <c r="D182" s="9"/>
      <c r="AG182" s="9">
        <f t="shared" si="63"/>
        <v>0</v>
      </c>
      <c r="AH182" s="9">
        <f t="shared" si="63"/>
        <v>0</v>
      </c>
      <c r="AI182" s="9">
        <f t="shared" si="63"/>
        <v>0</v>
      </c>
      <c r="AJ182" s="9">
        <f t="shared" si="63"/>
        <v>0</v>
      </c>
      <c r="AK182" s="9">
        <f t="shared" si="63"/>
        <v>0</v>
      </c>
      <c r="AL182" s="9">
        <f t="shared" si="63"/>
        <v>0</v>
      </c>
    </row>
    <row r="183" spans="1:40" hidden="1" outlineLevel="1" x14ac:dyDescent="0.25">
      <c r="A183" s="170" t="str">
        <f>'Пр 1 (произв)'!A184</f>
        <v>...</v>
      </c>
      <c r="B183" s="118" t="str">
        <f>'Пр 1 (произв)'!B184</f>
        <v>...</v>
      </c>
      <c r="C183" s="170">
        <f>'Пр 1 (произв)'!C184</f>
        <v>0</v>
      </c>
      <c r="D183" s="9"/>
      <c r="AG183" s="9">
        <f t="shared" si="63"/>
        <v>0</v>
      </c>
      <c r="AH183" s="9">
        <f t="shared" si="63"/>
        <v>0</v>
      </c>
      <c r="AI183" s="9">
        <f t="shared" si="63"/>
        <v>0</v>
      </c>
      <c r="AJ183" s="9">
        <f t="shared" si="63"/>
        <v>0</v>
      </c>
      <c r="AK183" s="9">
        <f t="shared" si="63"/>
        <v>0</v>
      </c>
      <c r="AL183" s="9">
        <f t="shared" si="63"/>
        <v>0</v>
      </c>
    </row>
    <row r="184" spans="1:40" collapsed="1" x14ac:dyDescent="0.25"/>
  </sheetData>
  <mergeCells count="104">
    <mergeCell ref="R129:S129"/>
    <mergeCell ref="R120:S120"/>
    <mergeCell ref="R121:S121"/>
    <mergeCell ref="R122:S122"/>
    <mergeCell ref="R123:S123"/>
    <mergeCell ref="R124:S124"/>
    <mergeCell ref="R130:S130"/>
    <mergeCell ref="R131:S131"/>
    <mergeCell ref="R132:S132"/>
    <mergeCell ref="Z14:AF14"/>
    <mergeCell ref="AG14:AM14"/>
    <mergeCell ref="E15:J15"/>
    <mergeCell ref="L15:Q15"/>
    <mergeCell ref="R15:S15"/>
    <mergeCell ref="T15:Y15"/>
    <mergeCell ref="AA15:AF15"/>
    <mergeCell ref="AH15:AM15"/>
    <mergeCell ref="R115:S115"/>
    <mergeCell ref="R110:S110"/>
    <mergeCell ref="R111:S111"/>
    <mergeCell ref="R112:S112"/>
    <mergeCell ref="R113:S113"/>
    <mergeCell ref="R114:S114"/>
    <mergeCell ref="R89:S89"/>
    <mergeCell ref="R29:S29"/>
    <mergeCell ref="R36:S36"/>
    <mergeCell ref="R45:S45"/>
    <mergeCell ref="R66:S66"/>
    <mergeCell ref="R70:S70"/>
    <mergeCell ref="R71:S71"/>
    <mergeCell ref="R75:S75"/>
    <mergeCell ref="R79:S79"/>
    <mergeCell ref="R83:S83"/>
    <mergeCell ref="AI1:AM1"/>
    <mergeCell ref="A2:AM2"/>
    <mergeCell ref="P6:W6"/>
    <mergeCell ref="Q10:AB10"/>
    <mergeCell ref="Q11:AB11"/>
    <mergeCell ref="R28:S28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7:S27"/>
    <mergeCell ref="A13:A16"/>
    <mergeCell ref="B13:B16"/>
    <mergeCell ref="C13:C16"/>
    <mergeCell ref="D13:AM13"/>
    <mergeCell ref="D14:J14"/>
    <mergeCell ref="K14:Q14"/>
    <mergeCell ref="R14:Y14"/>
    <mergeCell ref="R87:S87"/>
    <mergeCell ref="R101:S101"/>
    <mergeCell ref="R90:S90"/>
    <mergeCell ref="R91:S91"/>
    <mergeCell ref="R92:S92"/>
    <mergeCell ref="R93:S93"/>
    <mergeCell ref="R94:S94"/>
    <mergeCell ref="R95:S95"/>
    <mergeCell ref="R96:S96"/>
    <mergeCell ref="R97:S97"/>
    <mergeCell ref="R98:S98"/>
    <mergeCell ref="R99:S99"/>
    <mergeCell ref="R100:S100"/>
    <mergeCell ref="R88:S88"/>
    <mergeCell ref="R162:S162"/>
    <mergeCell ref="R102:S102"/>
    <mergeCell ref="R103:S103"/>
    <mergeCell ref="R104:S104"/>
    <mergeCell ref="R105:S105"/>
    <mergeCell ref="R133:S133"/>
    <mergeCell ref="R137:S137"/>
    <mergeCell ref="R141:S141"/>
    <mergeCell ref="R145:S145"/>
    <mergeCell ref="R146:S146"/>
    <mergeCell ref="R147:S147"/>
    <mergeCell ref="R151:S151"/>
    <mergeCell ref="R106:S106"/>
    <mergeCell ref="R107:S107"/>
    <mergeCell ref="R108:S108"/>
    <mergeCell ref="R109:S109"/>
    <mergeCell ref="R116:S116"/>
    <mergeCell ref="R117:S117"/>
    <mergeCell ref="R118:S118"/>
    <mergeCell ref="R119:S119"/>
    <mergeCell ref="R125:S125"/>
    <mergeCell ref="R126:S126"/>
    <mergeCell ref="R127:S127"/>
    <mergeCell ref="R128:S128"/>
    <mergeCell ref="R176:S176"/>
    <mergeCell ref="R177:S177"/>
    <mergeCell ref="R180:S180"/>
    <mergeCell ref="R163:S163"/>
    <mergeCell ref="R164:S164"/>
    <mergeCell ref="R165:S165"/>
    <mergeCell ref="R166:S166"/>
    <mergeCell ref="R167:S167"/>
    <mergeCell ref="R172:S172"/>
  </mergeCells>
  <pageMargins left="0.59055118110236227" right="0.59055118110236227" top="0.78740157480314965" bottom="0.19685039370078741" header="0.19685039370078741" footer="0.19685039370078741"/>
  <pageSetup paperSize="9" scale="68" fitToHeight="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33</vt:i4>
      </vt:variant>
    </vt:vector>
  </HeadingPairs>
  <TitlesOfParts>
    <vt:vector size="56" baseType="lpstr">
      <vt:lpstr>Мероприятия (2)</vt:lpstr>
      <vt:lpstr>Пр 9 - тарифы вс (2)</vt:lpstr>
      <vt:lpstr>Мероприятия</vt:lpstr>
      <vt:lpstr>Оглавление</vt:lpstr>
      <vt:lpstr>Пр 1 (произв)</vt:lpstr>
      <vt:lpstr>Пр 2 (произв)</vt:lpstr>
      <vt:lpstr>Пр 3 (произв)</vt:lpstr>
      <vt:lpstr>Пр 4-2020 (произв)</vt:lpstr>
      <vt:lpstr>Пр 4-2021 (произв)</vt:lpstr>
      <vt:lpstr>Пр 4-2022 (произв)</vt:lpstr>
      <vt:lpstr>Пр 5 (произв)-</vt:lpstr>
      <vt:lpstr>Пр 6 (произв)-</vt:lpstr>
      <vt:lpstr>Пр 7 (произв)-</vt:lpstr>
      <vt:lpstr>Пр 8 (произв)</vt:lpstr>
      <vt:lpstr>Пр 9 (произв)</vt:lpstr>
      <vt:lpstr>Пр 10 (произв)-</vt:lpstr>
      <vt:lpstr>Пр 11 (произв)-</vt:lpstr>
      <vt:lpstr>Пр 12 (произв)-</vt:lpstr>
      <vt:lpstr>Пр 13 (произв)-</vt:lpstr>
      <vt:lpstr>Пр 14 (произв)</vt:lpstr>
      <vt:lpstr>Пр 15 (произв)</vt:lpstr>
      <vt:lpstr>Фин план</vt:lpstr>
      <vt:lpstr>Лист1</vt:lpstr>
      <vt:lpstr>'Пр 1 (произв)'!Заголовки_для_печати</vt:lpstr>
      <vt:lpstr>'Пр 10 (произв)-'!Заголовки_для_печати</vt:lpstr>
      <vt:lpstr>'Пр 11 (произв)-'!Заголовки_для_печати</vt:lpstr>
      <vt:lpstr>'Пр 12 (произв)-'!Заголовки_для_печати</vt:lpstr>
      <vt:lpstr>'Пр 14 (произв)'!Заголовки_для_печати</vt:lpstr>
      <vt:lpstr>'Пр 2 (произв)'!Заголовки_для_печати</vt:lpstr>
      <vt:lpstr>'Пр 3 (произв)'!Заголовки_для_печати</vt:lpstr>
      <vt:lpstr>'Пр 4-2020 (произв)'!Заголовки_для_печати</vt:lpstr>
      <vt:lpstr>'Пр 4-2021 (произв)'!Заголовки_для_печати</vt:lpstr>
      <vt:lpstr>'Пр 4-2022 (произв)'!Заголовки_для_печати</vt:lpstr>
      <vt:lpstr>'Пр 6 (произв)-'!Заголовки_для_печати</vt:lpstr>
      <vt:lpstr>'Пр 7 (произв)-'!Заголовки_для_печати</vt:lpstr>
      <vt:lpstr>'Пр 9 (произв)'!Заголовки_для_печати</vt:lpstr>
      <vt:lpstr>'Фин план'!Заголовки_для_печати</vt:lpstr>
      <vt:lpstr>'Пр 1 (произв)'!Область_печати</vt:lpstr>
      <vt:lpstr>'Пр 10 (произв)-'!Область_печати</vt:lpstr>
      <vt:lpstr>'Пр 11 (произв)-'!Область_печати</vt:lpstr>
      <vt:lpstr>'Пр 12 (произв)-'!Область_печати</vt:lpstr>
      <vt:lpstr>'Пр 13 (произв)-'!Область_печати</vt:lpstr>
      <vt:lpstr>'Пр 14 (произв)'!Область_печати</vt:lpstr>
      <vt:lpstr>'Пр 15 (произв)'!Область_печати</vt:lpstr>
      <vt:lpstr>'Пр 2 (произв)'!Область_печати</vt:lpstr>
      <vt:lpstr>'Пр 3 (произв)'!Область_печати</vt:lpstr>
      <vt:lpstr>'Пр 4-2020 (произв)'!Область_печати</vt:lpstr>
      <vt:lpstr>'Пр 4-2021 (произв)'!Область_печати</vt:lpstr>
      <vt:lpstr>'Пр 4-2022 (произв)'!Область_печати</vt:lpstr>
      <vt:lpstr>'Пр 5 (произв)-'!Область_печати</vt:lpstr>
      <vt:lpstr>'Пр 6 (произв)-'!Область_печати</vt:lpstr>
      <vt:lpstr>'Пр 7 (произв)-'!Область_печати</vt:lpstr>
      <vt:lpstr>'Пр 8 (произв)'!Область_печати</vt:lpstr>
      <vt:lpstr>'Пр 9 - тарифы вс (2)'!Область_печати</vt:lpstr>
      <vt:lpstr>'Пр 9 (произв)'!Область_печати</vt:lpstr>
      <vt:lpstr>'Фин план'!Область_печати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2020-10-14T05:26:02Z</dcterms:modified>
</cp:coreProperties>
</file>